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ros\Desktop\"/>
    </mc:Choice>
  </mc:AlternateContent>
  <bookViews>
    <workbookView xWindow="0" yWindow="0" windowWidth="0" windowHeight="0"/>
  </bookViews>
  <sheets>
    <sheet name="Rekapitulace stavby" sheetId="1" r:id="rId1"/>
    <sheet name="01 - Bourání" sheetId="2" r:id="rId2"/>
    <sheet name="02 - Stavební úpravy" sheetId="3" r:id="rId3"/>
    <sheet name="03 -  VRN" sheetId="4" r:id="rId4"/>
    <sheet name="04 - Zpevnění plochy" sheetId="5" r:id="rId5"/>
    <sheet name="05a - Silnoproudé instalace" sheetId="6" r:id="rId6"/>
    <sheet name="05b - Slaboproudé instalace" sheetId="7" r:id="rId7"/>
    <sheet name="06 - Vytápění" sheetId="8" r:id="rId8"/>
    <sheet name="07 -  ZTI" sheetId="9" r:id="rId9"/>
    <sheet name="08 -  VZT" sheetId="10" r:id="rId10"/>
  </sheets>
  <definedNames>
    <definedName name="_xlnm.Print_Area" localSheetId="0">'Rekapitulace stavby'!$D$4:$AO$76,'Rekapitulace stavby'!$C$82:$AQ$111</definedName>
    <definedName name="_xlnm.Print_Titles" localSheetId="0">'Rekapitulace stavby'!$92:$92</definedName>
    <definedName name="_xlnm._FilterDatabase" localSheetId="1" hidden="1">'01 - Bourání'!$C$134:$K$178</definedName>
    <definedName name="_xlnm.Print_Area" localSheetId="1">'01 - Bourání'!$C$4:$J$76,'01 - Bourání'!$C$82:$J$116,'01 - Bourání'!$C$122:$J$178</definedName>
    <definedName name="_xlnm.Print_Titles" localSheetId="1">'01 - Bourání'!$134:$134</definedName>
    <definedName name="_xlnm._FilterDatabase" localSheetId="2" hidden="1">'02 - Stavební úpravy'!$C$146:$K$489</definedName>
    <definedName name="_xlnm.Print_Area" localSheetId="2">'02 - Stavební úpravy'!$C$4:$J$76,'02 - Stavební úpravy'!$C$82:$J$128,'02 - Stavební úpravy'!$C$134:$J$489</definedName>
    <definedName name="_xlnm.Print_Titles" localSheetId="2">'02 - Stavební úpravy'!$146:$146</definedName>
    <definedName name="_xlnm._FilterDatabase" localSheetId="3" hidden="1">'03 -  VRN'!$C$133:$K$162</definedName>
    <definedName name="_xlnm.Print_Area" localSheetId="3">'03 -  VRN'!$C$4:$J$76,'03 -  VRN'!$C$82:$J$115,'03 -  VRN'!$C$121:$J$162</definedName>
    <definedName name="_xlnm.Print_Titles" localSheetId="3">'03 -  VRN'!$133:$133</definedName>
    <definedName name="_xlnm._FilterDatabase" localSheetId="4" hidden="1">'04 - Zpevnění plochy'!$C$132:$K$169</definedName>
    <definedName name="_xlnm.Print_Area" localSheetId="4">'04 - Zpevnění plochy'!$C$4:$J$76,'04 - Zpevnění plochy'!$C$82:$J$114,'04 - Zpevnění plochy'!$C$120:$J$169</definedName>
    <definedName name="_xlnm.Print_Titles" localSheetId="4">'04 - Zpevnění plochy'!$132:$132</definedName>
    <definedName name="_xlnm._FilterDatabase" localSheetId="5" hidden="1">'05a - Silnoproudé instalace'!$C$133:$K$225</definedName>
    <definedName name="_xlnm.Print_Area" localSheetId="5">'05a - Silnoproudé instalace'!$C$4:$J$76,'05a - Silnoproudé instalace'!$C$82:$J$115,'05a - Silnoproudé instalace'!$C$121:$J$225</definedName>
    <definedName name="_xlnm.Print_Titles" localSheetId="5">'05a - Silnoproudé instalace'!$133:$133</definedName>
    <definedName name="_xlnm._FilterDatabase" localSheetId="6" hidden="1">'05b - Slaboproudé instalace'!$C$131:$K$183</definedName>
    <definedName name="_xlnm.Print_Area" localSheetId="6">'05b - Slaboproudé instalace'!$C$4:$J$76,'05b - Slaboproudé instalace'!$C$82:$J$113,'05b - Slaboproudé instalace'!$C$119:$J$183</definedName>
    <definedName name="_xlnm.Print_Titles" localSheetId="6">'05b - Slaboproudé instalace'!$131:$131</definedName>
    <definedName name="_xlnm._FilterDatabase" localSheetId="7" hidden="1">'06 - Vytápění'!$C$138:$K$216</definedName>
    <definedName name="_xlnm.Print_Area" localSheetId="7">'06 - Vytápění'!$C$4:$J$76,'06 - Vytápění'!$C$82:$J$120,'06 - Vytápění'!$C$126:$J$216</definedName>
    <definedName name="_xlnm.Print_Titles" localSheetId="7">'06 - Vytápění'!$138:$138</definedName>
    <definedName name="_xlnm._FilterDatabase" localSheetId="8" hidden="1">'07 -  ZTI'!$C$147:$K$266</definedName>
    <definedName name="_xlnm.Print_Area" localSheetId="8">'07 -  ZTI'!$C$4:$J$76,'07 -  ZTI'!$C$82:$J$129,'07 -  ZTI'!$C$135:$J$266</definedName>
    <definedName name="_xlnm.Print_Titles" localSheetId="8">'07 -  ZTI'!$147:$147</definedName>
    <definedName name="_xlnm._FilterDatabase" localSheetId="9" hidden="1">'08 -  VZT'!$C$135:$K$209</definedName>
    <definedName name="_xlnm.Print_Area" localSheetId="9">'08 -  VZT'!$C$4:$J$76,'08 -  VZT'!$C$82:$J$117,'08 -  VZT'!$C$123:$J$209</definedName>
    <definedName name="_xlnm.Print_Titles" localSheetId="9">'08 -  VZT'!$135:$135</definedName>
  </definedNames>
  <calcPr/>
</workbook>
</file>

<file path=xl/calcChain.xml><?xml version="1.0" encoding="utf-8"?>
<calcChain xmlns="http://schemas.openxmlformats.org/spreadsheetml/2006/main">
  <c i="10" l="1" r="J39"/>
  <c r="J38"/>
  <c i="1" r="AY103"/>
  <c i="10" r="J37"/>
  <c i="1" r="AX103"/>
  <c i="10" r="BI209"/>
  <c r="BH209"/>
  <c r="BG209"/>
  <c r="BF209"/>
  <c r="T209"/>
  <c r="T208"/>
  <c r="T207"/>
  <c r="R209"/>
  <c r="R208"/>
  <c r="R207"/>
  <c r="P209"/>
  <c r="P208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T166"/>
  <c r="R167"/>
  <c r="R166"/>
  <c r="P167"/>
  <c r="P166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J133"/>
  <c r="J132"/>
  <c r="F132"/>
  <c r="F130"/>
  <c r="E128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2"/>
  <c r="J91"/>
  <c r="F91"/>
  <c r="F89"/>
  <c r="E87"/>
  <c r="J18"/>
  <c r="E18"/>
  <c r="F92"/>
  <c r="J17"/>
  <c r="J12"/>
  <c r="J130"/>
  <c r="E7"/>
  <c r="E126"/>
  <c i="9" r="J39"/>
  <c r="J38"/>
  <c i="1" r="AY102"/>
  <c i="9" r="J37"/>
  <c i="1" r="AX102"/>
  <c i="9" r="BI266"/>
  <c r="BH266"/>
  <c r="BG266"/>
  <c r="BF266"/>
  <c r="T266"/>
  <c r="T265"/>
  <c r="T264"/>
  <c r="R266"/>
  <c r="R265"/>
  <c r="R264"/>
  <c r="P266"/>
  <c r="P265"/>
  <c r="P264"/>
  <c r="BI263"/>
  <c r="BH263"/>
  <c r="BG263"/>
  <c r="BF263"/>
  <c r="T263"/>
  <c r="T262"/>
  <c r="R263"/>
  <c r="R262"/>
  <c r="P263"/>
  <c r="P262"/>
  <c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J145"/>
  <c r="J144"/>
  <c r="F144"/>
  <c r="F142"/>
  <c r="E140"/>
  <c r="BI127"/>
  <c r="BH127"/>
  <c r="BG127"/>
  <c r="BF127"/>
  <c r="BI126"/>
  <c r="BH126"/>
  <c r="BG126"/>
  <c r="BF126"/>
  <c r="BE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J92"/>
  <c r="J91"/>
  <c r="F91"/>
  <c r="F89"/>
  <c r="E87"/>
  <c r="J18"/>
  <c r="E18"/>
  <c r="F92"/>
  <c r="J17"/>
  <c r="J12"/>
  <c r="J89"/>
  <c r="E7"/>
  <c r="E138"/>
  <c i="8" r="J39"/>
  <c r="J38"/>
  <c i="1" r="AY101"/>
  <c i="8" r="J37"/>
  <c i="1" r="AX101"/>
  <c i="8" r="BI216"/>
  <c r="BH216"/>
  <c r="BG216"/>
  <c r="BF216"/>
  <c r="T216"/>
  <c r="T215"/>
  <c r="T214"/>
  <c r="R216"/>
  <c r="R215"/>
  <c r="R214"/>
  <c r="P216"/>
  <c r="P215"/>
  <c r="P214"/>
  <c r="BI213"/>
  <c r="BH213"/>
  <c r="BG213"/>
  <c r="BF213"/>
  <c r="T213"/>
  <c r="T212"/>
  <c r="T211"/>
  <c r="R213"/>
  <c r="R212"/>
  <c r="R211"/>
  <c r="P213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6"/>
  <c r="J135"/>
  <c r="F135"/>
  <c r="F133"/>
  <c r="E131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2"/>
  <c r="J91"/>
  <c r="F91"/>
  <c r="F89"/>
  <c r="E87"/>
  <c r="J18"/>
  <c r="E18"/>
  <c r="F136"/>
  <c r="J17"/>
  <c r="J12"/>
  <c r="J133"/>
  <c r="E7"/>
  <c r="E129"/>
  <c i="7" r="J39"/>
  <c r="J38"/>
  <c i="1" r="AY100"/>
  <c i="7" r="J37"/>
  <c i="1" r="AX100"/>
  <c i="7"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8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2"/>
  <c r="J91"/>
  <c r="F91"/>
  <c r="F89"/>
  <c r="E87"/>
  <c r="J18"/>
  <c r="E18"/>
  <c r="F129"/>
  <c r="J17"/>
  <c r="J12"/>
  <c r="J89"/>
  <c r="E7"/>
  <c r="E122"/>
  <c i="6" r="J39"/>
  <c r="J38"/>
  <c i="1" r="AY99"/>
  <c i="6" r="J37"/>
  <c i="1" r="AX99"/>
  <c i="6"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1"/>
  <c r="J130"/>
  <c r="F130"/>
  <c r="F128"/>
  <c r="E126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2"/>
  <c r="J91"/>
  <c r="F91"/>
  <c r="F89"/>
  <c r="E87"/>
  <c r="J18"/>
  <c r="E18"/>
  <c r="F92"/>
  <c r="J17"/>
  <c r="J12"/>
  <c r="J89"/>
  <c r="E7"/>
  <c r="E124"/>
  <c i="5" r="J39"/>
  <c r="J38"/>
  <c i="1" r="AY98"/>
  <c i="5" r="J37"/>
  <c i="1" r="AX98"/>
  <c i="5"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J130"/>
  <c r="J129"/>
  <c r="F129"/>
  <c r="F127"/>
  <c r="E125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130"/>
  <c r="J17"/>
  <c r="J12"/>
  <c r="J89"/>
  <c r="E7"/>
  <c r="E123"/>
  <c i="4" r="J39"/>
  <c r="J38"/>
  <c i="1" r="AY97"/>
  <c i="4" r="J37"/>
  <c i="1" r="AX97"/>
  <c i="4" r="BI161"/>
  <c r="BH161"/>
  <c r="BG161"/>
  <c r="BF161"/>
  <c r="T161"/>
  <c r="T160"/>
  <c r="R161"/>
  <c r="R160"/>
  <c r="P161"/>
  <c r="P160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7"/>
  <c r="BH137"/>
  <c r="BG137"/>
  <c r="BF137"/>
  <c r="T137"/>
  <c r="R137"/>
  <c r="P137"/>
  <c r="J131"/>
  <c r="J130"/>
  <c r="F130"/>
  <c r="F128"/>
  <c r="E126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2"/>
  <c r="J91"/>
  <c r="F91"/>
  <c r="F89"/>
  <c r="E87"/>
  <c r="J18"/>
  <c r="E18"/>
  <c r="F92"/>
  <c r="J17"/>
  <c r="J12"/>
  <c r="J128"/>
  <c r="E7"/>
  <c r="E85"/>
  <c i="3" r="J39"/>
  <c r="J38"/>
  <c i="1" r="AY96"/>
  <c i="3" r="J37"/>
  <c i="1" r="AX96"/>
  <c i="3" r="BI489"/>
  <c r="BH489"/>
  <c r="BG489"/>
  <c r="BF489"/>
  <c r="T489"/>
  <c r="T488"/>
  <c r="R489"/>
  <c r="R488"/>
  <c r="P489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34"/>
  <c r="BH434"/>
  <c r="BG434"/>
  <c r="BF434"/>
  <c r="T434"/>
  <c r="R434"/>
  <c r="P434"/>
  <c r="BI433"/>
  <c r="BH433"/>
  <c r="BG433"/>
  <c r="BF433"/>
  <c r="T433"/>
  <c r="R433"/>
  <c r="P433"/>
  <c r="BI415"/>
  <c r="BH415"/>
  <c r="BG415"/>
  <c r="BF415"/>
  <c r="T415"/>
  <c r="R415"/>
  <c r="P415"/>
  <c r="BI410"/>
  <c r="BH410"/>
  <c r="BG410"/>
  <c r="BF410"/>
  <c r="T410"/>
  <c r="R410"/>
  <c r="P410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3"/>
  <c r="BH343"/>
  <c r="BG343"/>
  <c r="BF343"/>
  <c r="T343"/>
  <c r="R343"/>
  <c r="P343"/>
  <c r="BI341"/>
  <c r="BH341"/>
  <c r="BG341"/>
  <c r="BF341"/>
  <c r="T341"/>
  <c r="R341"/>
  <c r="P341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T301"/>
  <c r="R302"/>
  <c r="R301"/>
  <c r="P302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T256"/>
  <c r="R257"/>
  <c r="R256"/>
  <c r="P257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23"/>
  <c r="BH223"/>
  <c r="BG223"/>
  <c r="BF223"/>
  <c r="T223"/>
  <c r="R223"/>
  <c r="P223"/>
  <c r="BI222"/>
  <c r="BH222"/>
  <c r="BG222"/>
  <c r="BF222"/>
  <c r="T222"/>
  <c r="R222"/>
  <c r="P222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J144"/>
  <c r="J143"/>
  <c r="F143"/>
  <c r="F141"/>
  <c r="E139"/>
  <c r="BI126"/>
  <c r="BH126"/>
  <c r="BG126"/>
  <c r="BF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J92"/>
  <c r="J91"/>
  <c r="F91"/>
  <c r="F89"/>
  <c r="E87"/>
  <c r="J18"/>
  <c r="E18"/>
  <c r="F92"/>
  <c r="J17"/>
  <c r="J12"/>
  <c r="J141"/>
  <c r="E7"/>
  <c r="E137"/>
  <c i="2" r="J39"/>
  <c r="J38"/>
  <c i="1" r="AY95"/>
  <c i="2" r="J37"/>
  <c i="1" r="AX95"/>
  <c i="2"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70"/>
  <c r="BH170"/>
  <c r="BG170"/>
  <c r="BF170"/>
  <c r="T170"/>
  <c r="T169"/>
  <c r="R170"/>
  <c r="R169"/>
  <c r="P170"/>
  <c r="P169"/>
  <c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T137"/>
  <c r="R138"/>
  <c r="R137"/>
  <c r="P138"/>
  <c r="P137"/>
  <c r="J132"/>
  <c r="J131"/>
  <c r="F131"/>
  <c r="F129"/>
  <c r="E127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132"/>
  <c r="J17"/>
  <c r="J12"/>
  <c r="J129"/>
  <c r="E7"/>
  <c r="E125"/>
  <c i="1" r="CK109"/>
  <c r="CJ109"/>
  <c r="CI109"/>
  <c r="CH109"/>
  <c r="CG109"/>
  <c r="CF109"/>
  <c r="BZ109"/>
  <c r="CE109"/>
  <c r="CK108"/>
  <c r="CJ108"/>
  <c r="CI108"/>
  <c r="CH108"/>
  <c r="CG108"/>
  <c r="CF108"/>
  <c r="BZ108"/>
  <c r="CE108"/>
  <c r="CK107"/>
  <c r="CJ107"/>
  <c r="CI107"/>
  <c r="CH107"/>
  <c r="CG107"/>
  <c r="CF107"/>
  <c r="BZ107"/>
  <c r="CE107"/>
  <c r="CK106"/>
  <c r="CJ106"/>
  <c r="CI106"/>
  <c r="CH106"/>
  <c r="CG106"/>
  <c r="CF106"/>
  <c r="BZ106"/>
  <c r="CE106"/>
  <c r="L90"/>
  <c r="AM90"/>
  <c r="AM89"/>
  <c r="L89"/>
  <c r="AM87"/>
  <c r="L87"/>
  <c r="L85"/>
  <c r="L84"/>
  <c i="2" r="BK176"/>
  <c r="BK170"/>
  <c r="BK163"/>
  <c r="J160"/>
  <c r="J152"/>
  <c r="BK156"/>
  <c r="BK144"/>
  <c i="1" r="AS94"/>
  <c i="3" r="BK445"/>
  <c r="J399"/>
  <c r="J374"/>
  <c r="J354"/>
  <c r="BK343"/>
  <c r="BK318"/>
  <c r="J300"/>
  <c r="J272"/>
  <c r="BK247"/>
  <c r="BK239"/>
  <c r="BK213"/>
  <c r="J204"/>
  <c r="J196"/>
  <c r="J161"/>
  <c r="BK476"/>
  <c r="BK448"/>
  <c r="J434"/>
  <c r="BK409"/>
  <c r="BK377"/>
  <c r="J297"/>
  <c r="BK286"/>
  <c r="J279"/>
  <c r="BK270"/>
  <c r="BK249"/>
  <c r="BK216"/>
  <c r="J198"/>
  <c r="BK179"/>
  <c r="BK166"/>
  <c r="BK152"/>
  <c r="BK486"/>
  <c r="J476"/>
  <c r="BK467"/>
  <c r="J452"/>
  <c r="BK415"/>
  <c r="BK399"/>
  <c r="J388"/>
  <c r="J359"/>
  <c r="J327"/>
  <c r="J316"/>
  <c r="BK291"/>
  <c r="J267"/>
  <c r="J255"/>
  <c r="J199"/>
  <c r="J180"/>
  <c r="BK161"/>
  <c r="J474"/>
  <c r="BK462"/>
  <c r="BK454"/>
  <c r="J445"/>
  <c r="BK407"/>
  <c r="BK382"/>
  <c r="BK368"/>
  <c r="J343"/>
  <c r="J321"/>
  <c r="BK314"/>
  <c r="J304"/>
  <c r="BK282"/>
  <c r="BK269"/>
  <c r="BK255"/>
  <c r="J239"/>
  <c r="J222"/>
  <c r="J202"/>
  <c r="BK169"/>
  <c r="J150"/>
  <c i="4" r="BK138"/>
  <c r="BK156"/>
  <c r="BK151"/>
  <c r="BK144"/>
  <c r="BK150"/>
  <c r="J154"/>
  <c r="J142"/>
  <c i="5" r="J152"/>
  <c r="BK167"/>
  <c r="BK157"/>
  <c r="BK139"/>
  <c r="J156"/>
  <c r="BK166"/>
  <c r="BK160"/>
  <c r="J155"/>
  <c i="6" r="J225"/>
  <c r="BK220"/>
  <c r="BK212"/>
  <c r="BK186"/>
  <c r="BK179"/>
  <c r="J174"/>
  <c r="J162"/>
  <c r="J150"/>
  <c r="J143"/>
  <c r="J222"/>
  <c r="J211"/>
  <c r="BK201"/>
  <c r="BK182"/>
  <c r="J172"/>
  <c r="J164"/>
  <c r="BK156"/>
  <c r="BK152"/>
  <c r="BK145"/>
  <c r="BK138"/>
  <c r="J220"/>
  <c r="BK214"/>
  <c r="BK204"/>
  <c r="BK194"/>
  <c r="BK190"/>
  <c r="J171"/>
  <c r="J157"/>
  <c r="J149"/>
  <c r="BK144"/>
  <c r="BK211"/>
  <c r="BK202"/>
  <c r="J195"/>
  <c r="J189"/>
  <c r="J182"/>
  <c r="BK175"/>
  <c r="BK170"/>
  <c r="BK162"/>
  <c r="BK159"/>
  <c r="BK141"/>
  <c i="7" r="J179"/>
  <c r="BK158"/>
  <c r="BK147"/>
  <c r="J142"/>
  <c r="J181"/>
  <c r="BK173"/>
  <c r="J166"/>
  <c r="J160"/>
  <c r="BK154"/>
  <c r="BK142"/>
  <c r="BK137"/>
  <c r="J183"/>
  <c r="BK180"/>
  <c r="BK176"/>
  <c r="J173"/>
  <c r="BK170"/>
  <c r="BK159"/>
  <c r="J151"/>
  <c r="BK145"/>
  <c r="BK141"/>
  <c r="J137"/>
  <c r="J172"/>
  <c r="BK165"/>
  <c r="BK162"/>
  <c r="BK155"/>
  <c r="J147"/>
  <c r="BK135"/>
  <c i="8" r="BK213"/>
  <c r="J208"/>
  <c r="BK199"/>
  <c r="J194"/>
  <c r="BK182"/>
  <c r="J175"/>
  <c r="BK171"/>
  <c r="J165"/>
  <c r="BK160"/>
  <c r="J156"/>
  <c r="J147"/>
  <c r="J213"/>
  <c r="BK205"/>
  <c r="J203"/>
  <c r="J199"/>
  <c r="J189"/>
  <c r="BK185"/>
  <c r="BK177"/>
  <c r="BK172"/>
  <c r="BK159"/>
  <c r="BK154"/>
  <c r="J150"/>
  <c r="J143"/>
  <c r="J207"/>
  <c r="BK203"/>
  <c r="BK198"/>
  <c r="BK193"/>
  <c r="J185"/>
  <c r="J182"/>
  <c r="J178"/>
  <c r="J169"/>
  <c r="BK162"/>
  <c r="J151"/>
  <c r="BK144"/>
  <c r="J193"/>
  <c r="J190"/>
  <c r="BK179"/>
  <c r="J171"/>
  <c r="BK163"/>
  <c r="J157"/>
  <c r="J152"/>
  <c r="J149"/>
  <c r="J141"/>
  <c i="9" r="J261"/>
  <c r="J257"/>
  <c r="BK252"/>
  <c r="J240"/>
  <c r="BK226"/>
  <c r="BK222"/>
  <c r="J202"/>
  <c r="BK198"/>
  <c r="BK190"/>
  <c r="BK187"/>
  <c r="BK182"/>
  <c r="BK176"/>
  <c r="BK167"/>
  <c r="BK164"/>
  <c r="J160"/>
  <c r="J263"/>
  <c r="BK254"/>
  <c r="BK247"/>
  <c r="BK244"/>
  <c r="BK237"/>
  <c r="BK230"/>
  <c r="BK218"/>
  <c r="BK211"/>
  <c r="J205"/>
  <c r="J199"/>
  <c r="J193"/>
  <c r="BK189"/>
  <c r="J183"/>
  <c r="J169"/>
  <c r="J164"/>
  <c r="J155"/>
  <c r="J151"/>
  <c r="J256"/>
  <c r="BK245"/>
  <c r="J235"/>
  <c r="BK231"/>
  <c r="BK228"/>
  <c r="BK223"/>
  <c r="J218"/>
  <c r="J213"/>
  <c r="BK209"/>
  <c r="BK205"/>
  <c r="J200"/>
  <c r="J187"/>
  <c r="J176"/>
  <c r="BK172"/>
  <c r="BK161"/>
  <c r="BK156"/>
  <c r="J154"/>
  <c r="BK259"/>
  <c r="J251"/>
  <c r="BK239"/>
  <c r="BK235"/>
  <c r="J227"/>
  <c r="J223"/>
  <c r="J214"/>
  <c r="J209"/>
  <c r="BK197"/>
  <c r="J192"/>
  <c r="J178"/>
  <c r="BK169"/>
  <c r="J161"/>
  <c r="J152"/>
  <c i="10" r="J206"/>
  <c r="BK200"/>
  <c r="BK195"/>
  <c r="J185"/>
  <c r="BK179"/>
  <c r="J172"/>
  <c r="J167"/>
  <c r="BK161"/>
  <c r="BK155"/>
  <c r="J150"/>
  <c r="J144"/>
  <c r="J140"/>
  <c r="J209"/>
  <c r="J200"/>
  <c r="BK196"/>
  <c r="BK192"/>
  <c r="J179"/>
  <c r="J170"/>
  <c r="BK159"/>
  <c r="BK154"/>
  <c r="BK149"/>
  <c r="BK144"/>
  <c r="BK141"/>
  <c r="BK204"/>
  <c r="BK199"/>
  <c r="J195"/>
  <c r="J192"/>
  <c r="BK185"/>
  <c r="BK175"/>
  <c r="J164"/>
  <c r="J158"/>
  <c r="BK156"/>
  <c r="BK152"/>
  <c r="J146"/>
  <c r="BK140"/>
  <c i="2" r="J178"/>
  <c r="J173"/>
  <c r="J167"/>
  <c r="BK160"/>
  <c r="BK154"/>
  <c r="BK138"/>
  <c r="BK146"/>
  <c r="J156"/>
  <c i="3" r="J486"/>
  <c r="J483"/>
  <c r="BK456"/>
  <c r="J450"/>
  <c r="J407"/>
  <c r="BK384"/>
  <c r="J365"/>
  <c r="BK349"/>
  <c r="BK321"/>
  <c r="J309"/>
  <c r="BK298"/>
  <c r="J270"/>
  <c r="J245"/>
  <c r="J233"/>
  <c r="J211"/>
  <c r="BK205"/>
  <c r="BK199"/>
  <c r="J187"/>
  <c r="BK487"/>
  <c r="BK460"/>
  <c r="J444"/>
  <c r="J415"/>
  <c r="BK388"/>
  <c r="BK374"/>
  <c r="BK359"/>
  <c r="J351"/>
  <c r="BK332"/>
  <c r="BK330"/>
  <c r="J328"/>
  <c r="BK327"/>
  <c r="J325"/>
  <c r="J319"/>
  <c r="BK316"/>
  <c r="BK309"/>
  <c r="BK308"/>
  <c r="J306"/>
  <c r="J298"/>
  <c r="BK288"/>
  <c r="J276"/>
  <c r="J261"/>
  <c r="J247"/>
  <c r="BK222"/>
  <c r="BK196"/>
  <c r="J171"/>
  <c r="BK159"/>
  <c r="J489"/>
  <c r="J480"/>
  <c r="BK470"/>
  <c r="J458"/>
  <c r="J447"/>
  <c r="J405"/>
  <c r="J393"/>
  <c r="J368"/>
  <c r="BK356"/>
  <c r="BK325"/>
  <c r="J314"/>
  <c r="J290"/>
  <c r="BK261"/>
  <c r="J223"/>
  <c r="BK194"/>
  <c r="BK171"/>
  <c r="J152"/>
  <c r="J470"/>
  <c r="BK450"/>
  <c r="J409"/>
  <c r="J390"/>
  <c r="J377"/>
  <c r="BK354"/>
  <c r="J332"/>
  <c r="J318"/>
  <c r="J308"/>
  <c r="BK297"/>
  <c r="BK284"/>
  <c r="BK276"/>
  <c r="J257"/>
  <c r="J249"/>
  <c r="BK223"/>
  <c r="BK204"/>
  <c r="BK175"/>
  <c r="J156"/>
  <c i="4" r="BK142"/>
  <c r="J159"/>
  <c r="J150"/>
  <c r="J138"/>
  <c r="BK149"/>
  <c r="J151"/>
  <c i="5" r="J160"/>
  <c r="J143"/>
  <c r="BK163"/>
  <c r="BK151"/>
  <c r="BK169"/>
  <c r="J157"/>
  <c r="J165"/>
  <c r="J158"/>
  <c r="J139"/>
  <c i="6" r="BK223"/>
  <c r="J213"/>
  <c r="BK208"/>
  <c r="BK207"/>
  <c r="J206"/>
  <c r="J204"/>
  <c r="BK203"/>
  <c r="J202"/>
  <c r="J201"/>
  <c r="BK198"/>
  <c r="BK195"/>
  <c r="J190"/>
  <c r="BK189"/>
  <c r="BK185"/>
  <c r="J178"/>
  <c r="BK173"/>
  <c r="BK163"/>
  <c r="BK151"/>
  <c r="J144"/>
  <c r="BK137"/>
  <c r="BK217"/>
  <c r="J205"/>
  <c r="BK184"/>
  <c r="J177"/>
  <c r="J167"/>
  <c r="J159"/>
  <c r="BK153"/>
  <c r="BK149"/>
  <c r="J140"/>
  <c r="J223"/>
  <c r="J218"/>
  <c r="J207"/>
  <c r="J203"/>
  <c r="J193"/>
  <c r="J187"/>
  <c r="BK169"/>
  <c r="BK158"/>
  <c r="J153"/>
  <c r="J145"/>
  <c r="J210"/>
  <c r="J198"/>
  <c r="BK193"/>
  <c r="J185"/>
  <c r="BK178"/>
  <c r="J173"/>
  <c r="BK164"/>
  <c r="J160"/>
  <c r="BK142"/>
  <c r="J137"/>
  <c i="7" r="BK160"/>
  <c r="J154"/>
  <c r="J145"/>
  <c r="BK183"/>
  <c r="J176"/>
  <c r="BK169"/>
  <c r="BK163"/>
  <c r="BK157"/>
  <c r="BK152"/>
  <c r="BK136"/>
  <c r="BK181"/>
  <c r="J175"/>
  <c r="BK172"/>
  <c r="BK166"/>
  <c r="BK150"/>
  <c r="J143"/>
  <c r="J180"/>
  <c r="J171"/>
  <c r="J167"/>
  <c r="J163"/>
  <c r="BK153"/>
  <c r="J136"/>
  <c i="8" r="J216"/>
  <c r="J209"/>
  <c r="BK202"/>
  <c r="BK197"/>
  <c r="BK186"/>
  <c r="J177"/>
  <c r="BK168"/>
  <c r="BK164"/>
  <c r="J159"/>
  <c r="BK157"/>
  <c r="J148"/>
  <c r="BK141"/>
  <c r="BK207"/>
  <c r="J201"/>
  <c r="BK196"/>
  <c r="J186"/>
  <c r="J183"/>
  <c r="J173"/>
  <c r="J162"/>
  <c r="BK153"/>
  <c r="BK147"/>
  <c r="BK216"/>
  <c r="BK208"/>
  <c r="J205"/>
  <c r="J196"/>
  <c r="BK192"/>
  <c r="BK184"/>
  <c r="BK180"/>
  <c r="BK173"/>
  <c r="BK170"/>
  <c r="J164"/>
  <c r="BK156"/>
  <c r="BK145"/>
  <c r="BK143"/>
  <c r="J192"/>
  <c r="BK189"/>
  <c r="BK178"/>
  <c r="J168"/>
  <c r="BK161"/>
  <c r="J153"/>
  <c r="BK151"/>
  <c r="BK148"/>
  <c i="9" r="J259"/>
  <c r="BK256"/>
  <c r="BK251"/>
  <c r="J244"/>
  <c r="J234"/>
  <c r="J225"/>
  <c r="BK220"/>
  <c r="BK201"/>
  <c r="BK194"/>
  <c r="J189"/>
  <c r="J185"/>
  <c r="BK178"/>
  <c r="J175"/>
  <c r="J166"/>
  <c r="BK163"/>
  <c r="J158"/>
  <c r="BK257"/>
  <c r="J253"/>
  <c r="J246"/>
  <c r="BK240"/>
  <c r="BK233"/>
  <c r="J228"/>
  <c r="J217"/>
  <c r="J207"/>
  <c r="BK200"/>
  <c r="J198"/>
  <c r="BK191"/>
  <c r="BK185"/>
  <c r="J182"/>
  <c r="BK165"/>
  <c r="BK160"/>
  <c r="J153"/>
  <c r="BK261"/>
  <c r="BK250"/>
  <c r="J236"/>
  <c r="BK232"/>
  <c r="BK229"/>
  <c r="J226"/>
  <c r="J220"/>
  <c r="J215"/>
  <c r="J211"/>
  <c r="BK208"/>
  <c r="BK203"/>
  <c r="BK192"/>
  <c r="BK184"/>
  <c r="BK175"/>
  <c r="J167"/>
  <c r="BK159"/>
  <c r="BK155"/>
  <c r="BK152"/>
  <c r="J254"/>
  <c r="BK246"/>
  <c r="BK236"/>
  <c r="J232"/>
  <c r="BK224"/>
  <c r="BK213"/>
  <c r="BK207"/>
  <c r="BK202"/>
  <c r="BK196"/>
  <c r="J191"/>
  <c r="BK173"/>
  <c r="BK162"/>
  <c r="BK158"/>
  <c r="BK151"/>
  <c i="10" r="J205"/>
  <c r="J198"/>
  <c r="BK187"/>
  <c r="BK181"/>
  <c r="J173"/>
  <c r="BK162"/>
  <c r="J160"/>
  <c r="BK153"/>
  <c r="BK146"/>
  <c r="J141"/>
  <c r="J138"/>
  <c r="BK203"/>
  <c r="J199"/>
  <c r="J193"/>
  <c r="BK183"/>
  <c r="BK173"/>
  <c r="BK164"/>
  <c r="J157"/>
  <c r="J152"/>
  <c r="J148"/>
  <c r="J143"/>
  <c r="BK206"/>
  <c r="BK201"/>
  <c r="J196"/>
  <c r="BK189"/>
  <c r="J181"/>
  <c r="BK172"/>
  <c r="J162"/>
  <c r="BK157"/>
  <c r="J153"/>
  <c r="J147"/>
  <c r="J142"/>
  <c i="2" r="BK178"/>
  <c r="BK173"/>
  <c r="BK167"/>
  <c r="BK161"/>
  <c r="J159"/>
  <c r="J144"/>
  <c r="BK152"/>
  <c r="J138"/>
  <c i="3" r="BK489"/>
  <c r="BK485"/>
  <c r="J462"/>
  <c r="BK452"/>
  <c r="J433"/>
  <c r="J386"/>
  <c r="BK371"/>
  <c r="BK351"/>
  <c r="BK323"/>
  <c r="J310"/>
  <c r="J302"/>
  <c r="J282"/>
  <c r="J269"/>
  <c r="BK237"/>
  <c r="J215"/>
  <c r="J210"/>
  <c r="BK201"/>
  <c r="J182"/>
  <c r="BK480"/>
  <c r="BK458"/>
  <c r="BK433"/>
  <c r="BK405"/>
  <c r="J382"/>
  <c r="BK304"/>
  <c r="BK294"/>
  <c r="J284"/>
  <c r="BK272"/>
  <c r="BK251"/>
  <c r="J241"/>
  <c r="J201"/>
  <c r="BK180"/>
  <c r="BK163"/>
  <c r="BK150"/>
  <c r="J481"/>
  <c r="BK472"/>
  <c r="J465"/>
  <c r="J443"/>
  <c r="J396"/>
  <c r="BK386"/>
  <c r="J362"/>
  <c r="BK328"/>
  <c r="J323"/>
  <c r="BK312"/>
  <c r="J263"/>
  <c r="J253"/>
  <c r="BK198"/>
  <c r="BK182"/>
  <c r="J163"/>
  <c r="J485"/>
  <c r="BK465"/>
  <c r="J448"/>
  <c r="J410"/>
  <c r="BK396"/>
  <c r="BK380"/>
  <c r="BK362"/>
  <c r="J341"/>
  <c r="BK310"/>
  <c r="BK306"/>
  <c r="J294"/>
  <c r="BK279"/>
  <c r="BK263"/>
  <c r="J251"/>
  <c r="BK233"/>
  <c r="J205"/>
  <c r="J179"/>
  <c r="BK157"/>
  <c i="4" r="BK159"/>
  <c r="J137"/>
  <c r="BK152"/>
  <c r="J147"/>
  <c r="J152"/>
  <c r="BK137"/>
  <c i="5" r="J162"/>
  <c r="BK148"/>
  <c r="BK165"/>
  <c r="BK152"/>
  <c r="BK143"/>
  <c r="J166"/>
  <c r="J136"/>
  <c r="BK162"/>
  <c r="BK156"/>
  <c r="BK136"/>
  <c i="6" r="J217"/>
  <c r="BK210"/>
  <c r="J188"/>
  <c r="BK183"/>
  <c r="BK177"/>
  <c r="J168"/>
  <c r="BK157"/>
  <c r="BK148"/>
  <c r="J141"/>
  <c r="BK225"/>
  <c r="BK213"/>
  <c r="J208"/>
  <c r="J196"/>
  <c r="J176"/>
  <c r="BK166"/>
  <c r="J158"/>
  <c r="J151"/>
  <c r="BK143"/>
  <c r="BK139"/>
  <c r="BK222"/>
  <c r="BK216"/>
  <c r="BK205"/>
  <c r="BK199"/>
  <c r="BK188"/>
  <c r="BK172"/>
  <c r="J161"/>
  <c r="J154"/>
  <c r="BK147"/>
  <c r="J216"/>
  <c r="J199"/>
  <c r="J194"/>
  <c r="J186"/>
  <c r="J179"/>
  <c r="BK174"/>
  <c r="J169"/>
  <c r="J163"/>
  <c r="BK155"/>
  <c r="BK140"/>
  <c i="7" r="J174"/>
  <c r="J155"/>
  <c r="J146"/>
  <c r="BK140"/>
  <c r="BK177"/>
  <c r="J170"/>
  <c r="BK164"/>
  <c r="J158"/>
  <c r="J153"/>
  <c r="J150"/>
  <c r="BK143"/>
  <c r="J141"/>
  <c r="BK139"/>
  <c r="J135"/>
  <c r="BK182"/>
  <c r="BK179"/>
  <c r="BK174"/>
  <c r="BK171"/>
  <c r="J165"/>
  <c r="J157"/>
  <c r="BK146"/>
  <c r="BK144"/>
  <c r="J140"/>
  <c r="J177"/>
  <c r="J169"/>
  <c r="J164"/>
  <c r="BK156"/>
  <c r="J152"/>
  <c r="J139"/>
  <c i="8" r="J210"/>
  <c r="J206"/>
  <c r="J198"/>
  <c r="BK190"/>
  <c r="J180"/>
  <c r="BK174"/>
  <c r="BK166"/>
  <c r="J163"/>
  <c r="BK158"/>
  <c r="J154"/>
  <c r="BK142"/>
  <c r="BK209"/>
  <c r="J204"/>
  <c r="J202"/>
  <c r="J197"/>
  <c r="J187"/>
  <c r="J184"/>
  <c r="BK175"/>
  <c r="J170"/>
  <c r="J158"/>
  <c r="BK152"/>
  <c r="J145"/>
  <c r="BK210"/>
  <c r="BK206"/>
  <c r="BK204"/>
  <c r="BK201"/>
  <c r="BK194"/>
  <c r="J191"/>
  <c r="BK183"/>
  <c r="J179"/>
  <c r="J172"/>
  <c r="BK165"/>
  <c r="J161"/>
  <c r="BK149"/>
  <c r="J142"/>
  <c r="BK191"/>
  <c r="BK187"/>
  <c r="J174"/>
  <c r="BK169"/>
  <c r="J166"/>
  <c r="J160"/>
  <c r="BK150"/>
  <c r="J144"/>
  <c i="9" r="BK266"/>
  <c r="J258"/>
  <c r="BK253"/>
  <c r="J250"/>
  <c r="BK241"/>
  <c r="J229"/>
  <c r="J224"/>
  <c r="BK215"/>
  <c r="BK199"/>
  <c r="BK193"/>
  <c r="BK186"/>
  <c r="BK179"/>
  <c r="BK177"/>
  <c r="J168"/>
  <c r="J165"/>
  <c r="J162"/>
  <c r="J266"/>
  <c r="J255"/>
  <c r="J252"/>
  <c r="J245"/>
  <c r="J239"/>
  <c r="J231"/>
  <c r="J219"/>
  <c r="J208"/>
  <c r="J203"/>
  <c r="J197"/>
  <c r="J190"/>
  <c r="J184"/>
  <c r="J179"/>
  <c r="BK168"/>
  <c r="J159"/>
  <c r="BK263"/>
  <c r="BK255"/>
  <c r="J241"/>
  <c r="J233"/>
  <c r="J230"/>
  <c r="BK227"/>
  <c r="J222"/>
  <c r="BK219"/>
  <c r="BK214"/>
  <c r="BK210"/>
  <c r="J206"/>
  <c r="J196"/>
  <c r="J186"/>
  <c r="J177"/>
  <c r="J173"/>
  <c r="J163"/>
  <c r="J156"/>
  <c r="BK153"/>
  <c r="BK258"/>
  <c r="J247"/>
  <c r="J237"/>
  <c r="BK234"/>
  <c r="BK225"/>
  <c r="BK217"/>
  <c r="J210"/>
  <c r="BK206"/>
  <c r="J201"/>
  <c r="J194"/>
  <c r="BK183"/>
  <c r="J172"/>
  <c r="BK166"/>
  <c r="BK154"/>
  <c i="10" r="BK209"/>
  <c r="J204"/>
  <c r="J197"/>
  <c r="BK193"/>
  <c r="J183"/>
  <c r="J175"/>
  <c r="BK170"/>
  <c r="J159"/>
  <c r="J156"/>
  <c r="J154"/>
  <c r="BK148"/>
  <c r="BK142"/>
  <c r="BK139"/>
  <c r="BK205"/>
  <c r="J201"/>
  <c r="BK198"/>
  <c r="J194"/>
  <c r="J189"/>
  <c r="BK177"/>
  <c r="J161"/>
  <c r="BK158"/>
  <c r="BK150"/>
  <c r="BK147"/>
  <c r="J139"/>
  <c r="J203"/>
  <c r="BK197"/>
  <c r="BK194"/>
  <c r="J187"/>
  <c r="J177"/>
  <c r="BK167"/>
  <c r="BK160"/>
  <c r="J155"/>
  <c r="J149"/>
  <c r="BK143"/>
  <c r="BK138"/>
  <c i="2" r="J176"/>
  <c r="J170"/>
  <c r="J163"/>
  <c r="BK159"/>
  <c r="J146"/>
  <c r="J154"/>
  <c r="J161"/>
  <c i="3" r="J487"/>
  <c r="BK481"/>
  <c r="J454"/>
  <c r="BK434"/>
  <c r="J402"/>
  <c r="J380"/>
  <c r="J356"/>
  <c r="J330"/>
  <c r="J312"/>
  <c r="J305"/>
  <c r="J291"/>
  <c r="BK260"/>
  <c r="BK241"/>
  <c r="J216"/>
  <c r="BK210"/>
  <c r="BK202"/>
  <c r="BK193"/>
  <c r="J157"/>
  <c r="J467"/>
  <c r="BK447"/>
  <c r="BK410"/>
  <c r="J384"/>
  <c r="BK302"/>
  <c r="BK290"/>
  <c r="BK281"/>
  <c r="J260"/>
  <c r="BK245"/>
  <c r="BK215"/>
  <c r="J194"/>
  <c r="J169"/>
  <c r="BK156"/>
  <c r="BK483"/>
  <c r="BK474"/>
  <c r="J456"/>
  <c r="BK444"/>
  <c r="BK402"/>
  <c r="BK390"/>
  <c r="BK365"/>
  <c r="BK341"/>
  <c r="BK324"/>
  <c r="BK300"/>
  <c r="J286"/>
  <c r="BK257"/>
  <c r="J213"/>
  <c r="J193"/>
  <c r="J175"/>
  <c r="J159"/>
  <c r="J472"/>
  <c r="J460"/>
  <c r="BK443"/>
  <c r="BK393"/>
  <c r="J371"/>
  <c r="J349"/>
  <c r="J324"/>
  <c r="BK319"/>
  <c r="BK305"/>
  <c r="J288"/>
  <c r="J281"/>
  <c r="BK267"/>
  <c r="BK253"/>
  <c r="J237"/>
  <c r="BK211"/>
  <c r="BK187"/>
  <c r="J166"/>
  <c i="4" r="BK161"/>
  <c r="J161"/>
  <c r="BK154"/>
  <c r="J149"/>
  <c r="J156"/>
  <c r="BK147"/>
  <c r="J144"/>
  <c i="5" r="BK159"/>
  <c r="J169"/>
  <c r="BK158"/>
  <c r="J148"/>
  <c r="J167"/>
  <c r="BK155"/>
  <c r="J163"/>
  <c r="J159"/>
  <c r="J151"/>
  <c i="6" r="J224"/>
  <c r="J214"/>
  <c r="BK209"/>
  <c r="BK187"/>
  <c r="BK180"/>
  <c r="J175"/>
  <c r="J166"/>
  <c r="J152"/>
  <c r="J147"/>
  <c r="J138"/>
  <c r="J219"/>
  <c r="J212"/>
  <c r="J200"/>
  <c r="J180"/>
  <c r="J170"/>
  <c r="BK160"/>
  <c r="J155"/>
  <c r="BK150"/>
  <c r="J142"/>
  <c r="BK224"/>
  <c r="BK219"/>
  <c r="BK206"/>
  <c r="BK200"/>
  <c r="J191"/>
  <c r="J184"/>
  <c r="BK168"/>
  <c r="J156"/>
  <c r="J148"/>
  <c r="BK218"/>
  <c r="J209"/>
  <c r="BK196"/>
  <c r="BK191"/>
  <c r="J183"/>
  <c r="BK176"/>
  <c r="BK171"/>
  <c r="BK167"/>
  <c r="BK161"/>
  <c r="BK154"/>
  <c r="J139"/>
  <c i="7" r="J159"/>
  <c r="BK148"/>
  <c r="J144"/>
  <c r="J182"/>
  <c r="BK175"/>
  <c r="BK167"/>
  <c r="J162"/>
  <c r="J156"/>
  <c r="BK151"/>
  <c r="J148"/>
  <c i="2" l="1" r="P143"/>
  <c r="P136"/>
  <c r="P158"/>
  <c r="T175"/>
  <c r="T165"/>
  <c i="6" r="BK136"/>
  <c r="BK146"/>
  <c r="J146"/>
  <c r="J99"/>
  <c r="P165"/>
  <c r="BK181"/>
  <c r="J181"/>
  <c r="J101"/>
  <c r="BK192"/>
  <c r="J192"/>
  <c r="J102"/>
  <c r="T192"/>
  <c r="T197"/>
  <c r="R215"/>
  <c i="7" r="BK134"/>
  <c r="J134"/>
  <c r="J98"/>
  <c r="P138"/>
  <c r="P149"/>
  <c r="BK168"/>
  <c r="J168"/>
  <c r="J101"/>
  <c r="BK178"/>
  <c r="J178"/>
  <c r="J102"/>
  <c i="8" r="P146"/>
  <c r="P140"/>
  <c r="T155"/>
  <c r="T176"/>
  <c r="T167"/>
  <c r="T181"/>
  <c r="R188"/>
  <c r="BK195"/>
  <c r="J195"/>
  <c r="J104"/>
  <c r="BK200"/>
  <c r="J200"/>
  <c r="J105"/>
  <c i="9" r="R150"/>
  <c r="P157"/>
  <c r="P171"/>
  <c r="R174"/>
  <c r="P181"/>
  <c r="P188"/>
  <c r="BK195"/>
  <c r="J195"/>
  <c r="J106"/>
  <c r="R204"/>
  <c r="BK212"/>
  <c r="J212"/>
  <c r="J108"/>
  <c r="T216"/>
  <c r="T221"/>
  <c r="T238"/>
  <c r="T243"/>
  <c r="R249"/>
  <c i="10" r="BK137"/>
  <c r="T137"/>
  <c r="BK151"/>
  <c r="J151"/>
  <c r="J99"/>
  <c r="P151"/>
  <c r="P169"/>
  <c r="P191"/>
  <c i="2" r="T143"/>
  <c r="T136"/>
  <c r="T135"/>
  <c r="R158"/>
  <c r="P175"/>
  <c r="P165"/>
  <c i="3" r="R149"/>
  <c r="P165"/>
  <c r="R165"/>
  <c r="R181"/>
  <c r="BK209"/>
  <c r="J209"/>
  <c r="J101"/>
  <c r="R209"/>
  <c r="P221"/>
  <c r="BK259"/>
  <c r="J259"/>
  <c r="J105"/>
  <c r="T259"/>
  <c r="P280"/>
  <c r="T280"/>
  <c r="T285"/>
  <c r="P303"/>
  <c r="T303"/>
  <c r="P311"/>
  <c r="T311"/>
  <c r="BK331"/>
  <c r="J331"/>
  <c r="J112"/>
  <c r="R331"/>
  <c r="P406"/>
  <c r="BK457"/>
  <c r="J457"/>
  <c r="J114"/>
  <c r="T457"/>
  <c r="R475"/>
  <c r="P484"/>
  <c i="4" r="P136"/>
  <c r="P135"/>
  <c r="BK141"/>
  <c r="J141"/>
  <c r="J100"/>
  <c r="BK146"/>
  <c r="J146"/>
  <c r="J101"/>
  <c r="T146"/>
  <c r="R153"/>
  <c i="5" r="BK135"/>
  <c r="T135"/>
  <c r="BK150"/>
  <c r="J150"/>
  <c r="J100"/>
  <c r="T150"/>
  <c r="R161"/>
  <c r="P164"/>
  <c i="6" r="T136"/>
  <c r="R146"/>
  <c r="R165"/>
  <c r="R181"/>
  <c r="R192"/>
  <c r="R197"/>
  <c r="P215"/>
  <c i="7" r="R134"/>
  <c r="BK138"/>
  <c r="J138"/>
  <c r="J99"/>
  <c r="T149"/>
  <c r="R168"/>
  <c r="R178"/>
  <c i="8" r="BK146"/>
  <c r="J146"/>
  <c r="J98"/>
  <c r="BK155"/>
  <c r="J155"/>
  <c r="J99"/>
  <c r="BK176"/>
  <c r="J176"/>
  <c r="J101"/>
  <c r="P181"/>
  <c r="P188"/>
  <c r="T195"/>
  <c r="R200"/>
  <c i="9" r="T150"/>
  <c r="T157"/>
  <c r="BK171"/>
  <c r="J171"/>
  <c r="J101"/>
  <c r="BK174"/>
  <c r="J174"/>
  <c r="J102"/>
  <c r="BK181"/>
  <c r="J181"/>
  <c r="J104"/>
  <c r="BK188"/>
  <c r="J188"/>
  <c r="J105"/>
  <c r="P195"/>
  <c r="BK204"/>
  <c r="J204"/>
  <c r="J107"/>
  <c r="P212"/>
  <c r="P216"/>
  <c r="R221"/>
  <c r="R238"/>
  <c r="R243"/>
  <c r="R242"/>
  <c r="BK249"/>
  <c r="J249"/>
  <c r="J114"/>
  <c i="10" r="P137"/>
  <c r="BK145"/>
  <c r="J145"/>
  <c r="J98"/>
  <c r="R145"/>
  <c r="R151"/>
  <c r="BK169"/>
  <c r="J169"/>
  <c r="J102"/>
  <c r="T169"/>
  <c r="R191"/>
  <c i="2" r="BK143"/>
  <c r="J143"/>
  <c r="J99"/>
  <c r="BK158"/>
  <c r="J158"/>
  <c r="J100"/>
  <c r="BK175"/>
  <c r="J175"/>
  <c r="J105"/>
  <c i="3" r="P149"/>
  <c r="BK165"/>
  <c r="J165"/>
  <c r="J99"/>
  <c r="T165"/>
  <c r="P181"/>
  <c r="P209"/>
  <c r="T209"/>
  <c r="T221"/>
  <c r="P259"/>
  <c r="R280"/>
  <c r="T331"/>
  <c r="R406"/>
  <c r="P457"/>
  <c r="BK475"/>
  <c r="J475"/>
  <c r="J115"/>
  <c r="T475"/>
  <c r="T484"/>
  <c i="4" r="R136"/>
  <c r="R135"/>
  <c r="R141"/>
  <c r="P146"/>
  <c r="BK153"/>
  <c r="J153"/>
  <c r="J102"/>
  <c r="T153"/>
  <c i="5" r="P135"/>
  <c r="R150"/>
  <c r="BK161"/>
  <c r="J161"/>
  <c r="J101"/>
  <c r="T161"/>
  <c r="R164"/>
  <c i="6" r="R136"/>
  <c r="R135"/>
  <c r="R134"/>
  <c r="T146"/>
  <c r="T165"/>
  <c r="T181"/>
  <c r="P197"/>
  <c r="T215"/>
  <c i="7" r="T134"/>
  <c r="T138"/>
  <c r="BK149"/>
  <c r="J149"/>
  <c r="J100"/>
  <c r="T168"/>
  <c r="T178"/>
  <c i="8" r="T146"/>
  <c r="T140"/>
  <c r="T139"/>
  <c r="R155"/>
  <c r="R176"/>
  <c r="R167"/>
  <c r="R181"/>
  <c r="T188"/>
  <c r="P195"/>
  <c r="T200"/>
  <c i="9" r="BK150"/>
  <c r="BK157"/>
  <c r="J157"/>
  <c r="J99"/>
  <c r="T171"/>
  <c r="T174"/>
  <c r="R181"/>
  <c r="R188"/>
  <c r="R195"/>
  <c r="P204"/>
  <c r="R212"/>
  <c r="BK216"/>
  <c r="J216"/>
  <c r="J109"/>
  <c r="P221"/>
  <c r="BK238"/>
  <c r="J238"/>
  <c r="J111"/>
  <c r="BK243"/>
  <c r="J243"/>
  <c r="J113"/>
  <c r="T249"/>
  <c i="2" r="R143"/>
  <c r="R136"/>
  <c r="T158"/>
  <c r="R175"/>
  <c r="R165"/>
  <c i="3" r="BK149"/>
  <c r="T149"/>
  <c r="BK181"/>
  <c r="J181"/>
  <c r="J100"/>
  <c r="T181"/>
  <c r="BK221"/>
  <c r="J221"/>
  <c r="J102"/>
  <c r="R221"/>
  <c r="R259"/>
  <c r="BK280"/>
  <c r="J280"/>
  <c r="J106"/>
  <c r="BK285"/>
  <c r="J285"/>
  <c r="J107"/>
  <c r="P285"/>
  <c r="R285"/>
  <c r="BK303"/>
  <c r="J303"/>
  <c r="J109"/>
  <c r="R303"/>
  <c r="BK311"/>
  <c r="J311"/>
  <c r="J110"/>
  <c r="R311"/>
  <c r="BK326"/>
  <c r="J326"/>
  <c r="J111"/>
  <c r="P326"/>
  <c r="R326"/>
  <c r="T326"/>
  <c r="P331"/>
  <c r="BK406"/>
  <c r="J406"/>
  <c r="J113"/>
  <c r="T406"/>
  <c r="R457"/>
  <c r="P475"/>
  <c r="BK484"/>
  <c r="J484"/>
  <c r="J116"/>
  <c r="R484"/>
  <c i="4" r="BK136"/>
  <c r="J136"/>
  <c r="J98"/>
  <c r="T136"/>
  <c r="T135"/>
  <c r="P141"/>
  <c r="T141"/>
  <c r="T140"/>
  <c r="R146"/>
  <c r="P153"/>
  <c i="5" r="R135"/>
  <c r="R134"/>
  <c r="R133"/>
  <c r="P150"/>
  <c r="P161"/>
  <c r="BK164"/>
  <c r="J164"/>
  <c r="J102"/>
  <c r="T164"/>
  <c i="6" r="P136"/>
  <c r="P146"/>
  <c r="BK165"/>
  <c r="J165"/>
  <c r="J100"/>
  <c r="P181"/>
  <c r="P192"/>
  <c r="BK197"/>
  <c r="J197"/>
  <c r="J103"/>
  <c r="BK215"/>
  <c r="J215"/>
  <c r="J104"/>
  <c i="7" r="P134"/>
  <c r="R138"/>
  <c r="R149"/>
  <c r="P168"/>
  <c r="P178"/>
  <c i="8" r="R146"/>
  <c r="R140"/>
  <c r="R139"/>
  <c r="P155"/>
  <c r="P176"/>
  <c r="P167"/>
  <c r="BK181"/>
  <c r="J181"/>
  <c r="J102"/>
  <c r="BK188"/>
  <c r="J188"/>
  <c r="J103"/>
  <c r="R195"/>
  <c r="P200"/>
  <c i="9" r="P150"/>
  <c r="P149"/>
  <c r="R157"/>
  <c r="R171"/>
  <c r="R170"/>
  <c r="P174"/>
  <c r="T181"/>
  <c r="T188"/>
  <c r="T195"/>
  <c r="T204"/>
  <c r="T212"/>
  <c r="R216"/>
  <c r="BK221"/>
  <c r="J221"/>
  <c r="J110"/>
  <c r="P238"/>
  <c r="P243"/>
  <c r="P249"/>
  <c i="10" r="R137"/>
  <c r="P145"/>
  <c r="T145"/>
  <c r="T151"/>
  <c r="R169"/>
  <c r="BK191"/>
  <c r="J191"/>
  <c r="J103"/>
  <c r="T191"/>
  <c r="BK202"/>
  <c r="J202"/>
  <c r="J104"/>
  <c r="R202"/>
  <c r="T202"/>
  <c i="2" r="BK169"/>
  <c r="J169"/>
  <c r="J103"/>
  <c r="BK172"/>
  <c r="J172"/>
  <c r="J104"/>
  <c i="10" r="BK163"/>
  <c r="J163"/>
  <c r="J100"/>
  <c i="4" r="BK158"/>
  <c r="J158"/>
  <c r="J103"/>
  <c i="5" r="BK168"/>
  <c r="J168"/>
  <c r="J103"/>
  <c i="8" r="BK167"/>
  <c r="J167"/>
  <c r="J100"/>
  <c i="9" r="BK260"/>
  <c r="J260"/>
  <c r="J115"/>
  <c i="10" r="BK166"/>
  <c r="J166"/>
  <c r="J101"/>
  <c i="2" r="BK166"/>
  <c r="J166"/>
  <c r="J102"/>
  <c i="5" r="BK147"/>
  <c r="J147"/>
  <c r="J99"/>
  <c i="9" r="BK262"/>
  <c r="J262"/>
  <c r="J116"/>
  <c i="2" r="BK137"/>
  <c r="J137"/>
  <c r="J98"/>
  <c i="3" r="BK256"/>
  <c r="J256"/>
  <c r="J103"/>
  <c r="BK301"/>
  <c r="J301"/>
  <c r="J108"/>
  <c r="BK488"/>
  <c r="J488"/>
  <c r="J117"/>
  <c i="4" r="BK160"/>
  <c r="J160"/>
  <c r="J104"/>
  <c i="8" r="BK140"/>
  <c r="J140"/>
  <c r="J97"/>
  <c r="BK212"/>
  <c r="J212"/>
  <c r="J107"/>
  <c r="BK215"/>
  <c r="J215"/>
  <c r="J109"/>
  <c i="9" r="BK265"/>
  <c r="J265"/>
  <c r="J118"/>
  <c i="10" r="BK208"/>
  <c r="J208"/>
  <c r="J106"/>
  <c i="9" r="J150"/>
  <c r="J98"/>
  <c i="10" r="E85"/>
  <c r="J89"/>
  <c r="F133"/>
  <c r="BE139"/>
  <c r="BE142"/>
  <c r="BE144"/>
  <c r="BE146"/>
  <c r="BE148"/>
  <c r="BE150"/>
  <c r="BE155"/>
  <c r="BE156"/>
  <c r="BE159"/>
  <c r="BE164"/>
  <c r="BE170"/>
  <c r="BE173"/>
  <c r="BE179"/>
  <c r="BE183"/>
  <c r="BE193"/>
  <c r="BE195"/>
  <c r="BE196"/>
  <c r="BE198"/>
  <c r="BE200"/>
  <c r="BE203"/>
  <c r="BE206"/>
  <c r="BE209"/>
  <c r="BE140"/>
  <c r="BE143"/>
  <c r="BE149"/>
  <c r="BE153"/>
  <c r="BE157"/>
  <c r="BE160"/>
  <c r="BE162"/>
  <c r="BE172"/>
  <c r="BE175"/>
  <c r="BE181"/>
  <c r="BE187"/>
  <c r="BE197"/>
  <c r="BE201"/>
  <c r="BE204"/>
  <c r="BE138"/>
  <c r="BE141"/>
  <c r="BE147"/>
  <c r="BE152"/>
  <c r="BE154"/>
  <c r="BE158"/>
  <c r="BE161"/>
  <c r="BE167"/>
  <c r="BE177"/>
  <c r="BE185"/>
  <c r="BE189"/>
  <c r="BE192"/>
  <c r="BE194"/>
  <c r="BE199"/>
  <c r="BE205"/>
  <c i="9" r="J142"/>
  <c r="F145"/>
  <c r="BE159"/>
  <c r="BE163"/>
  <c r="BE179"/>
  <c r="BE184"/>
  <c r="BE185"/>
  <c r="BE187"/>
  <c r="BE189"/>
  <c r="BE192"/>
  <c r="BE199"/>
  <c r="BE205"/>
  <c r="BE208"/>
  <c r="BE220"/>
  <c r="BE227"/>
  <c r="BE229"/>
  <c r="BE230"/>
  <c r="BE240"/>
  <c r="BE244"/>
  <c r="BE245"/>
  <c r="BE252"/>
  <c r="BE254"/>
  <c r="BE261"/>
  <c r="BE263"/>
  <c r="E85"/>
  <c r="BE153"/>
  <c r="BE155"/>
  <c r="BE156"/>
  <c r="BE162"/>
  <c r="BE164"/>
  <c r="BE165"/>
  <c r="BE167"/>
  <c r="BE169"/>
  <c r="BE178"/>
  <c r="BE182"/>
  <c r="BE190"/>
  <c r="BE193"/>
  <c r="BE197"/>
  <c r="BE198"/>
  <c r="BE200"/>
  <c r="BE207"/>
  <c r="BE209"/>
  <c r="BE211"/>
  <c r="BE215"/>
  <c r="BE217"/>
  <c r="BE218"/>
  <c r="BE236"/>
  <c r="BE239"/>
  <c r="BE247"/>
  <c r="BE251"/>
  <c r="BE253"/>
  <c r="BE255"/>
  <c r="BE256"/>
  <c r="BE257"/>
  <c r="BE266"/>
  <c r="BE152"/>
  <c r="BE154"/>
  <c r="BE161"/>
  <c r="BE166"/>
  <c r="BE173"/>
  <c r="BE175"/>
  <c r="BE176"/>
  <c r="BE177"/>
  <c r="BE186"/>
  <c r="BE194"/>
  <c r="BE201"/>
  <c r="BE202"/>
  <c r="BE206"/>
  <c r="BE210"/>
  <c r="BE213"/>
  <c r="BE214"/>
  <c r="BE219"/>
  <c r="BE222"/>
  <c r="BE223"/>
  <c r="BE224"/>
  <c r="BE228"/>
  <c r="BE235"/>
  <c r="BE241"/>
  <c r="BE250"/>
  <c r="BE258"/>
  <c r="BE259"/>
  <c r="BE151"/>
  <c r="BE158"/>
  <c r="BE160"/>
  <c r="BE168"/>
  <c r="BE172"/>
  <c r="BE183"/>
  <c r="BE191"/>
  <c r="BE196"/>
  <c r="BE203"/>
  <c r="BE225"/>
  <c r="BE226"/>
  <c r="BE231"/>
  <c r="BE232"/>
  <c r="BE233"/>
  <c r="BE234"/>
  <c r="BE237"/>
  <c r="BE246"/>
  <c i="8" r="F92"/>
  <c r="BE142"/>
  <c r="BE145"/>
  <c r="BE154"/>
  <c r="BE164"/>
  <c r="BE168"/>
  <c r="BE171"/>
  <c r="BE175"/>
  <c r="BE182"/>
  <c r="BE185"/>
  <c r="E85"/>
  <c r="BE147"/>
  <c r="BE151"/>
  <c r="BE153"/>
  <c r="BE159"/>
  <c r="BE163"/>
  <c r="BE166"/>
  <c r="BE174"/>
  <c r="BE186"/>
  <c r="BE189"/>
  <c r="BE197"/>
  <c r="BE199"/>
  <c r="BE202"/>
  <c r="BE205"/>
  <c r="BE209"/>
  <c r="BE216"/>
  <c r="J89"/>
  <c r="BE141"/>
  <c r="BE148"/>
  <c r="BE156"/>
  <c r="BE157"/>
  <c r="BE160"/>
  <c r="BE162"/>
  <c r="BE165"/>
  <c r="BE169"/>
  <c r="BE170"/>
  <c r="BE173"/>
  <c r="BE178"/>
  <c r="BE180"/>
  <c r="BE190"/>
  <c r="BE193"/>
  <c r="BE198"/>
  <c r="BE203"/>
  <c r="BE204"/>
  <c r="BE206"/>
  <c r="BE207"/>
  <c r="BE208"/>
  <c r="BE143"/>
  <c r="BE144"/>
  <c r="BE149"/>
  <c r="BE150"/>
  <c r="BE152"/>
  <c r="BE158"/>
  <c r="BE161"/>
  <c r="BE172"/>
  <c r="BE177"/>
  <c r="BE179"/>
  <c r="BE183"/>
  <c r="BE184"/>
  <c r="BE187"/>
  <c r="BE191"/>
  <c r="BE192"/>
  <c r="BE194"/>
  <c r="BE196"/>
  <c r="BE201"/>
  <c r="BE210"/>
  <c r="BE213"/>
  <c i="6" r="J136"/>
  <c r="J98"/>
  <c i="7" r="F92"/>
  <c r="BE136"/>
  <c r="BE139"/>
  <c r="BE140"/>
  <c r="BE143"/>
  <c r="BE145"/>
  <c r="BE148"/>
  <c r="BE157"/>
  <c r="BE159"/>
  <c r="BE173"/>
  <c r="BE175"/>
  <c r="BE181"/>
  <c r="BE182"/>
  <c r="J126"/>
  <c r="BE147"/>
  <c r="BE152"/>
  <c r="BE154"/>
  <c r="BE160"/>
  <c r="BE167"/>
  <c r="E85"/>
  <c r="BE144"/>
  <c r="BE146"/>
  <c r="BE158"/>
  <c r="BE135"/>
  <c r="BE137"/>
  <c r="BE141"/>
  <c r="BE142"/>
  <c r="BE150"/>
  <c r="BE151"/>
  <c r="BE153"/>
  <c r="BE155"/>
  <c r="BE156"/>
  <c r="BE162"/>
  <c r="BE163"/>
  <c r="BE164"/>
  <c r="BE165"/>
  <c r="BE166"/>
  <c r="BE169"/>
  <c r="BE170"/>
  <c r="BE171"/>
  <c r="BE172"/>
  <c r="BE174"/>
  <c r="BE176"/>
  <c r="BE177"/>
  <c r="BE179"/>
  <c r="BE180"/>
  <c r="BE183"/>
  <c i="6" r="J128"/>
  <c r="F131"/>
  <c r="BE143"/>
  <c r="BE145"/>
  <c r="BE148"/>
  <c r="BE149"/>
  <c r="BE151"/>
  <c r="BE152"/>
  <c r="BE156"/>
  <c r="BE177"/>
  <c r="BE180"/>
  <c r="BE200"/>
  <c r="BE203"/>
  <c r="BE204"/>
  <c r="BE206"/>
  <c r="BE213"/>
  <c r="BE217"/>
  <c r="BE219"/>
  <c r="BE220"/>
  <c r="BE224"/>
  <c r="BE225"/>
  <c r="BE137"/>
  <c r="BE138"/>
  <c r="BE140"/>
  <c r="BE142"/>
  <c r="BE150"/>
  <c r="BE153"/>
  <c r="BE159"/>
  <c r="BE163"/>
  <c r="BE164"/>
  <c r="BE173"/>
  <c r="BE174"/>
  <c r="BE175"/>
  <c r="BE183"/>
  <c r="BE184"/>
  <c r="BE185"/>
  <c r="BE188"/>
  <c r="BE195"/>
  <c r="BE196"/>
  <c r="BE201"/>
  <c r="BE208"/>
  <c r="BE211"/>
  <c i="5" r="J135"/>
  <c r="J98"/>
  <c i="6" r="E85"/>
  <c r="BE147"/>
  <c r="BE157"/>
  <c r="BE161"/>
  <c r="BE162"/>
  <c r="BE167"/>
  <c r="BE168"/>
  <c r="BE170"/>
  <c r="BE172"/>
  <c r="BE179"/>
  <c r="BE186"/>
  <c r="BE187"/>
  <c r="BE189"/>
  <c r="BE193"/>
  <c r="BE194"/>
  <c r="BE198"/>
  <c r="BE202"/>
  <c r="BE207"/>
  <c r="BE209"/>
  <c r="BE210"/>
  <c r="BE212"/>
  <c r="BE214"/>
  <c r="BE222"/>
  <c r="BE223"/>
  <c r="BE139"/>
  <c r="BE141"/>
  <c r="BE144"/>
  <c r="BE154"/>
  <c r="BE155"/>
  <c r="BE158"/>
  <c r="BE160"/>
  <c r="BE166"/>
  <c r="BE169"/>
  <c r="BE171"/>
  <c r="BE176"/>
  <c r="BE178"/>
  <c r="BE182"/>
  <c r="BE190"/>
  <c r="BE191"/>
  <c r="BE199"/>
  <c r="BE205"/>
  <c r="BE216"/>
  <c r="BE218"/>
  <c i="4" r="BK135"/>
  <c i="5" r="E85"/>
  <c r="F92"/>
  <c r="J127"/>
  <c r="BE143"/>
  <c r="BE152"/>
  <c r="BE157"/>
  <c r="BE139"/>
  <c r="BE148"/>
  <c r="BE158"/>
  <c r="BE159"/>
  <c r="BE160"/>
  <c r="BE162"/>
  <c r="BE169"/>
  <c r="BE136"/>
  <c r="BE151"/>
  <c r="BE155"/>
  <c r="BE156"/>
  <c r="BE163"/>
  <c r="BE165"/>
  <c r="BE166"/>
  <c r="BE167"/>
  <c i="4" r="J89"/>
  <c r="E124"/>
  <c r="BE137"/>
  <c r="BE149"/>
  <c r="BE152"/>
  <c r="BE156"/>
  <c r="BE159"/>
  <c i="3" r="J149"/>
  <c r="J98"/>
  <c i="4" r="F131"/>
  <c r="BE142"/>
  <c r="BE154"/>
  <c r="BE138"/>
  <c r="BE161"/>
  <c r="BE144"/>
  <c r="BE147"/>
  <c r="BE150"/>
  <c r="BE151"/>
  <c i="3" r="E85"/>
  <c r="BE156"/>
  <c r="BE157"/>
  <c r="BE159"/>
  <c r="BE161"/>
  <c r="BE180"/>
  <c r="BE193"/>
  <c r="BE194"/>
  <c r="BE198"/>
  <c r="BE210"/>
  <c r="BE239"/>
  <c r="BE241"/>
  <c r="BE260"/>
  <c r="BE288"/>
  <c r="BE291"/>
  <c r="BE298"/>
  <c r="BE300"/>
  <c r="BE310"/>
  <c r="BE327"/>
  <c r="BE341"/>
  <c r="BE343"/>
  <c r="BE349"/>
  <c r="BE356"/>
  <c r="BE384"/>
  <c r="BE386"/>
  <c r="BE399"/>
  <c r="BE402"/>
  <c r="BE407"/>
  <c r="BE415"/>
  <c r="BE433"/>
  <c r="BE445"/>
  <c r="BE456"/>
  <c r="BE467"/>
  <c r="BE476"/>
  <c r="BE480"/>
  <c r="BE483"/>
  <c r="BE486"/>
  <c r="BE166"/>
  <c r="BE196"/>
  <c r="BE201"/>
  <c r="BE213"/>
  <c r="BE222"/>
  <c r="BE233"/>
  <c r="BE237"/>
  <c r="BE245"/>
  <c r="BE247"/>
  <c r="BE249"/>
  <c r="BE269"/>
  <c r="BE270"/>
  <c r="BE272"/>
  <c r="BE279"/>
  <c r="BE282"/>
  <c r="BE297"/>
  <c r="BE302"/>
  <c r="BE304"/>
  <c r="BE305"/>
  <c r="BE308"/>
  <c r="BE309"/>
  <c r="BE316"/>
  <c r="BE321"/>
  <c r="BE323"/>
  <c r="BE324"/>
  <c r="BE330"/>
  <c r="BE351"/>
  <c r="BE371"/>
  <c r="BE374"/>
  <c r="BE377"/>
  <c r="BE448"/>
  <c r="BE452"/>
  <c r="BE460"/>
  <c r="BE489"/>
  <c r="J89"/>
  <c r="F144"/>
  <c r="BE182"/>
  <c r="BE187"/>
  <c r="BE199"/>
  <c r="BE211"/>
  <c r="BE223"/>
  <c r="BE255"/>
  <c r="BE267"/>
  <c r="BE290"/>
  <c r="BE294"/>
  <c r="BE312"/>
  <c r="BE318"/>
  <c r="BE319"/>
  <c r="BE354"/>
  <c r="BE362"/>
  <c r="BE365"/>
  <c r="BE368"/>
  <c r="BE380"/>
  <c r="BE393"/>
  <c r="BE396"/>
  <c r="BE405"/>
  <c r="BE434"/>
  <c r="BE444"/>
  <c r="BE450"/>
  <c r="BE454"/>
  <c r="BE462"/>
  <c r="BE470"/>
  <c r="BE481"/>
  <c r="BE485"/>
  <c r="BE487"/>
  <c r="BE150"/>
  <c r="BE152"/>
  <c r="BE163"/>
  <c r="BE169"/>
  <c r="BE171"/>
  <c r="BE175"/>
  <c r="BE179"/>
  <c r="BE202"/>
  <c r="BE204"/>
  <c r="BE205"/>
  <c r="BE215"/>
  <c r="BE216"/>
  <c r="BE251"/>
  <c r="BE253"/>
  <c r="BE257"/>
  <c r="BE261"/>
  <c r="BE263"/>
  <c r="BE276"/>
  <c r="BE281"/>
  <c r="BE284"/>
  <c r="BE286"/>
  <c r="BE306"/>
  <c r="BE314"/>
  <c r="BE325"/>
  <c r="BE328"/>
  <c r="BE332"/>
  <c r="BE359"/>
  <c r="BE382"/>
  <c r="BE388"/>
  <c r="BE390"/>
  <c r="BE409"/>
  <c r="BE410"/>
  <c r="BE443"/>
  <c r="BE447"/>
  <c r="BE458"/>
  <c r="BE465"/>
  <c r="BE472"/>
  <c r="BE474"/>
  <c i="2" r="BE154"/>
  <c r="E85"/>
  <c r="J89"/>
  <c r="F92"/>
  <c r="BE146"/>
  <c r="BE159"/>
  <c r="BE138"/>
  <c r="BE144"/>
  <c r="BE152"/>
  <c r="BE156"/>
  <c r="BE160"/>
  <c r="BE161"/>
  <c r="BE163"/>
  <c r="BE167"/>
  <c r="BE170"/>
  <c r="BE173"/>
  <c r="BE176"/>
  <c r="BE178"/>
  <c r="J36"/>
  <c i="1" r="AW95"/>
  <c i="3" r="F38"/>
  <c i="1" r="BC96"/>
  <c i="3" r="J36"/>
  <c i="1" r="AW96"/>
  <c i="5" r="F39"/>
  <c i="1" r="BD98"/>
  <c i="5" r="F37"/>
  <c i="1" r="BB98"/>
  <c i="6" r="F39"/>
  <c i="1" r="BD99"/>
  <c i="7" r="F39"/>
  <c i="1" r="BD100"/>
  <c i="8" r="F37"/>
  <c i="1" r="BB101"/>
  <c i="10" r="F38"/>
  <c i="1" r="BC103"/>
  <c i="10" r="F39"/>
  <c i="1" r="BD103"/>
  <c i="9" r="F36"/>
  <c i="1" r="BA102"/>
  <c i="2" r="F37"/>
  <c i="1" r="BB95"/>
  <c i="3" r="F39"/>
  <c i="1" r="BD96"/>
  <c i="4" r="F36"/>
  <c i="1" r="BA97"/>
  <c i="4" r="F37"/>
  <c i="1" r="BB97"/>
  <c i="5" r="F36"/>
  <c i="1" r="BA98"/>
  <c i="6" r="F37"/>
  <c i="1" r="BB99"/>
  <c i="7" r="F38"/>
  <c i="1" r="BC100"/>
  <c i="7" r="J36"/>
  <c i="1" r="AW100"/>
  <c i="8" r="F36"/>
  <c i="1" r="BA101"/>
  <c i="8" r="J36"/>
  <c i="1" r="AW101"/>
  <c i="10" r="F36"/>
  <c i="1" r="BA103"/>
  <c i="9" r="J36"/>
  <c i="1" r="AW102"/>
  <c i="2" r="F38"/>
  <c i="1" r="BC95"/>
  <c i="3" r="F36"/>
  <c i="1" r="BA96"/>
  <c i="4" r="J36"/>
  <c i="1" r="AW97"/>
  <c i="4" r="F39"/>
  <c i="1" r="BD97"/>
  <c i="5" r="F38"/>
  <c i="1" r="BC98"/>
  <c i="6" r="F36"/>
  <c i="1" r="BA99"/>
  <c i="6" r="F38"/>
  <c i="1" r="BC99"/>
  <c i="8" r="F39"/>
  <c i="1" r="BD101"/>
  <c i="10" r="J36"/>
  <c i="1" r="AW103"/>
  <c i="9" r="F39"/>
  <c i="1" r="BD102"/>
  <c i="9" r="F37"/>
  <c i="1" r="BB102"/>
  <c i="2" r="F39"/>
  <c i="1" r="BD95"/>
  <c i="2" r="F36"/>
  <c i="1" r="BA95"/>
  <c i="3" r="F37"/>
  <c i="1" r="BB96"/>
  <c i="4" r="F38"/>
  <c i="1" r="BC97"/>
  <c i="5" r="J36"/>
  <c i="1" r="AW98"/>
  <c i="6" r="J36"/>
  <c i="1" r="AW99"/>
  <c i="7" r="F36"/>
  <c i="1" r="BA100"/>
  <c i="7" r="F37"/>
  <c i="1" r="BB100"/>
  <c i="8" r="F38"/>
  <c i="1" r="BC101"/>
  <c i="10" r="F37"/>
  <c i="1" r="BB103"/>
  <c i="9" r="F38"/>
  <c i="1" r="BC102"/>
  <c i="2" l="1" r="R135"/>
  <c i="8" r="P139"/>
  <c i="1" r="AU101"/>
  <c i="2" r="P135"/>
  <c i="1" r="AU95"/>
  <c i="9" r="P242"/>
  <c r="T180"/>
  <c i="3" r="R258"/>
  <c i="9" r="R180"/>
  <c i="5" r="BK134"/>
  <c r="J134"/>
  <c r="J97"/>
  <c i="3" r="T258"/>
  <c i="9" r="R149"/>
  <c r="R148"/>
  <c i="6" r="BK135"/>
  <c r="J135"/>
  <c r="J97"/>
  <c r="P135"/>
  <c r="P134"/>
  <c i="1" r="AU99"/>
  <c i="3" r="BK148"/>
  <c r="J148"/>
  <c r="J97"/>
  <c i="9" r="BK149"/>
  <c i="4" r="R140"/>
  <c i="3" r="P148"/>
  <c i="10" r="P136"/>
  <c i="1" r="AU103"/>
  <c i="9" r="T149"/>
  <c r="P180"/>
  <c i="10" r="R136"/>
  <c i="4" r="P140"/>
  <c r="P134"/>
  <c i="1" r="AU97"/>
  <c i="9" r="T170"/>
  <c i="7" r="T133"/>
  <c r="T132"/>
  <c i="4" r="R134"/>
  <c i="6" r="T135"/>
  <c r="T134"/>
  <c i="5" r="T134"/>
  <c r="T133"/>
  <c i="3" r="R148"/>
  <c r="R147"/>
  <c i="10" r="T136"/>
  <c i="9" r="T242"/>
  <c r="P170"/>
  <c r="P148"/>
  <c i="1" r="AU102"/>
  <c i="7" r="P133"/>
  <c r="P132"/>
  <c i="1" r="AU100"/>
  <c i="4" r="T134"/>
  <c i="3" r="T148"/>
  <c r="T147"/>
  <c i="5" r="P134"/>
  <c r="P133"/>
  <c i="1" r="AU98"/>
  <c i="3" r="P258"/>
  <c i="7" r="R133"/>
  <c r="R132"/>
  <c i="9" r="BK170"/>
  <c r="J170"/>
  <c r="J100"/>
  <c r="BK180"/>
  <c r="J180"/>
  <c r="J103"/>
  <c r="BK264"/>
  <c r="J264"/>
  <c r="J117"/>
  <c i="10" r="J137"/>
  <c r="J97"/>
  <c i="2" r="BK136"/>
  <c r="J136"/>
  <c r="J97"/>
  <c i="7" r="BK133"/>
  <c r="BK132"/>
  <c r="J132"/>
  <c r="J96"/>
  <c r="J30"/>
  <c i="2" r="BK165"/>
  <c r="J165"/>
  <c r="J101"/>
  <c i="4" r="BK140"/>
  <c r="J140"/>
  <c r="J99"/>
  <c i="8" r="BK214"/>
  <c r="J214"/>
  <c r="J108"/>
  <c i="9" r="BK242"/>
  <c r="J242"/>
  <c r="J112"/>
  <c i="3" r="BK258"/>
  <c r="J258"/>
  <c r="J104"/>
  <c i="8" r="BK211"/>
  <c r="J211"/>
  <c r="J106"/>
  <c i="10" r="BK207"/>
  <c r="J207"/>
  <c r="J105"/>
  <c i="4" r="J135"/>
  <c r="J97"/>
  <c i="1" r="BC94"/>
  <c r="AY94"/>
  <c r="BB94"/>
  <c r="W34"/>
  <c r="BD94"/>
  <c r="W36"/>
  <c i="7" r="J111"/>
  <c r="J105"/>
  <c r="J113"/>
  <c i="1" r="BA94"/>
  <c r="W33"/>
  <c i="9" l="1" r="T148"/>
  <c i="3" r="P147"/>
  <c i="1" r="AU96"/>
  <c i="9" r="BK148"/>
  <c r="J148"/>
  <c r="J96"/>
  <c r="J30"/>
  <c i="10" r="BK136"/>
  <c r="J136"/>
  <c r="J96"/>
  <c r="J30"/>
  <c i="8" r="BK139"/>
  <c r="J139"/>
  <c r="J96"/>
  <c r="J30"/>
  <c i="2" r="BK135"/>
  <c r="J135"/>
  <c r="J96"/>
  <c r="J30"/>
  <c i="5" r="BK133"/>
  <c r="J133"/>
  <c r="J96"/>
  <c r="J30"/>
  <c i="7" r="BE111"/>
  <c r="J133"/>
  <c r="J97"/>
  <c i="6" r="BK134"/>
  <c r="J134"/>
  <c r="J96"/>
  <c r="J30"/>
  <c i="9" r="J149"/>
  <c r="J97"/>
  <c i="3" r="BK147"/>
  <c r="J147"/>
  <c r="J96"/>
  <c r="J30"/>
  <c i="7" r="J31"/>
  <c i="4" r="BK134"/>
  <c r="J134"/>
  <c r="J96"/>
  <c r="J30"/>
  <c i="1" r="AU94"/>
  <c i="8" r="J118"/>
  <c r="J112"/>
  <c r="J31"/>
  <c r="J32"/>
  <c i="1" r="AG101"/>
  <c i="7" r="F35"/>
  <c i="1" r="AZ100"/>
  <c r="W35"/>
  <c i="9" r="J127"/>
  <c r="J121"/>
  <c r="J129"/>
  <c i="2" r="J114"/>
  <c r="J108"/>
  <c r="J116"/>
  <c i="6" r="J113"/>
  <c r="BE113"/>
  <c r="J35"/>
  <c i="1" r="AV99"/>
  <c r="AT99"/>
  <c i="4" r="J113"/>
  <c r="J107"/>
  <c r="J31"/>
  <c r="J32"/>
  <c i="1" r="AG97"/>
  <c i="10" r="J115"/>
  <c r="J109"/>
  <c r="J31"/>
  <c r="J32"/>
  <c i="1" r="AG103"/>
  <c i="3" r="J126"/>
  <c r="J120"/>
  <c r="J128"/>
  <c i="1" r="AX94"/>
  <c i="5" r="J112"/>
  <c r="BE112"/>
  <c r="J35"/>
  <c i="1" r="AV98"/>
  <c r="AT98"/>
  <c r="AW94"/>
  <c r="AK33"/>
  <c i="7" r="J32"/>
  <c i="1" r="AG100"/>
  <c i="3" l="1" r="BE126"/>
  <c r="J31"/>
  <c i="4" r="BE113"/>
  <c i="10" r="BE115"/>
  <c i="9" r="J31"/>
  <c i="2" r="J31"/>
  <c i="8" r="BE118"/>
  <c i="2" r="BE114"/>
  <c i="9" r="BE127"/>
  <c i="5" r="J106"/>
  <c r="J31"/>
  <c r="J32"/>
  <c i="1" r="AG98"/>
  <c r="AN98"/>
  <c i="10" r="J117"/>
  <c i="4" r="J35"/>
  <c i="1" r="AV97"/>
  <c r="AT97"/>
  <c i="2" r="J32"/>
  <c i="1" r="AG95"/>
  <c i="8" r="J35"/>
  <c i="1" r="AV101"/>
  <c r="AT101"/>
  <c i="3" r="F35"/>
  <c i="1" r="AZ96"/>
  <c i="7" r="J35"/>
  <c i="1" r="AV100"/>
  <c r="AT100"/>
  <c i="10" r="F35"/>
  <c i="1" r="AZ103"/>
  <c i="9" r="J35"/>
  <c i="1" r="AV102"/>
  <c r="AT102"/>
  <c i="6" r="F35"/>
  <c i="1" r="AZ99"/>
  <c i="8" r="J120"/>
  <c i="6" r="J107"/>
  <c r="J115"/>
  <c i="5" r="F35"/>
  <c i="1" r="AZ98"/>
  <c i="3" r="J32"/>
  <c i="1" r="AG96"/>
  <c i="4" r="J115"/>
  <c i="2" r="J35"/>
  <c i="1" r="AV95"/>
  <c r="AT95"/>
  <c i="9" r="J32"/>
  <c i="1" r="AG102"/>
  <c r="AN102"/>
  <c i="7" l="1" r="J41"/>
  <c i="4" r="J41"/>
  <c i="6" r="J31"/>
  <c i="8" r="J41"/>
  <c i="5" r="J41"/>
  <c i="2" r="J41"/>
  <c i="9" r="J41"/>
  <c i="1" r="AN101"/>
  <c r="AN97"/>
  <c r="AN100"/>
  <c r="AN95"/>
  <c i="4" r="F35"/>
  <c i="1" r="AZ97"/>
  <c i="9" r="F35"/>
  <c i="1" r="AZ102"/>
  <c i="5" r="J114"/>
  <c i="10" r="J35"/>
  <c i="1" r="AV103"/>
  <c r="AT103"/>
  <c r="AN103"/>
  <c i="3" r="J35"/>
  <c i="1" r="AV96"/>
  <c r="AT96"/>
  <c i="6" r="J32"/>
  <c i="1" r="AG99"/>
  <c r="AN99"/>
  <c i="8" r="F35"/>
  <c i="1" r="AZ101"/>
  <c i="2" r="F35"/>
  <c i="1" r="AZ95"/>
  <c i="3" l="1" r="J41"/>
  <c i="10" r="J41"/>
  <c i="6" r="J41"/>
  <c i="1" r="AN96"/>
  <c r="AG94"/>
  <c r="AG109"/>
  <c r="CD109"/>
  <c r="AZ94"/>
  <c r="AV94"/>
  <c r="AT94"/>
  <c r="AN94"/>
  <c l="1" r="AV109"/>
  <c r="BY109"/>
  <c r="AG108"/>
  <c r="CD108"/>
  <c r="AG107"/>
  <c r="CD107"/>
  <c r="AK26"/>
  <c r="AG106"/>
  <c r="CD106"/>
  <c l="1" r="W32"/>
  <c r="AV108"/>
  <c r="BY108"/>
  <c r="AV106"/>
  <c r="BY106"/>
  <c r="AN109"/>
  <c r="AV107"/>
  <c r="BY107"/>
  <c r="AG105"/>
  <c r="AK27"/>
  <c r="AK29"/>
  <c l="1" r="AN108"/>
  <c r="AN106"/>
  <c r="AN107"/>
  <c r="AG111"/>
  <c r="AK32"/>
  <c r="AK38"/>
  <c l="1" r="AN105"/>
  <c r="AN111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<sst xmlns="http://schemas.openxmlformats.org/spreadsheetml/2006/main">
  <si>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</si>
  <si>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</si>
  <si>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</si>
  <si>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</si>
  <si>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</si>
  <si>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{ee990f65-fb5f-47a5-96bb-0d7d0683b927}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</si>
  <si>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</si>
  <si>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</si>
  <si>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</si>
  <si>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</si>
  <si>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</si>
  <si>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</si>
  <si>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</si>
  <si>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</si>
  <si>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BJ03042022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</si>
  <si>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</si>
  <si>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</si>
  <si>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CNC centrum a Svářečská škola v SOU Nové Strašecí</t>
  </si>
  <si>
    <t>KSO:</t>
  </si>
  <si>
    <t>CC-CZ:</t>
  </si>
  <si>
    <t>Místo:</t>
  </si>
  <si>
    <t>Sportovní 1135</t>
  </si>
  <si>
    <t>Datum:</t>
  </si>
  <si>
    <t>2. 3. 2022</t>
  </si>
  <si>
    <t>Zadavatel:</t>
  </si>
  <si>
    <t>IČ:</t>
  </si>
  <si>
    <t xml:space="preserve">SOU,  Sportovní 1135, 27180 Nové Strašecí</t>
  </si>
  <si>
    <t>DIČ:</t>
  </si>
  <si>
    <t>Uchazeč:</t>
  </si>
  <si>
    <t>Vyplň údaj</t>
  </si>
  <si>
    <t>Projektant:</t>
  </si>
  <si>
    <t>09098569</t>
  </si>
  <si>
    <t>Studio PHX s.r.o.Ondříčkova 384/33, Praha 3 Žižkov</t>
  </si>
  <si>
    <t>True</t>
  </si>
  <si>
    <t>Zpracovatel:</t>
  </si>
  <si>
    <t>66406293</t>
  </si>
  <si>
    <t>Ing. Jan Brožek</t>
  </si>
  <si>
    <t>Poznámka:</t>
  </si>
  <si>
    <t xml:space="preserve">Rozpočet zahrnuje profese Elektro, ZTI , ÚT, VZT podle podkladů , předaných projektanty uvedených profesí. 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</si>
  <si>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</si>
  <si>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</si>
  <si>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</si>
  <si>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</si>
  <si>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</si>
  <si>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</si>
  <si>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</si>
  <si>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</si>
  <si>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</si>
  <si>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</si>
  <si>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</si>
  <si>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</si>
  <si>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</si>
  <si>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</si>
  <si>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</si>
  <si>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</si>
  <si>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</si>
  <si>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</si>
  <si>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</si>
  <si>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</si>
  <si>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</si>
  <si>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</si>
  <si>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</si>
  <si>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</si>
  <si>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</si>
  <si>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</si>
  <si>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</si>
  <si>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</si>
  <si>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</si>
  <si>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</si>
  <si>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</si>
  <si>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</si>
  <si>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</si>
  <si>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</si>
  <si>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</si>
  <si>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</si>
  <si>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</si>
  <si>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</si>
  <si>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</si>
  <si>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</si>
  <si>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</si>
  <si>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</si>
  <si>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</si>
  <si>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</si>
  <si>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</si>
  <si>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</si>
  <si>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</si>
  <si>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</si>
  <si>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Bourání</t>
  </si>
  <si>
    <t>STA</t>
  </si>
  <si>
    <t>1</t>
  </si>
  <si>
    <t>{1802f6ef-15e3-429e-bf38-4ad197c5b129}</t>
  </si>
  <si>
    <t>2</t>
  </si>
  <si>
    <t>02</t>
  </si>
  <si>
    <t>Stavební úpravy</t>
  </si>
  <si>
    <t>{c0f8beba-f68e-4481-bdbe-5c112f8c84bd}</t>
  </si>
  <si>
    <t>03</t>
  </si>
  <si>
    <t xml:space="preserve"> VRN</t>
  </si>
  <si>
    <t>{4c11553e-de83-4f0f-9d83-22ef4ff397ba}</t>
  </si>
  <si>
    <t>04</t>
  </si>
  <si>
    <t>Zpevnění plochy</t>
  </si>
  <si>
    <t>{80e53121-cc9d-422c-a074-47449d4e21fd}</t>
  </si>
  <si>
    <t>05a</t>
  </si>
  <si>
    <t>Silnoproudé instalace</t>
  </si>
  <si>
    <t>{369de9ef-3ed0-45e0-aef5-0f5e0080af5f}</t>
  </si>
  <si>
    <t>05b</t>
  </si>
  <si>
    <t>Slaboproudé instalace</t>
  </si>
  <si>
    <t>{d3ba1827-cbe0-4259-bb64-acce62f910bc}</t>
  </si>
  <si>
    <t>06</t>
  </si>
  <si>
    <t>Vytápění</t>
  </si>
  <si>
    <t>{77f76367-240c-4ede-8fe2-fdc183533c88}</t>
  </si>
  <si>
    <t>07</t>
  </si>
  <si>
    <t xml:space="preserve"> ZTI</t>
  </si>
  <si>
    <t>{876eb532-6f1c-4221-8cff-e4a9a781c40b}</t>
  </si>
  <si>
    <t>08</t>
  </si>
  <si>
    <t xml:space="preserve"> VZT</t>
  </si>
  <si>
    <t>{9fed5d93-e268-4846-b6d3-814e7725b391}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</si>
  <si>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</si>
  <si>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</si>
  <si>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</si>
  <si>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</si>
  <si>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</si>
  <si>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</si>
  <si>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</si>
  <si>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</si>
  <si>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</si>
  <si>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</si>
  <si>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</si>
  <si>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Bourání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</si>
  <si>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</si>
  <si>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</si>
  <si>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</si>
  <si>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</si>
  <si>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</si>
  <si>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</si>
  <si>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</si>
  <si>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</si>
  <si>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</si>
  <si>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</si>
  <si>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</si>
  <si>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</si>
  <si>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</si>
  <si>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764 - Konstrukce klempířské</t>
  </si>
  <si>
    <t xml:space="preserve">    767 - Konstrukce zámečnické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</si>
  <si>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</si>
  <si>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</si>
  <si>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</si>
  <si>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</si>
  <si>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</si>
  <si>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</si>
  <si>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</si>
  <si>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</si>
  <si>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</si>
  <si>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</si>
  <si>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</si>
  <si>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</si>
  <si>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</si>
  <si>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</si>
  <si>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</si>
  <si>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</si>
  <si>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</si>
  <si>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</si>
  <si>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</si>
  <si>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</si>
  <si>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</si>
  <si>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</si>
  <si>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</si>
  <si>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</si>
  <si>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</si>
  <si>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</si>
  <si>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</si>
  <si>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</si>
  <si>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</si>
  <si>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m3</t>
  </si>
  <si>
    <t>4</t>
  </si>
  <si>
    <t>-344075571</t>
  </si>
  <si>
    <t>VV</t>
  </si>
  <si>
    <t xml:space="preserve">11,2*0,4*0,65  " pasy</t>
  </si>
  <si>
    <t>38,7*0,4*0,65</t>
  </si>
  <si>
    <t>(11,2*0,35*0,35)*2</t>
  </si>
  <si>
    <t>Součet</t>
  </si>
  <si>
    <t>9</t>
  </si>
  <si>
    <t>Ostatní konstrukce a práce, bourání</t>
  </si>
  <si>
    <t>961044111</t>
  </si>
  <si>
    <t xml:space="preserve">Bourání základů z betonu  prostého</t>
  </si>
  <si>
    <t>-1481571791</t>
  </si>
  <si>
    <t xml:space="preserve">37,846*11,35*0,1  " deska podkladní</t>
  </si>
  <si>
    <t>962032241</t>
  </si>
  <si>
    <t xml:space="preserve">Bourání zdiva nadzákladového z cihel nebo tvárnic  z cihel pálených nebo vápenopískových, na maltu cementovou, objemu přes 1 m3</t>
  </si>
  <si>
    <t>-429503552</t>
  </si>
  <si>
    <t>38,375*5,2*0,3</t>
  </si>
  <si>
    <t>11,655*4,9*0,3*3</t>
  </si>
  <si>
    <t>4*4,5*0,3</t>
  </si>
  <si>
    <t>13*5,2*0,3</t>
  </si>
  <si>
    <t>10</t>
  </si>
  <si>
    <t>962032314</t>
  </si>
  <si>
    <t xml:space="preserve">Bourání zdiva nadzákladového z cihel nebo tvárnic  pilířů cihelných průřezu do 0,36 m2</t>
  </si>
  <si>
    <t>-1015780504</t>
  </si>
  <si>
    <t>0,4*0,25*4,9*4</t>
  </si>
  <si>
    <t>3</t>
  </si>
  <si>
    <t>965081323</t>
  </si>
  <si>
    <t>Bourání podlah z dlaždic bez podkladního lože nebo mazaniny, s jakoukoliv výplní spár betonových, teracových nebo čedičových tl. do 25 mm, plochy přes 1 m2</t>
  </si>
  <si>
    <t>m2</t>
  </si>
  <si>
    <t>2102501336</t>
  </si>
  <si>
    <t>69+56,89+10,18</t>
  </si>
  <si>
    <t>6</t>
  </si>
  <si>
    <t>968062377</t>
  </si>
  <si>
    <t xml:space="preserve">Vybourání dřevěných rámů oken s křídly, dveřních zárubní, vrat, stěn, ostění nebo obkladů  rámů oken s křídly zdvojených, plochy přes 4 m2</t>
  </si>
  <si>
    <t>-294001228</t>
  </si>
  <si>
    <t>(2*1,45*2)+(0,9*0,9)+(0,6*0,6)+(2,45*2,25)+(0,9*2,1)+(1,5*1,2)</t>
  </si>
  <si>
    <t>997</t>
  </si>
  <si>
    <t>Přesun sutě</t>
  </si>
  <si>
    <t>13</t>
  </si>
  <si>
    <t>997013111</t>
  </si>
  <si>
    <t xml:space="preserve">Vnitrostaveništní doprava suti a vybouraných hmot  vodorovně do 50 m svisle s použitím mechanizace pro budovy a haly výšky do 6 m</t>
  </si>
  <si>
    <t>t</t>
  </si>
  <si>
    <t>-214294523</t>
  </si>
  <si>
    <t>14</t>
  </si>
  <si>
    <t>997013501</t>
  </si>
  <si>
    <t xml:space="preserve">Odvoz suti a vybouraných hmot na skládku nebo meziskládku  se složením, na vzdálenost do 1 km</t>
  </si>
  <si>
    <t>801907761</t>
  </si>
  <si>
    <t>997013509</t>
  </si>
  <si>
    <t xml:space="preserve">Odvoz suti a vybouraných hmot na skládku nebo meziskládku  se složením, na vzdálenost Příplatek k ceně za každý další i započatý 1 km přes 1 km</t>
  </si>
  <si>
    <t>1423619475</t>
  </si>
  <si>
    <t>374,707*4 'Přepočtené koeficientem množství</t>
  </si>
  <si>
    <t>16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</si>
  <si>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</si>
  <si>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</si>
  <si>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393757673</t>
  </si>
  <si>
    <t>P</t>
  </si>
  <si>
    <t>Poznámka k položce:_x000d_
RYNHOLEC</t>
  </si>
  <si>
    <t>PSV</t>
  </si>
  <si>
    <t>Práce a dodávky PSV</t>
  </si>
  <si>
    <t>711</t>
  </si>
  <si>
    <t>Izolace proti vodě, vlhkosti a plynům</t>
  </si>
  <si>
    <t>5</t>
  </si>
  <si>
    <t>711131811</t>
  </si>
  <si>
    <t xml:space="preserve">Odstranění izolace proti zemní vlhkosti  na ploše vodorovné V</t>
  </si>
  <si>
    <t>-1975708837</t>
  </si>
  <si>
    <t xml:space="preserve">37,846*11,35  " podlaha</t>
  </si>
  <si>
    <t>763</t>
  </si>
  <si>
    <t>Konstrukce suché výstavby</t>
  </si>
  <si>
    <t>11</t>
  </si>
  <si>
    <t>763135802</t>
  </si>
  <si>
    <t xml:space="preserve">Demontáž podhledu sádrokartonového  z desek děrovaných se spárami tmelenými</t>
  </si>
  <si>
    <t>-1945874681</t>
  </si>
  <si>
    <t>70,78+69</t>
  </si>
  <si>
    <t>764</t>
  </si>
  <si>
    <t>Konstrukce klempířské</t>
  </si>
  <si>
    <t>17</t>
  </si>
  <si>
    <t>764001841</t>
  </si>
  <si>
    <t>Demontáž klempířských konstrukcí krytiny ze šablon do suti</t>
  </si>
  <si>
    <t>1502102440</t>
  </si>
  <si>
    <t xml:space="preserve">Poznámka k položce:_x000d_
Demontáž střešní krytiny - vlnitého plechu </t>
  </si>
  <si>
    <t>767</t>
  </si>
  <si>
    <t>Konstrukce zámečnické</t>
  </si>
  <si>
    <t>12</t>
  </si>
  <si>
    <t>767132812</t>
  </si>
  <si>
    <t>Demontáž stěn a příček z plechů svařovaných do suti</t>
  </si>
  <si>
    <t>-1793494781</t>
  </si>
  <si>
    <t>(2,+0,6)*2,1*5</t>
  </si>
  <si>
    <t>8</t>
  </si>
  <si>
    <t>767651845</t>
  </si>
  <si>
    <t>Demontáž garážových a průmyslových vrat skládacích, plochy přes 20 do 32 m2</t>
  </si>
  <si>
    <t>kus</t>
  </si>
  <si>
    <t>894102547</t>
  </si>
  <si>
    <t>02 - Stavební úpravy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</si>
  <si>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</si>
  <si>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</si>
  <si>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</si>
  <si>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</si>
  <si>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</si>
  <si>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712 - Povlakové krytiny</t>
  </si>
  <si>
    <t xml:space="preserve">    713 - Izolace tepelné</t>
  </si>
  <si>
    <t xml:space="preserve">    727 - Zdravotechnika - požární ochrana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</si>
  <si>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</si>
  <si>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</si>
  <si>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</si>
  <si>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</si>
  <si>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</si>
  <si>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789 - Povrchové úpravy ocelových konstrukcí a technologických zařízení</t>
  </si>
  <si>
    <t>122151103</t>
  </si>
  <si>
    <t>Odkopávky a prokopávky nezapažené strojně v hornině třídy těžitelnosti I skupiny 1 a 2 přes 50 do 100 m3</t>
  </si>
  <si>
    <t>-1495754825</t>
  </si>
  <si>
    <t>428,29*0,15</t>
  </si>
  <si>
    <t>132251104</t>
  </si>
  <si>
    <t>Hloubení nezapažených rýh šířky do 800 mm strojně s urovnáním dna do předepsaného profilu a spádu v hornině třídy těžitelnosti I skupiny 3 přes 100 m3</t>
  </si>
  <si>
    <t>-88233024</t>
  </si>
  <si>
    <t xml:space="preserve">((38,5*2)+11,3)*1,17  "obvod</t>
  </si>
  <si>
    <t>((4,845*2)+12,7)*0,577 "vnitřní</t>
  </si>
  <si>
    <t>7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</si>
  <si>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</si>
  <si>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</si>
  <si>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-1361864241</t>
  </si>
  <si>
    <t>171201221</t>
  </si>
  <si>
    <t>Poplatek za uložení stavebního odpadu na skládce (skládkovné) zeminy a kamení zatříděného do Katalogu odpadů pod kódem 17 05 04</t>
  </si>
  <si>
    <t>1524358307</t>
  </si>
  <si>
    <t>117,751*1,8 'Přepočtené koeficientem množství</t>
  </si>
  <si>
    <t>171251201</t>
  </si>
  <si>
    <t>Uložení sypaniny na skládky nebo meziskládky bez hutnění s upravením uložené sypaniny do předepsaného tvaru</t>
  </si>
  <si>
    <t>651334501</t>
  </si>
  <si>
    <t>116,2+64,244-62,693</t>
  </si>
  <si>
    <t>174151101</t>
  </si>
  <si>
    <t>Zásyp sypaninou z jakékoliv horniny strojně s uložením výkopku ve vrstvách se zhutněním jam, šachet, rýh nebo kolem objektů v těchto vykopávkách</t>
  </si>
  <si>
    <t>154191663</t>
  </si>
  <si>
    <t xml:space="preserve">((38,5*2)+11,3)*0,71  "obvod po provedené izolaci</t>
  </si>
  <si>
    <t>181951114</t>
  </si>
  <si>
    <t>Úprava pláně vyrovnáním výškových rozdílů strojně v hornině třídy těžitelnosti II, skupiny 4 a 5 se zhutněním</t>
  </si>
  <si>
    <t>-122046276</t>
  </si>
  <si>
    <t>428,29</t>
  </si>
  <si>
    <t>Zakládání</t>
  </si>
  <si>
    <t>23</t>
  </si>
  <si>
    <t>273362021</t>
  </si>
  <si>
    <t>Výztuž základů desek ze svařovaných sítí z drátů typu KARI</t>
  </si>
  <si>
    <t>290815253</t>
  </si>
  <si>
    <t>381,96*4,4*2</t>
  </si>
  <si>
    <t>3361,248*0,001 'Přepočtené koeficientem množství</t>
  </si>
  <si>
    <t>273313711</t>
  </si>
  <si>
    <t>Základy z betonu prostého desky z betonu kamenem neprokládaného tř. C 20/25</t>
  </si>
  <si>
    <t>422457629</t>
  </si>
  <si>
    <t>442,06*0,05</t>
  </si>
  <si>
    <t>22</t>
  </si>
  <si>
    <t>273321511</t>
  </si>
  <si>
    <t>Základy z betonu železového (bez výztuže) desky z betonu bez zvláštních nároků na prostředí tř. C 25/30</t>
  </si>
  <si>
    <t>-1413033889</t>
  </si>
  <si>
    <t>76,06*0,22</t>
  </si>
  <si>
    <t>381,96*0,15</t>
  </si>
  <si>
    <t>274313711</t>
  </si>
  <si>
    <t>Základy z betonu prostého pasy betonu kamenem neprokládaného tř. C 20/25</t>
  </si>
  <si>
    <t>-1168006311</t>
  </si>
  <si>
    <t xml:space="preserve">((38,5*2)+11,3)*0,477  "obvod</t>
  </si>
  <si>
    <t>((4,845*2)+12,7)*0,569 "vnitřní</t>
  </si>
  <si>
    <t>274351121</t>
  </si>
  <si>
    <t>Bednění základů pasů rovné zřízení</t>
  </si>
  <si>
    <t>1884861236</t>
  </si>
  <si>
    <t>274351122</t>
  </si>
  <si>
    <t>Bednění základů pasů rovné odstranění</t>
  </si>
  <si>
    <t>930296885</t>
  </si>
  <si>
    <t>Svislé a kompletní konstrukce</t>
  </si>
  <si>
    <t>28</t>
  </si>
  <si>
    <t>311236101.WNR</t>
  </si>
  <si>
    <t xml:space="preserve">Zdivo jednovrstvé zvukově izolační z cihel  19 AKU P15 na maltu M10 tloušťky 190 mm</t>
  </si>
  <si>
    <t>-1178578334</t>
  </si>
  <si>
    <t>(12,68+4,4+9,6+5,2+11,35+18,995+(5,1*2))*5,14</t>
  </si>
  <si>
    <t>-((1,4*0,75*3)+(1*2,75*2)+(0,9*2,75*2)+(0,8*2,75*3)+(1,2*2,75)+(0,9*2,02)+(3*2,02)+(1*2,02))</t>
  </si>
  <si>
    <t>(2,47*10,4)-(0,9*2)</t>
  </si>
  <si>
    <t>26</t>
  </si>
  <si>
    <t>311236151.HLZ</t>
  </si>
  <si>
    <t xml:space="preserve">Zdivo jednovrstvé zvukově izolační z cihel  AKU 30/33,3 P20 na maltu M10 tloušťky 300 mm</t>
  </si>
  <si>
    <t>-955772802</t>
  </si>
  <si>
    <t>38*4,5</t>
  </si>
  <si>
    <t>38*5,11</t>
  </si>
  <si>
    <t xml:space="preserve">57  " štít</t>
  </si>
  <si>
    <t>-((1,4*2,5*12)+(1,4*1,75*4)+(1,3*2,75)+(2,8*0,75*4)+(1,8*4,75)+(1,4*0,75*2)+(3*3,5*3)+(1,4*2,5*2)+(1,1*1,97))</t>
  </si>
  <si>
    <t>36</t>
  </si>
  <si>
    <t>317168032.HLZ</t>
  </si>
  <si>
    <t xml:space="preserve">Překlad plochý  17,5 dl 1250 mm</t>
  </si>
  <si>
    <t>1643986717</t>
  </si>
  <si>
    <t>29</t>
  </si>
  <si>
    <t>317168051.HLZ</t>
  </si>
  <si>
    <t>Překlad vysoký 23,8 dl 1000 mm</t>
  </si>
  <si>
    <t>-604294245</t>
  </si>
  <si>
    <t>(12*3)+2</t>
  </si>
  <si>
    <t>33</t>
  </si>
  <si>
    <t>317168052.HLZ</t>
  </si>
  <si>
    <t xml:space="preserve">Překlad vysoký  23,8 dl 1250 mm</t>
  </si>
  <si>
    <t>1566604574</t>
  </si>
  <si>
    <t>11*2</t>
  </si>
  <si>
    <t>34</t>
  </si>
  <si>
    <t>317168053.HLZ</t>
  </si>
  <si>
    <t xml:space="preserve">Překlad vysoký  23,8 dl 1500 mm</t>
  </si>
  <si>
    <t>-253518523</t>
  </si>
  <si>
    <t>30</t>
  </si>
  <si>
    <t>317168054.HLZ</t>
  </si>
  <si>
    <t xml:space="preserve">Překlad vysoký  23,8 dl 1750 mm</t>
  </si>
  <si>
    <t>395166472</t>
  </si>
  <si>
    <t>(22*3)+(3*2)</t>
  </si>
  <si>
    <t>31</t>
  </si>
  <si>
    <t>317168057.HLZ</t>
  </si>
  <si>
    <t xml:space="preserve">Překlad vysoký  23,8 dl 2500 mm</t>
  </si>
  <si>
    <t>1711465741</t>
  </si>
  <si>
    <t>32</t>
  </si>
  <si>
    <t>317168061.HLZ</t>
  </si>
  <si>
    <t>Překlad vysoký 23,8 dl 3500 mm</t>
  </si>
  <si>
    <t>-1472081570</t>
  </si>
  <si>
    <t>(7*3)+(3*2)</t>
  </si>
  <si>
    <t>35</t>
  </si>
  <si>
    <t>317168333.WNR</t>
  </si>
  <si>
    <t xml:space="preserve">Překlad složený roletový  KP Vario UNI tl zdi 440 mm dl 1750 mm</t>
  </si>
  <si>
    <t>-698480351</t>
  </si>
  <si>
    <t>27</t>
  </si>
  <si>
    <t>342244301.HLZ</t>
  </si>
  <si>
    <t xml:space="preserve">Příčka zvukově izolační z cihel  11,5 AKU P15 na maltu M10 tloušťky 115 mm</t>
  </si>
  <si>
    <t>-1540641507</t>
  </si>
  <si>
    <t xml:space="preserve">(2,08+2,085+2,15+9,45+(0,9*4)+3,07+(1,915*2))*3,25  "příčky</t>
  </si>
  <si>
    <t>-((0,7*2,02*4)+(0,8*2,02*2))</t>
  </si>
  <si>
    <t>Vodorovné konstrukce</t>
  </si>
  <si>
    <t>119</t>
  </si>
  <si>
    <t>411354209</t>
  </si>
  <si>
    <t xml:space="preserve">Bednění stropů ztracené ocelové žebrované 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</si>
  <si>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1469214486</t>
  </si>
  <si>
    <t>112</t>
  </si>
  <si>
    <t>417321414</t>
  </si>
  <si>
    <t xml:space="preserve">Ztužující pásy a věnce z betonu železového (bez výztuže)  tř. C 20/25</t>
  </si>
  <si>
    <t>1900030533</t>
  </si>
  <si>
    <t>6,3*0,3*0,2*12</t>
  </si>
  <si>
    <t>113</t>
  </si>
  <si>
    <t>417351115</t>
  </si>
  <si>
    <t xml:space="preserve">Bednění bočnic ztužujících pásů a věnců včetně vzpěr  zřízení</t>
  </si>
  <si>
    <t>395074933</t>
  </si>
  <si>
    <t>6,3*0,2*2*12</t>
  </si>
  <si>
    <t>115</t>
  </si>
  <si>
    <t>417351116</t>
  </si>
  <si>
    <t xml:space="preserve">Bednění bočnic ztužujících pásů a věnců včetně vzpěr  odstranění</t>
  </si>
  <si>
    <t>-138305732</t>
  </si>
  <si>
    <t>114</t>
  </si>
  <si>
    <t>417361821</t>
  </si>
  <si>
    <t xml:space="preserve">Výztuž ztužujících pásů a věnců  z betonářské oceli 10 505 (R) nebo BSt 500</t>
  </si>
  <si>
    <t>1303126854</t>
  </si>
  <si>
    <t xml:space="preserve">6,3*12*4*1,21  " D14 x 4</t>
  </si>
  <si>
    <t xml:space="preserve">30,36  " třmínky 150 ks</t>
  </si>
  <si>
    <t>396,264*0,001 'Přepočtené koeficientem množství</t>
  </si>
  <si>
    <t>Úpravy povrchů, podlahy a osazování výplní</t>
  </si>
  <si>
    <t>86</t>
  </si>
  <si>
    <t>612131300</t>
  </si>
  <si>
    <t xml:space="preserve">Podkladní a spojovací vrstva vnitřních omítaných ploch  vápenný postřik nanášený strojně celoplošně stěn</t>
  </si>
  <si>
    <t>-360189415</t>
  </si>
  <si>
    <t>85</t>
  </si>
  <si>
    <t>612311141</t>
  </si>
  <si>
    <t xml:space="preserve">Omítka vápenná vnitřních ploch  nanášená ručně dvouvrstvá štuková, tloušťky jádrové omítky do 10 mm a tloušťky štuku do 3 mm svislých konstrukcí stěn</t>
  </si>
  <si>
    <t>839690929</t>
  </si>
  <si>
    <t>(12,68+4,4+9,6+5,2+11,35+18,995+(5,1*2))*5,14*2</t>
  </si>
  <si>
    <t>-((1,4*0,75*3)+(1*2,75*2)+(0,9*2,75*2)+(0,8*2,75*3)+(1,2*2,75)+(0,9*2,02)+(3*2,02)+(1*2,02))*2</t>
  </si>
  <si>
    <t>((2,47*10,4)-(0,9*2))*2</t>
  </si>
  <si>
    <t>-355,32 " odpočet obkladů</t>
  </si>
  <si>
    <t>55</t>
  </si>
  <si>
    <t>622131121</t>
  </si>
  <si>
    <t xml:space="preserve">Podkladní a spojovací vrstva vnějších omítaných ploch  penetrace akrylát-silikonová nanášená ručně stěn</t>
  </si>
  <si>
    <t>721941611</t>
  </si>
  <si>
    <t>6,9+29,8</t>
  </si>
  <si>
    <t>104,7+309,6</t>
  </si>
  <si>
    <t>49</t>
  </si>
  <si>
    <t>622211021</t>
  </si>
  <si>
    <t>Montáž kontaktního zateplení lepením a mechanickým kotvením z polystyrenových desek nebo z kombinovaných desek na vnější stěny, tloušťky desek přes 80 do 120 mm</t>
  </si>
  <si>
    <t>-1848347973</t>
  </si>
  <si>
    <t>29,8+6,9</t>
  </si>
  <si>
    <t>50</t>
  </si>
  <si>
    <t>M</t>
  </si>
  <si>
    <t>BCL.0001143.URS</t>
  </si>
  <si>
    <t>deska z extrudovaného polystyrénu L XPS 300 G 100mm</t>
  </si>
  <si>
    <t>-12640957</t>
  </si>
  <si>
    <t>36,7*1,02 'Přepočtené koeficientem množství</t>
  </si>
  <si>
    <t>47</t>
  </si>
  <si>
    <t>622221031</t>
  </si>
  <si>
    <t>Montáž kontaktního zateplení lepením a mechanickým kotvením z desek z minerální vlny s podélnou orientací vláken na vnější stěny, tloušťky desek přes 120 do 160 mm</t>
  </si>
  <si>
    <t>1774509680</t>
  </si>
  <si>
    <t>309,6 "nová</t>
  </si>
  <si>
    <t>104,7 " stávající</t>
  </si>
  <si>
    <t>48</t>
  </si>
  <si>
    <t>ISV.8592248022514</t>
  </si>
  <si>
    <t>Izolace TF PROFI 140mm, λD = 0,036 (W·m-1·K-1),1000x600x140mm(pro izolaci ostění), pevnost v tahu TR 10kPa, fasádní minerální izolace s podélným vláknem.</t>
  </si>
  <si>
    <t>1515959331</t>
  </si>
  <si>
    <t>414,3*1,02 'Přepočtené koeficientem množství</t>
  </si>
  <si>
    <t>51</t>
  </si>
  <si>
    <t>622252001</t>
  </si>
  <si>
    <t>Montáž profilů kontaktního zateplení zakládacích soklových připevněných hmoždinkami</t>
  </si>
  <si>
    <t>m</t>
  </si>
  <si>
    <t>-1575510184</t>
  </si>
  <si>
    <t>(44,955+12,28)*2</t>
  </si>
  <si>
    <t>52</t>
  </si>
  <si>
    <t>59051651</t>
  </si>
  <si>
    <t>profil zakládací Al tl 0,7mm pro ETICS pro izolant tl 140mm</t>
  </si>
  <si>
    <t>720454267</t>
  </si>
  <si>
    <t>114,47*1,05 'Přepočtené koeficientem množství</t>
  </si>
  <si>
    <t>53</t>
  </si>
  <si>
    <t>622252002</t>
  </si>
  <si>
    <t>Montáž profilů kontaktního zateplení ostatních stěnových, dilatačních apod. lepených do tmelu</t>
  </si>
  <si>
    <t>-1579793720</t>
  </si>
  <si>
    <t>((7,8*12)+(6,3*4)+8,1+(7,1*4)+13,1+(4,3*2)+(13*3)+(7,8*2)+6,14)</t>
  </si>
  <si>
    <t>54</t>
  </si>
  <si>
    <t>59051502</t>
  </si>
  <si>
    <t>profil dilatační rohový PVC s výztužnou tkaninou pro ETICS</t>
  </si>
  <si>
    <t>375348560</t>
  </si>
  <si>
    <t>237,74*1,05 'Přepočtené koeficientem množství</t>
  </si>
  <si>
    <t>56</t>
  </si>
  <si>
    <t>622541021</t>
  </si>
  <si>
    <t xml:space="preserve">Omítka tenkovrstvá silikonsilikátová vnějších ploch  hydrofobní, se samočistícím účinkem probarvená, včetně penetrace podkladu zrnitá, tloušťky 2,0 mm stěn</t>
  </si>
  <si>
    <t>-1992907897</t>
  </si>
  <si>
    <t>998</t>
  </si>
  <si>
    <t>Přesun hmot</t>
  </si>
  <si>
    <t>123</t>
  </si>
  <si>
    <t>998011002</t>
  </si>
  <si>
    <t xml:space="preserve">Přesun hmot pro budovy občanské výstavby, bydlení, výrobu a služby  s nosnou svislou konstrukcí zděnou z cihel, tvárnic nebo kamene vodorovná dopravní vzdálenost do 100 m pro budovy výšky přes 6 do 12 m</t>
  </si>
  <si>
    <t>337462945</t>
  </si>
  <si>
    <t>711111001</t>
  </si>
  <si>
    <t xml:space="preserve">Provedení izolace proti zemní vlhkosti natěradly a tmely za studena  na ploše vodorovné V nátěrem penetračním</t>
  </si>
  <si>
    <t>1729704074</t>
  </si>
  <si>
    <t>11163150</t>
  </si>
  <si>
    <t>lak penetrační asfaltový</t>
  </si>
  <si>
    <t>-1336514987</t>
  </si>
  <si>
    <t>477,93*0,0003 'Přepočtené koeficientem množství</t>
  </si>
  <si>
    <t>24</t>
  </si>
  <si>
    <t>711112001</t>
  </si>
  <si>
    <t xml:space="preserve">Provedení izolace proti zemní vlhkosti natěradly a tmely za studena  na ploše svislé S nátěrem penetračním</t>
  </si>
  <si>
    <t>-535193247</t>
  </si>
  <si>
    <t xml:space="preserve">((38,5*2)+11,3)*1,25  "obvod základu</t>
  </si>
  <si>
    <t>36,7 " sokl</t>
  </si>
  <si>
    <t>25</t>
  </si>
  <si>
    <t>1270923627</t>
  </si>
  <si>
    <t>147,075*0,00035 'Přepočtené koeficientem množství</t>
  </si>
  <si>
    <t>711141559</t>
  </si>
  <si>
    <t xml:space="preserve">Provedení izolace proti zemní vlhkosti pásy přitavením  NAIP na ploše vodorovné V</t>
  </si>
  <si>
    <t>-1845015669</t>
  </si>
  <si>
    <t>KVK.8104KP10</t>
  </si>
  <si>
    <t>Izolace 35 MINERAL</t>
  </si>
  <si>
    <t>1460952150</t>
  </si>
  <si>
    <t>477,93*1,15 'Přepočtené koeficientem množství</t>
  </si>
  <si>
    <t>711142559</t>
  </si>
  <si>
    <t xml:space="preserve">Provedení izolace proti zemní vlhkosti pásy přitavením  NAIP na ploše svislé S</t>
  </si>
  <si>
    <t>8645654</t>
  </si>
  <si>
    <t>-322924144</t>
  </si>
  <si>
    <t>Poznámka k položce:_x000d_
např. Bitagit 35 mineral</t>
  </si>
  <si>
    <t>147,075*1,15 'Přepočtené koeficientem množství</t>
  </si>
  <si>
    <t>124</t>
  </si>
  <si>
    <t>998711102</t>
  </si>
  <si>
    <t xml:space="preserve">Přesun hmot pro izolace proti vodě, vlhkosti a plynům  stanovený z hmotnosti přesunovaného materiálu vodorovná dopravní vzdálenost do 50 m v objektech výšky přes 6 do 12 m</t>
  </si>
  <si>
    <t>-1724790910</t>
  </si>
  <si>
    <t>712</t>
  </si>
  <si>
    <t>Povlakové krytiny</t>
  </si>
  <si>
    <t>45</t>
  </si>
  <si>
    <t>712363511</t>
  </si>
  <si>
    <t>Provedení povlakové krytiny střech plochých do 10° s mechanicky kotvenou izolací včetně položení fólie a horkovzdušného svaření tl. tepelné izolace přes 140 mm do 200 mm budovy výšky do 18 m, kotvené do trapézového plechu nebo do dřeva vnitřní pole</t>
  </si>
  <si>
    <t>-990338373</t>
  </si>
  <si>
    <t>46</t>
  </si>
  <si>
    <t>DEK.1015102100</t>
  </si>
  <si>
    <t>Povlaková krytina 76 kotvený 1,5mm š.2,10m šedá (31,5m2)</t>
  </si>
  <si>
    <t>758281528</t>
  </si>
  <si>
    <t>552,8*1,15 'Přepočtené koeficientem množství</t>
  </si>
  <si>
    <t>125</t>
  </si>
  <si>
    <t>998712102</t>
  </si>
  <si>
    <t>Přesun hmot pro povlakové krytiny stanovený z hmotnosti přesunovaného materiálu vodorovná dopravní vzdálenost do 50 m v objektech výšky přes 6 do 12 m</t>
  </si>
  <si>
    <t>2127406735</t>
  </si>
  <si>
    <t>713</t>
  </si>
  <si>
    <t>Izolace tepelné</t>
  </si>
  <si>
    <t>18</t>
  </si>
  <si>
    <t>713121111</t>
  </si>
  <si>
    <t>Montáž tepelné izolace podlah rohožemi, pásy, deskami, dílci, bloky (izolační materiál ve specifikaci) kladenými volně jednovrstvá</t>
  </si>
  <si>
    <t>-783367126</t>
  </si>
  <si>
    <t>442,06</t>
  </si>
  <si>
    <t>19</t>
  </si>
  <si>
    <t>ISV.8591057230141</t>
  </si>
  <si>
    <t>Izolacer EPS 70 - 140mm, λD = 0,039 (W·m-1·K-1),1000x500x140mm, stabilizované desky pro tepel. izolace např. podkladní vrstvy izolací plochých střech, stěny, podlahy apod. Trvalá zatížitelnost v tlaku max. 1200kg/m2 při def. &lt; 2% .</t>
  </si>
  <si>
    <t>934048091</t>
  </si>
  <si>
    <t>442,06*1,02 'Přepočtené koeficientem množství</t>
  </si>
  <si>
    <t>42</t>
  </si>
  <si>
    <t>713141242</t>
  </si>
  <si>
    <t>Montáž tepelné izolace střech plochých mechanické přikotvení šrouby včetně dodávky šroubů, bez položení tepelné izolace tl. izolace přes 140 do 200 mm do trapézového plechu nebo do dřeva</t>
  </si>
  <si>
    <t>645296007</t>
  </si>
  <si>
    <t>43</t>
  </si>
  <si>
    <t>1435541620</t>
  </si>
  <si>
    <t>Tepelná izolaceL 100 mm (3,48 m2/bal.)</t>
  </si>
  <si>
    <t>-1864429310</t>
  </si>
  <si>
    <t>552,8*0,1</t>
  </si>
  <si>
    <t>55,28*1,05 'Přepočtené koeficientem množství</t>
  </si>
  <si>
    <t>44</t>
  </si>
  <si>
    <t>1435491220</t>
  </si>
  <si>
    <t xml:space="preserve">Tepelná izolace  80 mm (4,5 m2/bal.)</t>
  </si>
  <si>
    <t>964924126</t>
  </si>
  <si>
    <t>552,8*0,08</t>
  </si>
  <si>
    <t>44,224*1,05 'Přepočtené koeficientem množství</t>
  </si>
  <si>
    <t>20</t>
  </si>
  <si>
    <t>713191132</t>
  </si>
  <si>
    <t>Montáž tepelné izolace stavebních konstrukcí - doplňky a konstrukční součásti podlah, stropů vrchem nebo střech překrytím fólií separační z PE</t>
  </si>
  <si>
    <t>1266339621</t>
  </si>
  <si>
    <t>28323053</t>
  </si>
  <si>
    <t>fólie PE (500 kg/m3) separační podlahová oddělující tepelnou izolaci tl 0,6mm</t>
  </si>
  <si>
    <t>747329365</t>
  </si>
  <si>
    <t>442,06*1,1 'Přepočtené koeficientem množství</t>
  </si>
  <si>
    <t>126</t>
  </si>
  <si>
    <t>998713102</t>
  </si>
  <si>
    <t>Přesun hmot pro izolace tepelné stanovený z hmotnosti přesunovaného materiálu vodorovná dopravní vzdálenost do 50 m v objektech výšky přes 6 m do 12 m</t>
  </si>
  <si>
    <t>-1689285556</t>
  </si>
  <si>
    <t>727</t>
  </si>
  <si>
    <t>Zdravotechnika - požární ochrana</t>
  </si>
  <si>
    <t>122</t>
  </si>
  <si>
    <t>727111106</t>
  </si>
  <si>
    <t>Provedení protipožárních ucpávek , požární odolnost EI 60-120</t>
  </si>
  <si>
    <t>kpl</t>
  </si>
  <si>
    <t>479293128</t>
  </si>
  <si>
    <t>37</t>
  </si>
  <si>
    <t>763131491.RGS</t>
  </si>
  <si>
    <t xml:space="preserve">SDK podhled  deska (A) 12,5 dvouvrstvá spodní kce profil CD+UD </t>
  </si>
  <si>
    <t>-1113194793</t>
  </si>
  <si>
    <t>38</t>
  </si>
  <si>
    <t>763135101</t>
  </si>
  <si>
    <t xml:space="preserve">Montáž minerálního  podhledu kazetového demontovatelného, velikosti kazet 600x600 mm včetně zavěšené nosné konstrukce viditelné</t>
  </si>
  <si>
    <t>-1401611780</t>
  </si>
  <si>
    <t>39</t>
  </si>
  <si>
    <t>59030583</t>
  </si>
  <si>
    <t xml:space="preserve">podhled kazetový- bez děrování, skrytá hrana tl 15 mm 600x600mm </t>
  </si>
  <si>
    <t>-1440376126</t>
  </si>
  <si>
    <t>378,9*1,05 'Přepočtené koeficientem množství</t>
  </si>
  <si>
    <t>116</t>
  </si>
  <si>
    <t>763172315</t>
  </si>
  <si>
    <t xml:space="preserve">Instalační technika pro konstrukce ze sádrokartonových desek  montáž revizních dvířek velikost 600 x 600 mm</t>
  </si>
  <si>
    <t>-1969115167</t>
  </si>
  <si>
    <t>117</t>
  </si>
  <si>
    <t>59030714</t>
  </si>
  <si>
    <t>dvířka revizní s automatickým zámkem 600x600mm</t>
  </si>
  <si>
    <t>1344714262</t>
  </si>
  <si>
    <t>127</t>
  </si>
  <si>
    <t>998763302</t>
  </si>
  <si>
    <t xml:space="preserve">Přesun hmot pro konstrukce montované z desek  sádrokartonových, sádrovláknitých, cementovláknitých nebo cementových stanovený z hmotnosti přesunovaného materiálu vodorovná dopravní vzdálenost do 50 m v objektech výšky přes 6 do 12 m</t>
  </si>
  <si>
    <t>412858632</t>
  </si>
  <si>
    <t>120</t>
  </si>
  <si>
    <t>1892329052</t>
  </si>
  <si>
    <t>Poznámka k položce:_x000d_
Demontáž stávajících trapézových plechů střešního pláště</t>
  </si>
  <si>
    <t>121</t>
  </si>
  <si>
    <t>764111001</t>
  </si>
  <si>
    <t>Příplatek k cenám krytiny za provedení lemování a opracování prostupů střechy</t>
  </si>
  <si>
    <t>-79968295</t>
  </si>
  <si>
    <t xml:space="preserve">Poznámka k položce:_x000d_
Bude upraveno podle skutečného provedení </t>
  </si>
  <si>
    <t>72</t>
  </si>
  <si>
    <t>764211605.LND</t>
  </si>
  <si>
    <t xml:space="preserve">Oplechování větraného hřebene z oblých hřebenáčů  s větracím pásem VPH Roll rš 400 mm</t>
  </si>
  <si>
    <t>846379977</t>
  </si>
  <si>
    <t>1,02*8</t>
  </si>
  <si>
    <t>75</t>
  </si>
  <si>
    <t>764212633.LND</t>
  </si>
  <si>
    <t xml:space="preserve">Oplechování štítu závětrnou lištou  rš 250 mm</t>
  </si>
  <si>
    <t>-1517835374</t>
  </si>
  <si>
    <t>74</t>
  </si>
  <si>
    <t>764212665.LND</t>
  </si>
  <si>
    <t>Oplechování rovné okapové hrany plechemL rš 400 mm</t>
  </si>
  <si>
    <t>-837442281</t>
  </si>
  <si>
    <t>44,955</t>
  </si>
  <si>
    <t>73</t>
  </si>
  <si>
    <t>764216604.LND</t>
  </si>
  <si>
    <t>Oplechování rovných parapetůL mechanicky kotvené rš 330 mm</t>
  </si>
  <si>
    <t>-2096019425</t>
  </si>
  <si>
    <t>(1,4*22)+(2,8*4)</t>
  </si>
  <si>
    <t>76</t>
  </si>
  <si>
    <t>764511604.LND</t>
  </si>
  <si>
    <t xml:space="preserve">Žlab podokapní půlkruhový  R 155 mm</t>
  </si>
  <si>
    <t>-386861416</t>
  </si>
  <si>
    <t>78</t>
  </si>
  <si>
    <t>764518623.LND</t>
  </si>
  <si>
    <t xml:space="preserve">Svody kruhové včetně objímek, kolen, odskoků  průměru 120 mm</t>
  </si>
  <si>
    <t>-1360468465</t>
  </si>
  <si>
    <t>77</t>
  </si>
  <si>
    <t>998764101</t>
  </si>
  <si>
    <t>Přesun hmot pro konstrukce klempířské stanovený z hmotnosti přesunovaného materiálu vodorovná dopravní vzdálenost do 50 m v objektech výšky do 6 m</t>
  </si>
  <si>
    <t>330319611</t>
  </si>
  <si>
    <t>765</t>
  </si>
  <si>
    <t>Krytina skládaná</t>
  </si>
  <si>
    <t>40</t>
  </si>
  <si>
    <t>765191023</t>
  </si>
  <si>
    <t>Montáž pojistné hydroizolační nebo parotěsné fólie kladené ve sklonu přes 20° s lepenými přesahy na bednění nebo tepelnou izolaci</t>
  </si>
  <si>
    <t>797964273</t>
  </si>
  <si>
    <t>41</t>
  </si>
  <si>
    <t>2600701000</t>
  </si>
  <si>
    <t>Fólie separační</t>
  </si>
  <si>
    <t>-460965013</t>
  </si>
  <si>
    <t>552,8*1,1 'Přepočtené koeficientem množství</t>
  </si>
  <si>
    <t>128</t>
  </si>
  <si>
    <t>998765102</t>
  </si>
  <si>
    <t>Přesun hmot pro krytiny skládané stanovený z hmotnosti přesunovaného materiálu vodorovná dopravní vzdálenost do 50 m na objektech výšky přes 6 do 12 m</t>
  </si>
  <si>
    <t>-256433466</t>
  </si>
  <si>
    <t>766</t>
  </si>
  <si>
    <t>Konstrukce truhlářské</t>
  </si>
  <si>
    <t>81</t>
  </si>
  <si>
    <t>766622115</t>
  </si>
  <si>
    <t>Montáž oken plastových včetně montáže rámu plochy přes 1 m2 pevných do zdiva, výšky do 1,5 m</t>
  </si>
  <si>
    <t>-1805996509</t>
  </si>
  <si>
    <t>Poznámka k položce:_x000d_
okna exteriér</t>
  </si>
  <si>
    <t xml:space="preserve">"O1"  2,8*1,75</t>
  </si>
  <si>
    <t>"O2"1,4*2,5*14</t>
  </si>
  <si>
    <t>"O3"1,4*1,75*4</t>
  </si>
  <si>
    <t>"O4"1,8*1,5</t>
  </si>
  <si>
    <t>"O5"2,8*0,75*3</t>
  </si>
  <si>
    <t>"O6"1,4*0,75*5</t>
  </si>
  <si>
    <t>82</t>
  </si>
  <si>
    <t>61140043</t>
  </si>
  <si>
    <t>okno plastové s fixním zasklením dvojsklo přes plochu 1m2 do v 1,5m</t>
  </si>
  <si>
    <t>1615244487</t>
  </si>
  <si>
    <t>79</t>
  </si>
  <si>
    <t>766622132</t>
  </si>
  <si>
    <t>Montáž oken plastových včetně montáže rámu plochy přes 1 m2 otevíravých do zdiva, výšky přes 1,5 do 2,5 m</t>
  </si>
  <si>
    <t>592433552</t>
  </si>
  <si>
    <t>Poznámka k položce:_x000d_
okna interiér</t>
  </si>
  <si>
    <t>"O7"3,0*2,02</t>
  </si>
  <si>
    <t>"O8"3,0*1,0*2</t>
  </si>
  <si>
    <t>"O9"1,4*0,75*3</t>
  </si>
  <si>
    <t>80</t>
  </si>
  <si>
    <t>61140051</t>
  </si>
  <si>
    <t>okno plastové otevíravé/sklopné dvojsklo přes plochu 1m2 do v 1,5m</t>
  </si>
  <si>
    <t>-41073228</t>
  </si>
  <si>
    <t>91</t>
  </si>
  <si>
    <t>76666000A</t>
  </si>
  <si>
    <t xml:space="preserve">Montáž dveřních křídel  otevíravých </t>
  </si>
  <si>
    <t>-404383704</t>
  </si>
  <si>
    <t>Poznámka k položce:_x000d_
D 01 - Vchodové hliníkové dveře , dvoukřídlé, otočné prosklené, dveře 1800/2020, nadsvětlík 1800/730_x000d_
Atyp. výrobek_x000d_
Cena je předběžná, bude upravena podle konkrétního dodavatele</t>
  </si>
  <si>
    <t>93</t>
  </si>
  <si>
    <t>76666000B</t>
  </si>
  <si>
    <t>Montáž průmyslových sekčních vrat</t>
  </si>
  <si>
    <t>64751551</t>
  </si>
  <si>
    <t>Poznámka k položce:_x000d_
D 02 - průmyslová sekční vrata_x000d_
Atyp. výrobek_x000d_
Cena je předběžná, bude upravena podle konkrétního dodavatele</t>
  </si>
  <si>
    <t>95</t>
  </si>
  <si>
    <t>76666000C</t>
  </si>
  <si>
    <t>Montáž dveřních křídel otvíravých jednokřídlých</t>
  </si>
  <si>
    <t>-1026262450</t>
  </si>
  <si>
    <t>Poznámka k položce:_x000d_
D 03 - Vchodové hliníkové dveře ,jednokřídlé, otočné prosklené, s nadsvětlíkem 1300/3500_x000d_
Atyp. výrobek_x000d_
Cena je předběžná, bude upravena podle konkrétního dodavatele</t>
  </si>
  <si>
    <t>97</t>
  </si>
  <si>
    <t>76666000D</t>
  </si>
  <si>
    <t>1101165461</t>
  </si>
  <si>
    <t>Poznámka k položce:_x000d_
D 04 - Interiérové hliníkové dveře ,jednokřídlé, otočné prosklené, s nadsvětlíkem 1200/2750_x000d_
Cena je předběžná, bude upravena podle konkrétního dodavatele</t>
  </si>
  <si>
    <t>100</t>
  </si>
  <si>
    <t>76666000E</t>
  </si>
  <si>
    <t>511235951</t>
  </si>
  <si>
    <t>Poznámka k položce:_x000d_
D 05 - Interiérové hliníkové dveře ,jednokřídlé, otočné prosklené, s nadsvětlíkem 1000/2750_x000d_
Cena je předběžná, bude upravena podle konkrétního dodavatele</t>
  </si>
  <si>
    <t>102</t>
  </si>
  <si>
    <t>76666000F</t>
  </si>
  <si>
    <t>252525365</t>
  </si>
  <si>
    <t>Poznámka k položce:_x000d_
D 06 - Interiérové hliníkové dveře ,jednokřídlé, otočné prosklené, s nadsvětlíkem 900/2750_x000d_
Cena je předběžná, bude upravena podle konkrétního dodavatele</t>
  </si>
  <si>
    <t>104</t>
  </si>
  <si>
    <t>76666000G</t>
  </si>
  <si>
    <t>333729619</t>
  </si>
  <si>
    <t>Poznámka k položce:_x000d_
D 07 - Interiérové dveře ,jednokřídlé, 800/2020_x000d_
Komplet s ocelovou zárubní , odlehčená DTD, povrch CPL_x000d_
Cena je předběžná, bude upravena podle konkrétního dodavatele</t>
  </si>
  <si>
    <t>106</t>
  </si>
  <si>
    <t>76666000H</t>
  </si>
  <si>
    <t>-30413029</t>
  </si>
  <si>
    <t>Poznámka k položce:_x000d_
D 08 - Interiérové dveře ,jednokřídlé,700/2020_x000d_
Komplet s ocelovou zárubní , odlehčená DTD, povrch CPL_x000d_
Cena je předběžná, bude upravena podle konkrétního dodavatele</t>
  </si>
  <si>
    <t>107</t>
  </si>
  <si>
    <t>76666000I</t>
  </si>
  <si>
    <t>-873237102</t>
  </si>
  <si>
    <t>Poznámka k položce:_x000d_
D 09 - Interiérové dveře ,jednokřídlé,800/2020_x000d_
Komplet s ocelovou zárubní , odlehčená DTD, povrch CPL_x000d_
Cena je předběžná, bude upravena podle konkrétního dodavatele</t>
  </si>
  <si>
    <t>108</t>
  </si>
  <si>
    <t>76666000J</t>
  </si>
  <si>
    <t>-1300102819</t>
  </si>
  <si>
    <t>Poznámka k položce:_x000d_
D 10 - Interiérové dveře ,jednokřídlé,900/2100, prosklené_x000d_
Komplet s ocelovou zárubní , odlehčená DTD, povrch CPL_x000d_
Cena je předběžná, bude upravena podle konkrétního dodavatele</t>
  </si>
  <si>
    <t>92</t>
  </si>
  <si>
    <t>6116000A</t>
  </si>
  <si>
    <t>dveře dvokřídné hliníkové - atyp. výrobek</t>
  </si>
  <si>
    <t>-886057504</t>
  </si>
  <si>
    <t>94</t>
  </si>
  <si>
    <t>6116000B</t>
  </si>
  <si>
    <t xml:space="preserve">Průmyslová sekční vrata - atyp. výrobek </t>
  </si>
  <si>
    <t>-1640204685</t>
  </si>
  <si>
    <t>96</t>
  </si>
  <si>
    <t>6116000C</t>
  </si>
  <si>
    <t>dveře jednokřídné hliníkové - atyp. výrobek</t>
  </si>
  <si>
    <t>1991738849</t>
  </si>
  <si>
    <t>99</t>
  </si>
  <si>
    <t>6116000D</t>
  </si>
  <si>
    <t>1989831212</t>
  </si>
  <si>
    <t>101</t>
  </si>
  <si>
    <t>6116000E</t>
  </si>
  <si>
    <t>-1033939078</t>
  </si>
  <si>
    <t>Poznámka k položce:_x000d_
D 05 - Interiérové hliníkové dveře ,jednokřídlé, otočné prosklené, s nadsvětlíkem 900/2750_x000d_
Cena je předběžná, bude upravena podle konkrétního dodavatele</t>
  </si>
  <si>
    <t>103</t>
  </si>
  <si>
    <t>6116000F</t>
  </si>
  <si>
    <t>-1018343650</t>
  </si>
  <si>
    <t>Poznámka k položce:_x000d_
D 06 - Interiérové hliníkové dveře ,jednokřídlé, otočné prosklené, s nadsvětlíkem 800/2750_x000d_
Cena je předběžná, bude upravena podle konkrétního dodavatele</t>
  </si>
  <si>
    <t>105</t>
  </si>
  <si>
    <t>6116000G</t>
  </si>
  <si>
    <t>-1949478171</t>
  </si>
  <si>
    <t>109</t>
  </si>
  <si>
    <t>-1210813807</t>
  </si>
  <si>
    <t>110</t>
  </si>
  <si>
    <t>-161515014</t>
  </si>
  <si>
    <t>111</t>
  </si>
  <si>
    <t>2085733001</t>
  </si>
  <si>
    <t>129</t>
  </si>
  <si>
    <t>998766102</t>
  </si>
  <si>
    <t>Přesun hmot pro konstrukce truhlářské stanovený z hmotnosti přesunovaného materiálu vodorovná dopravní vzdálenost do 50 m v objektech výšky přes 6 do 12 m</t>
  </si>
  <si>
    <t>1289626871</t>
  </si>
  <si>
    <t>83</t>
  </si>
  <si>
    <t>767113120</t>
  </si>
  <si>
    <t xml:space="preserve">Montáž stěn a příček pro zasklení  z hliníkových profilů, plochy jednotlivých stěn přes 6 do 9 m2</t>
  </si>
  <si>
    <t>1661888023</t>
  </si>
  <si>
    <t>3*2,02</t>
  </si>
  <si>
    <t>84</t>
  </si>
  <si>
    <t>55342147.</t>
  </si>
  <si>
    <t>Hliníková dělící příčka 3x2,02m, výplň 2x bezpečnostní lepené sklo connex, s dveřmi 33.1. - barevná výplň, povrchová úprava komaxit</t>
  </si>
  <si>
    <t>986223469</t>
  </si>
  <si>
    <t>133</t>
  </si>
  <si>
    <t>767122192</t>
  </si>
  <si>
    <t xml:space="preserve">Montáž stěn a příček s plechovou výplní   spojených svařováním/šroubováním</t>
  </si>
  <si>
    <t>1440579052</t>
  </si>
  <si>
    <t xml:space="preserve">Poznámka k položce:_x000d_
Z/05_x000d_
Montáž svařovacích boxů dle specifikace PD _x000d_
Cena zahrnuje výrobu a montáž svařovacích boxů  včetně finálního nátěr barvou šedou _x000d_
Dodávka materiálu v samostatné specifikaci</t>
  </si>
  <si>
    <t>12*2,15*2,2</t>
  </si>
  <si>
    <t>11*2,84*2,2</t>
  </si>
  <si>
    <t>134</t>
  </si>
  <si>
    <t>14550236</t>
  </si>
  <si>
    <t>profil ocelový čtvercový svařovaný 40x40x3mm</t>
  </si>
  <si>
    <t>1948517984</t>
  </si>
  <si>
    <t>"O1"0,425</t>
  </si>
  <si>
    <t>"O2"0,083</t>
  </si>
  <si>
    <t>"O3"0,1075</t>
  </si>
  <si>
    <t>"O4"0,0012</t>
  </si>
  <si>
    <t>"O5"0,0026</t>
  </si>
  <si>
    <t>"O6"0,0028</t>
  </si>
  <si>
    <t>"O7"0,0296</t>
  </si>
  <si>
    <t>"O8"0,0077</t>
  </si>
  <si>
    <t>"O9"0,1031</t>
  </si>
  <si>
    <t>"O10"0,007</t>
  </si>
  <si>
    <t>"O11"0,0015</t>
  </si>
  <si>
    <t>"O12"0,0016</t>
  </si>
  <si>
    <t>"O13"0,025</t>
  </si>
  <si>
    <t>"O14"0,017</t>
  </si>
  <si>
    <t>"O15"0,0044</t>
  </si>
  <si>
    <t>"O16"0,0594</t>
  </si>
  <si>
    <t>135</t>
  </si>
  <si>
    <t>14550226</t>
  </si>
  <si>
    <t>profil ocelový čtvercový svařovaný 30x30x2mm</t>
  </si>
  <si>
    <t>-1185059896</t>
  </si>
  <si>
    <t>136</t>
  </si>
  <si>
    <t>13756570</t>
  </si>
  <si>
    <t>plech ocelový hladký jakost 11321.21 tl 1,5mm tabule</t>
  </si>
  <si>
    <t>-1981469015</t>
  </si>
  <si>
    <t>"O17"0,0168</t>
  </si>
  <si>
    <t>"O18"0,0081</t>
  </si>
  <si>
    <t>"O19"0,018</t>
  </si>
  <si>
    <t>"O20"0,0193</t>
  </si>
  <si>
    <t>"O21"0,2021</t>
  </si>
  <si>
    <t>"O22"0,0528</t>
  </si>
  <si>
    <t>"O23"0,7048</t>
  </si>
  <si>
    <t>87</t>
  </si>
  <si>
    <t>767163201</t>
  </si>
  <si>
    <t>Montáž kompletního kovového zábradlí přímého z dílců na schodišti kotveného do zdiva nebo lehčeného betonu</t>
  </si>
  <si>
    <t>1784104964</t>
  </si>
  <si>
    <t>88</t>
  </si>
  <si>
    <t>55342281</t>
  </si>
  <si>
    <t>zábradlí s prutovou výplní, horní kotvení, kulatý sloupek</t>
  </si>
  <si>
    <t>-1840776934</t>
  </si>
  <si>
    <t>89</t>
  </si>
  <si>
    <t>767210112</t>
  </si>
  <si>
    <t xml:space="preserve">Montáž schodnic ocelových  rovných do zdiva</t>
  </si>
  <si>
    <t>-105888824</t>
  </si>
  <si>
    <t>5,970*2</t>
  </si>
  <si>
    <t>90</t>
  </si>
  <si>
    <t>55342006</t>
  </si>
  <si>
    <t>schodiště interierové ocel. přímé, schodnice protiskluzový PZ plech tl 2mm, bez zábradlí, do výšky 2765mm 15 stupňů</t>
  </si>
  <si>
    <t>800542143</t>
  </si>
  <si>
    <t>131</t>
  </si>
  <si>
    <t>767391112</t>
  </si>
  <si>
    <t>Montáž krytiny z tvarovaných plechů trapézových nebo vlnitých, uchyceným šroubováním</t>
  </si>
  <si>
    <t>-1027963643</t>
  </si>
  <si>
    <t xml:space="preserve">Poznámka k položce:_x000d_
Nová střešní krytina - pokládka trapézového plechu </t>
  </si>
  <si>
    <t>132</t>
  </si>
  <si>
    <t>15484353</t>
  </si>
  <si>
    <t>plech trapézový 150/280 PES 25µm tl 0,75mm</t>
  </si>
  <si>
    <t>1113855994</t>
  </si>
  <si>
    <t>414,814814814815*1,35 'Přepočtené koeficientem množství</t>
  </si>
  <si>
    <t>139</t>
  </si>
  <si>
    <t>767893006</t>
  </si>
  <si>
    <t>Montáž stříšek nad vstupy kotvených pomocí závěsů rovných, výplň skleněná hmot šířky do 2,20 m</t>
  </si>
  <si>
    <t>-273337218</t>
  </si>
  <si>
    <t xml:space="preserve">Poznámka k položce:_x000d_
Z04 Zavěšení stříška nad vchod _x000d_
Odhad nákladů . cena dle výrobce </t>
  </si>
  <si>
    <t>138</t>
  </si>
  <si>
    <t>767991011</t>
  </si>
  <si>
    <t>Spojovací a montážní materiál</t>
  </si>
  <si>
    <t>482877119</t>
  </si>
  <si>
    <t>Poznámka k položce:_x000d_
Spojovací a montážní materiál pro výrobu a montáž svařovacích baxů</t>
  </si>
  <si>
    <t>137</t>
  </si>
  <si>
    <t>998767102</t>
  </si>
  <si>
    <t xml:space="preserve">Přesun hmot pro zámečnické konstrukce  stanovený z hmotnosti přesunovaného materiálu vodorovná dopravní vzdálenost do 50 m v objektech výšky přes 6 do 12 m</t>
  </si>
  <si>
    <t>264618584</t>
  </si>
  <si>
    <t>771</t>
  </si>
  <si>
    <t>Podlahy z dlaždic</t>
  </si>
  <si>
    <t>63</t>
  </si>
  <si>
    <t>771121011</t>
  </si>
  <si>
    <t>Příprava podkladu před provedením dlažby nátěr penetrační na podlahu</t>
  </si>
  <si>
    <t>728914746</t>
  </si>
  <si>
    <t>3,75+5,18+1,65+1,65+3,87+6,8+3,67+11,8</t>
  </si>
  <si>
    <t>65</t>
  </si>
  <si>
    <t>771474112</t>
  </si>
  <si>
    <t>Montáž soklů z dlaždic keramických lepených flexibilním lepidlem rovných, výšky přes 65 do 90 mm</t>
  </si>
  <si>
    <t>-202438297</t>
  </si>
  <si>
    <t>18,19-3</t>
  </si>
  <si>
    <t>66</t>
  </si>
  <si>
    <t>LSS.TAA35078</t>
  </si>
  <si>
    <t xml:space="preserve">dlaždice  78 Sierra, 298x298x9mm</t>
  </si>
  <si>
    <t>-1949854551</t>
  </si>
  <si>
    <t>15,190*0,08</t>
  </si>
  <si>
    <t>1,215*1,1 'Přepočtené koeficientem množství</t>
  </si>
  <si>
    <t>67</t>
  </si>
  <si>
    <t>771474113</t>
  </si>
  <si>
    <t>Montáž soklů z dlaždic keramických lepených flexibilním lepidlem rovných, výšky přes 90 do 120 mm</t>
  </si>
  <si>
    <t>1852076416</t>
  </si>
  <si>
    <t>25,6+39+10,9+16,7-((0,9*2)+(0,8*6))</t>
  </si>
  <si>
    <t>68</t>
  </si>
  <si>
    <t>833765459</t>
  </si>
  <si>
    <t>85,600*0,095</t>
  </si>
  <si>
    <t>8,132*1,1 'Přepočtené koeficientem množství</t>
  </si>
  <si>
    <t>60</t>
  </si>
  <si>
    <t>771574311</t>
  </si>
  <si>
    <t>Montáž podlah z dlaždic keramických lepených flexibilním rychletuhnoucím lepidlem maloformátových hladkých přes 6 do 9 ks/m2</t>
  </si>
  <si>
    <t>615670970</t>
  </si>
  <si>
    <t>61</t>
  </si>
  <si>
    <t>LSS.TAA35065</t>
  </si>
  <si>
    <t xml:space="preserve">dlaždice  65 Antracit, 298x298x9mm</t>
  </si>
  <si>
    <t>-73568539</t>
  </si>
  <si>
    <t>38,37*1,05 'Přepočtené koeficientem množství</t>
  </si>
  <si>
    <t>62</t>
  </si>
  <si>
    <t>998771102</t>
  </si>
  <si>
    <t>Přesun hmot pro podlahy z dlaždic stanovený z hmotnosti přesunovaného materiálu vodorovná dopravní vzdálenost do 50 m v objektech výšky přes 6 do 12 m</t>
  </si>
  <si>
    <t>-1353024690</t>
  </si>
  <si>
    <t>781</t>
  </si>
  <si>
    <t>Dokončovací práce - obklady</t>
  </si>
  <si>
    <t>57</t>
  </si>
  <si>
    <t>781121011</t>
  </si>
  <si>
    <t>Příprava podkladu před provedením obkladu nátěr penetrační na stěnu</t>
  </si>
  <si>
    <t>1227681625</t>
  </si>
  <si>
    <t xml:space="preserve">(72,77+21,8+22,05)-(0,9*3)  " v=1m</t>
  </si>
  <si>
    <t xml:space="preserve">((4,9+48+5,6+5,5+6,4+19,6+7,7+12,9+12,8+7,7+8)-(3,6+1,3+1,6+1,4+4,9+5,6))*2  " v=2m</t>
  </si>
  <si>
    <t>58</t>
  </si>
  <si>
    <t>781474111</t>
  </si>
  <si>
    <t>Montáž obkladů vnitřních stěn z dlaždic keramických lepených flexibilním lepidlem maloformátových hladkých přes 6 do 9 ks/m2</t>
  </si>
  <si>
    <t>2120157001</t>
  </si>
  <si>
    <t>59</t>
  </si>
  <si>
    <t>2139453331</t>
  </si>
  <si>
    <t>355,32*1,05 'Přepočtené koeficientem množství</t>
  </si>
  <si>
    <t>64</t>
  </si>
  <si>
    <t>998781101</t>
  </si>
  <si>
    <t xml:space="preserve">Přesun hmot pro obklady keramické  stanovený z hmotnosti přesunovaného materiálu vodorovná dopravní vzdálenost do 50 m v objektech výšky do 6 m</t>
  </si>
  <si>
    <t>-855145022</t>
  </si>
  <si>
    <t>783</t>
  </si>
  <si>
    <t>Dokončovací práce - nátěry</t>
  </si>
  <si>
    <t>69</t>
  </si>
  <si>
    <t>783943151</t>
  </si>
  <si>
    <t>Penetrační nátěr betonových podlah hladkých (z pohledového nebo gletovaného betonu, stěrky apod.) polyuretanový</t>
  </si>
  <si>
    <t>-1035506294</t>
  </si>
  <si>
    <t>70</t>
  </si>
  <si>
    <t>783947161</t>
  </si>
  <si>
    <t>Krycí (uzavírací) nátěr betonových podlah dvojnásobný polyuretanový vodou ředitelný</t>
  </si>
  <si>
    <t>-233195783</t>
  </si>
  <si>
    <t>71</t>
  </si>
  <si>
    <t>783997151</t>
  </si>
  <si>
    <t>Krycí (uzavírací) nátěr betonových podlah Příplatek k cenám za provedení protiskluzné vrstvy prosypem křemičitým pískem nebo skleněnými kuličkami</t>
  </si>
  <si>
    <t>-2035592226</t>
  </si>
  <si>
    <t>789</t>
  </si>
  <si>
    <t>Povrchové úpravy ocelových konstrukcí a technologických zařízení</t>
  </si>
  <si>
    <t>118</t>
  </si>
  <si>
    <t>789326431</t>
  </si>
  <si>
    <t>Protipožární zpěňující nátěr ocelových konstrukcí třídy II jednosložkový vodou ředitelný, funkční tloušťky do 200 μm</t>
  </si>
  <si>
    <t>-1916904505</t>
  </si>
  <si>
    <t xml:space="preserve">03 -  VRN</t>
  </si>
  <si>
    <t xml:space="preserve">    9 - Ostatní konstrukce a práce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</si>
  <si>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</si>
  <si>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</si>
  <si>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</si>
  <si>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</si>
  <si>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</si>
  <si>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</si>
  <si>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Ostatní konstrukce a práce</t>
  </si>
  <si>
    <t>953943212</t>
  </si>
  <si>
    <t xml:space="preserve">Osazování  hasicích  přístrojů</t>
  </si>
  <si>
    <t>-128762720</t>
  </si>
  <si>
    <t>44932110</t>
  </si>
  <si>
    <t>přístroj hasicí ruční práškový PG 1 LE</t>
  </si>
  <si>
    <t>-2101373910</t>
  </si>
  <si>
    <t>Poznámka k položce:_x000d_
Počet ks dle PD</t>
  </si>
  <si>
    <t>Vedlejší rozpočtové náklady</t>
  </si>
  <si>
    <t>VRN1</t>
  </si>
  <si>
    <t>Průzkumné, geodetické a projektové práce</t>
  </si>
  <si>
    <t>011114000</t>
  </si>
  <si>
    <t>Inženýrsko-geologický průzkum</t>
  </si>
  <si>
    <t>KPL</t>
  </si>
  <si>
    <t>1024</t>
  </si>
  <si>
    <t>1651734077</t>
  </si>
  <si>
    <t xml:space="preserve">Poznámka k položce:_x000d_
Kontrola a měření únosnosti základové spáry </t>
  </si>
  <si>
    <t>011514000</t>
  </si>
  <si>
    <t>Stavebně-statický průzkum</t>
  </si>
  <si>
    <t>-2084431550</t>
  </si>
  <si>
    <t xml:space="preserve">Poznámka k položce:_x000d_
Kontrola a revize stávající ocelové konstrukce </t>
  </si>
  <si>
    <t>VRN3</t>
  </si>
  <si>
    <t>030001000</t>
  </si>
  <si>
    <t>-621164966</t>
  </si>
  <si>
    <t>Poznámka k položce:_x000d_
zahrnuje náklady na spotřebované energie</t>
  </si>
  <si>
    <t>032803000</t>
  </si>
  <si>
    <t>Ostatní vybavení staveniště, WC</t>
  </si>
  <si>
    <t>1781751987</t>
  </si>
  <si>
    <t>034103000</t>
  </si>
  <si>
    <t>Oplocení staveniště</t>
  </si>
  <si>
    <t>1286631749</t>
  </si>
  <si>
    <t>034503000</t>
  </si>
  <si>
    <t>Informační tabule na staveništi</t>
  </si>
  <si>
    <t>-585543027</t>
  </si>
  <si>
    <t>039103000</t>
  </si>
  <si>
    <t>Rozebrání, bourání a odvoz zařízení staveniště</t>
  </si>
  <si>
    <t>-1398922281</t>
  </si>
  <si>
    <t>VRN4</t>
  </si>
  <si>
    <t>Inženýrská činnost</t>
  </si>
  <si>
    <t>043103000</t>
  </si>
  <si>
    <t xml:space="preserve">Zkoušky  a měření</t>
  </si>
  <si>
    <t>-1662071179</t>
  </si>
  <si>
    <t xml:space="preserve">Poznámka k položce:_x000d_
Kontrola stávajících spojů a stavu ocelové konstrukce skeletu haly, statické ověření únosnosti </t>
  </si>
  <si>
    <t>043134000</t>
  </si>
  <si>
    <t>Zkoušky zatěžovací</t>
  </si>
  <si>
    <t>-1697890208</t>
  </si>
  <si>
    <t xml:space="preserve">Poznámka k položce:_x000d_
Provedení výtažných zkoušek pro volbu vhodného kotevního systému a ověření únosnosti stávajícícho střešního pláště. Vypracování protokolu zkoušky </t>
  </si>
  <si>
    <t>VRN6</t>
  </si>
  <si>
    <t>065002000</t>
  </si>
  <si>
    <t>Mimostaveništní doprava materiálů</t>
  </si>
  <si>
    <t>-398778944</t>
  </si>
  <si>
    <t>VRN9</t>
  </si>
  <si>
    <t>091003010</t>
  </si>
  <si>
    <t xml:space="preserve">Označovací tabulky, piktogramy </t>
  </si>
  <si>
    <t>…</t>
  </si>
  <si>
    <t>1883701824</t>
  </si>
  <si>
    <t>Poznámka k položce:_x000d_
Specifikace tabulek dle PD. Upřesnění ceny dle dodavatele produktů</t>
  </si>
  <si>
    <t>04 - Zpevnění plochy</t>
  </si>
  <si>
    <t xml:space="preserve">    5 - Komunikace pozemní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</si>
  <si>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</si>
  <si>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</si>
  <si>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704408575</t>
  </si>
  <si>
    <t>747-54</t>
  </si>
  <si>
    <t>113151111</t>
  </si>
  <si>
    <t xml:space="preserve">Rozebírání zpevněných ploch  s přemístěním na skládku na vzdálenost do 20 m nebo s naložením na dopravní prostředek ze silničních panelů</t>
  </si>
  <si>
    <t>-331530473</t>
  </si>
  <si>
    <t xml:space="preserve">Poznámka k položce:_x000d_
odstranění panelových ploch podél objektu </t>
  </si>
  <si>
    <t>45*1,2</t>
  </si>
  <si>
    <t>122251104</t>
  </si>
  <si>
    <t>Odkopávky a prokopávky nezapažené strojně v hornině třídy těžitelnosti I skupiny 3 přes 100 do 500 m3</t>
  </si>
  <si>
    <t>1741243010</t>
  </si>
  <si>
    <t>Poznámka k položce:_x000d_
příprava plochy pro provedení nového krytu_x000d_
po odstranění ŠD krytu v tl. do 200 mm</t>
  </si>
  <si>
    <t>747*0,34</t>
  </si>
  <si>
    <t>212751106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</si>
  <si>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</si>
  <si>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-711601283</t>
  </si>
  <si>
    <t>Poznámka k položce:_x000d_
Podélná drenáž pr. 150 mm, zaústění do vsaku</t>
  </si>
  <si>
    <t>Komunikace pozemní</t>
  </si>
  <si>
    <t>561011111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</si>
  <si>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do 150 mm</t>
  </si>
  <si>
    <t>-245517441</t>
  </si>
  <si>
    <t>58521113</t>
  </si>
  <si>
    <t>cement portlandský CEM I 52,5MPa</t>
  </si>
  <si>
    <t>184130149</t>
  </si>
  <si>
    <t>747*0,0028</t>
  </si>
  <si>
    <t>564740011</t>
  </si>
  <si>
    <t xml:space="preserve">Podklad nebo kryt z kameniva hrubého drceného  vel. 8-16 mm s rozprostřením a zhutněním, po zhutnění tl. 120 mm</t>
  </si>
  <si>
    <t>-987832984</t>
  </si>
  <si>
    <t>564762111</t>
  </si>
  <si>
    <t xml:space="preserve">Podklad nebo kryt z vibrovaného štěrku VŠ  s rozprostřením, vlhčením a zhutněním, po zhutnění tl. 200 mm</t>
  </si>
  <si>
    <t>-55603855</t>
  </si>
  <si>
    <t>573111114</t>
  </si>
  <si>
    <t>Postřik infiltrační PI z asfaltu silničního s posypem kamenivem, v množství 2,00 kg/m2</t>
  </si>
  <si>
    <t>1320058269</t>
  </si>
  <si>
    <t>573231108</t>
  </si>
  <si>
    <t>Postřik spojovací PS bez posypu kamenivem ze silniční emulze, v množství 0,50 kg/m2</t>
  </si>
  <si>
    <t>1750256940</t>
  </si>
  <si>
    <t>577134111</t>
  </si>
  <si>
    <t xml:space="preserve">Asfaltový beton vrstva obrusná ACO 11 (ABS)  s rozprostřením a se zhutněním z nemodifikovaného asfaltu v pruhu šířky do 3 m tř. I, po zhutnění tl. 40 mm</t>
  </si>
  <si>
    <t>1045063210</t>
  </si>
  <si>
    <t>577155012</t>
  </si>
  <si>
    <t xml:space="preserve">Asfaltový beton vrstva ložní ACP+ 16 (ABH)  s rozprostřením a zhutněním z nemodifikovaného asfaltu v pruhu šířky do 3 m, po zhutnění tl. 60 mm</t>
  </si>
  <si>
    <t>1879481202</t>
  </si>
  <si>
    <t>919121111</t>
  </si>
  <si>
    <t xml:space="preserve">Utěsnění dilatačních spár zálivkou za studena  v cementobetonovém nebo živičném krytu včetně adhezního nátěru s těsnicím profilem pod zálivkou, pro komůrky šířky 10 mm, hloubky 20 mm</t>
  </si>
  <si>
    <t>-552049018</t>
  </si>
  <si>
    <t>935932317</t>
  </si>
  <si>
    <t>Odvodňovací plastový žlab pro třídu zatížení C 250 vnitřní šířky 100 mm s krycím roštem mřížkovým z pozinkované oceli</t>
  </si>
  <si>
    <t>-1276799573</t>
  </si>
  <si>
    <t>997002511</t>
  </si>
  <si>
    <t xml:space="preserve">Vodorovné přemístění suti a vybouraných hmot  bez naložení, se složením </t>
  </si>
  <si>
    <t>234120408</t>
  </si>
  <si>
    <t>997221071</t>
  </si>
  <si>
    <t xml:space="preserve">Vodorovná doprava vybouraných hmot  </t>
  </si>
  <si>
    <t>-1619643794</t>
  </si>
  <si>
    <t>997221655</t>
  </si>
  <si>
    <t>-207598195</t>
  </si>
  <si>
    <t>998225111</t>
  </si>
  <si>
    <t xml:space="preserve">Přesun hmot pro komunikace s krytem z kameniva, monolitickým betonovým nebo živičným  dopravní vzdálenost do 200 m jakékoliv délky objektu</t>
  </si>
  <si>
    <t>-980662411</t>
  </si>
  <si>
    <t>05a - Silnoproudé instalace</t>
  </si>
  <si>
    <t>D1 - SILNOPROUDÁ INSTALACE</t>
  </si>
  <si>
    <t xml:space="preserve">    D2 - Svítidla</t>
  </si>
  <si>
    <t xml:space="preserve">    D3 - Silnoproudá instalace</t>
  </si>
  <si>
    <t xml:space="preserve">    D4 - Kabely</t>
  </si>
  <si>
    <t xml:space="preserve">    D5 - Elektroinstalační nosný a úložný materiál</t>
  </si>
  <si>
    <t xml:space="preserve">    D6 - Rozváděče</t>
  </si>
  <si>
    <t xml:space="preserve">    D7 - Hromosvod a uzemnění</t>
  </si>
  <si>
    <t xml:space="preserve">    D8 - Ostatní náklady</t>
  </si>
  <si>
    <t>D1</t>
  </si>
  <si>
    <t>SILNOPROUDÁ INSTALACE</t>
  </si>
  <si>
    <t>D2</t>
  </si>
  <si>
    <t>Svítidla</t>
  </si>
  <si>
    <t>A</t>
  </si>
  <si>
    <t>ZÁVĚSNÉ LED SVÍTIDLO, 7700 lm, IP65</t>
  </si>
  <si>
    <t>ks</t>
  </si>
  <si>
    <t>AS</t>
  </si>
  <si>
    <t>PŘISAZENÉ LED SVÍTIDLO, 6200 lm, IP20, 4000K</t>
  </si>
  <si>
    <t>B</t>
  </si>
  <si>
    <t>VESTAVNÉ LED SVÍTIDLO DO RASTRU, 3600 lm, 4000K, IP20</t>
  </si>
  <si>
    <t>B2</t>
  </si>
  <si>
    <t>VESTAVNÉ LED SVÍTIDLO DO RASTRU, 4200 lm, 4000 K, IP65</t>
  </si>
  <si>
    <t>B3</t>
  </si>
  <si>
    <t>VESTAVNÉ LED SVÍTIDLO DO RASTRU, 5400 lm, 4000 K, IP65</t>
  </si>
  <si>
    <t>C</t>
  </si>
  <si>
    <t>VESTAVNÉ BODOVÉ LED SVÍTIDLO, 2375 lm, IP44, 4000K</t>
  </si>
  <si>
    <t>EXTERIÉROVÉ LED SVÍTIDLO, 7700 lm, IP65, 4000K</t>
  </si>
  <si>
    <t>Pol1</t>
  </si>
  <si>
    <t>Drobný a montážní materiál, kotevní materiál pro světelná tělesa, světelné zdroje, recyklační poplatek, revize a měření</t>
  </si>
  <si>
    <t>Pol2</t>
  </si>
  <si>
    <t>Montáž svítidel komplet</t>
  </si>
  <si>
    <t>D3</t>
  </si>
  <si>
    <t>Silnoproudá instalace</t>
  </si>
  <si>
    <t>Pol3</t>
  </si>
  <si>
    <t>Zásuvka jednonásobná zapuštěná 230V/16A, 50Hz,IP20, barva bílá - komplet</t>
  </si>
  <si>
    <t>Pol4</t>
  </si>
  <si>
    <t>Zásuvka jednonásobná přisazená 230V/16A, 50Hz,IP54</t>
  </si>
  <si>
    <t>Pol5</t>
  </si>
  <si>
    <t>Zásuvka dvojnásobná zapuštěná 230V/16A, 50Hz,IP20, barva bílá - komplet</t>
  </si>
  <si>
    <t>Pol6</t>
  </si>
  <si>
    <t>Zásuvka dvojnásobná zapuštěná 230V/16A, 50Hz,IP20, s přepěťovou ochranou tř.III, barva bílá - komplet</t>
  </si>
  <si>
    <t>Pol7</t>
  </si>
  <si>
    <t>Zásuvka třífázová, pětipólová nástěnná400V/16A, 50Hz,IP54, barva bílá - komplet</t>
  </si>
  <si>
    <t>Pol8</t>
  </si>
  <si>
    <t xml:space="preserve">Zásuvkový podlahový box vhodný pro montáž do betonové mazaniny, 9-ti modulová montážní vana, výzbroj"              1x přepěťová ochrana III.třídy (D)                                                  4x zásuvka 16A/230V                                                                              2x datový port RJ45 cat.6</t>
  </si>
  <si>
    <t>Pol9</t>
  </si>
  <si>
    <t>Zásuvková rozvodnice nástěnná s vlastním rozjištěním a proudovým chráničem: výzbroj 4x zásuvka 230V/16A, 2x zásuvka 400V/16A</t>
  </si>
  <si>
    <t>Pol10</t>
  </si>
  <si>
    <t>Jednopólový vypínač 230V, 50Hz, 10A IP20, řaz1, barva bílá - komplet</t>
  </si>
  <si>
    <t>Pol11</t>
  </si>
  <si>
    <t>Jednopólový vypínač 230V, 50Hz, 10A IP44, řaz1, barva bílá - komplet</t>
  </si>
  <si>
    <t>Pol12</t>
  </si>
  <si>
    <t>Sériový přepínač zapuštěný 230V, 50Hz, 10A IP20, řaz5, barva bílá - komplet</t>
  </si>
  <si>
    <t>Pol13</t>
  </si>
  <si>
    <t>Sériový přepínač přisazený 230V, 50Hz, 10A IP44, řaz5, barva bílá - komplet</t>
  </si>
  <si>
    <t>Pol14</t>
  </si>
  <si>
    <t>Střídavý přepínač zapuštěný 230V, 50Hz, 10A IP20, řaz6, barva bílá - komplet</t>
  </si>
  <si>
    <t>Pol15</t>
  </si>
  <si>
    <t>Tlačítkový ovladač zapuštěný 230V, 50Hz, 10A IP20, řaz1/0, barva bílá - komplet</t>
  </si>
  <si>
    <t>Pol16</t>
  </si>
  <si>
    <t>Tlačítkový ovladač přisazený 230V, 50Hz, 10A IP44, řaz1/0, barva bílá - komplet</t>
  </si>
  <si>
    <t>Pol17</t>
  </si>
  <si>
    <t>Žaluziový ovladač zapuštěný 230V, 50Hz, 10A IP20, barva bílá - komplet</t>
  </si>
  <si>
    <t>TS</t>
  </si>
  <si>
    <t>Tlačítko nouzového zastavení TOTAL STOP, IP67 zajištěný proti manipulaci dle ČSN EN 408, základna krytu černá RAL 9005, vrchní část krytu žlutá RAL 1004,hřibovité, viditelně označeno štítkem</t>
  </si>
  <si>
    <t>Pol18</t>
  </si>
  <si>
    <t>Drobný a montážní materiál, kotevní materiál, revize a měření</t>
  </si>
  <si>
    <t>Pol19</t>
  </si>
  <si>
    <t>Montáž komplet</t>
  </si>
  <si>
    <t>D4</t>
  </si>
  <si>
    <t>Kabely</t>
  </si>
  <si>
    <t>Pol20</t>
  </si>
  <si>
    <t>Kabel CYKY(O) 2x1,5 včetně ukončení</t>
  </si>
  <si>
    <t>Pol21</t>
  </si>
  <si>
    <t>Kabel CYKY(O) 3x1,5 včetně ukončení</t>
  </si>
  <si>
    <t>Pol22</t>
  </si>
  <si>
    <t>Kabel CYKY(J) 3x1,5 včetně ukončení</t>
  </si>
  <si>
    <t>Pol23</t>
  </si>
  <si>
    <t>Kabel CYKY(J) 3x2,5 včetně ukončení</t>
  </si>
  <si>
    <t>Pol24</t>
  </si>
  <si>
    <t>Kabel CYKY(J) 5x1,5 včetně ukončení</t>
  </si>
  <si>
    <t>Pol25</t>
  </si>
  <si>
    <t>Kabel CYKY(J) 5x2,5 včetně ukončení</t>
  </si>
  <si>
    <t>Pol26</t>
  </si>
  <si>
    <t>Kabel CYKY(J) 5x6 včetně ukončení</t>
  </si>
  <si>
    <t>Pol27</t>
  </si>
  <si>
    <t>Kabel CYKY(J) 7x1,5 včetně ukončení</t>
  </si>
  <si>
    <t>Pol28</t>
  </si>
  <si>
    <t>Kabel 1-CYKY(J) 4x70 včetně ukončení</t>
  </si>
  <si>
    <t>Pol29</t>
  </si>
  <si>
    <t>Kabel CXKH-V(J) 3x1,5 B2cas1d0 včetně ukončení</t>
  </si>
  <si>
    <t>Pol30</t>
  </si>
  <si>
    <t>Vodič CYA 4</t>
  </si>
  <si>
    <t>Pol31</t>
  </si>
  <si>
    <t>Vodič CYA 10</t>
  </si>
  <si>
    <t>Pol32</t>
  </si>
  <si>
    <t>Vodič CYA 25</t>
  </si>
  <si>
    <t>Pol33</t>
  </si>
  <si>
    <t>Drobný a montážní materiál, kotevní materiál, ukončení kabelů, revize a měření</t>
  </si>
  <si>
    <t>Pol34</t>
  </si>
  <si>
    <t>D5</t>
  </si>
  <si>
    <t>Elektroinstalační nosný a úložný materiál</t>
  </si>
  <si>
    <t>Pol35</t>
  </si>
  <si>
    <t>Kabelový oceloplechový perforovaný žlab s dělící přepážkou, galvanický pozink, 100/60 (šxv), včetně příslušenství tvarových dílů, propojek, spojovacího materiálu, kotvícího materiálu (závěsů a nosníků), uchycení kabelů dle normového systému</t>
  </si>
  <si>
    <t>Pol36</t>
  </si>
  <si>
    <t>Kabelový oceloplechový perforovaný žlab s dělící přepážkou, galvanický pozink, 400/60 (šxv), včetně příslušenství tvarových dílů, propojek, spojovacího materiálu, kotvícího materiálu (závěsů a nosníků), uchycení kabelů dle normového systému</t>
  </si>
  <si>
    <t>Pol37</t>
  </si>
  <si>
    <t>Kabelový stoupací žebřík 200/35 (šxv), galvanický pozink, včetně příslušenství tvarových dílů, propojek, spojovacího materiálu, kotvícího materiálu (závěsů a nosníků), uchycení kabelů dle normového systému</t>
  </si>
  <si>
    <t>Pol38</t>
  </si>
  <si>
    <t>Chránička plastová ohebná pr. 23</t>
  </si>
  <si>
    <t>Pol39</t>
  </si>
  <si>
    <t>Chránička plastová tuhá, bezhalogenová pr. 23 včetně tvarových dílů a příchytek na betonovou stěnu</t>
  </si>
  <si>
    <t>Pol40</t>
  </si>
  <si>
    <t>Instalační krabice se svorkovnicí a víkem KU68-1902</t>
  </si>
  <si>
    <t>Pol41</t>
  </si>
  <si>
    <t>Instalační krabice přístrojové KP68/2</t>
  </si>
  <si>
    <t>98</t>
  </si>
  <si>
    <t>Pol42</t>
  </si>
  <si>
    <t>Nástřešák s keramickými izolátory</t>
  </si>
  <si>
    <t>Pol43</t>
  </si>
  <si>
    <t>Pol44</t>
  </si>
  <si>
    <t>D6</t>
  </si>
  <si>
    <t>Rozváděče</t>
  </si>
  <si>
    <t>Pol45</t>
  </si>
  <si>
    <t>Pojistková přípojková skříň určená pro montáž do zděné niky s 1 sadou pojistkových spodků, In-400A, maximální průřez připojovaného kabelu 240mm2, IP43, včetně 3x nožovéh pojistky In-125AgG</t>
  </si>
  <si>
    <t>RH</t>
  </si>
  <si>
    <t xml:space="preserve">Oceloplechový skříňový rozváděč  s dveřmi se 4-bodovým rozvorovým mechanismem s výklopnou klikou o rozměrech 590x2025x250 (šxhxv), barva RAL 7035 , krytí: IP30, přívod a vývody horem, včetně prodrátování, označení, průvodní dokumentace, přístrojové náplně a kompletního zapojení, provedení dle výkresové dokumentace v.č. b06</t>
  </si>
  <si>
    <t>Pol46</t>
  </si>
  <si>
    <t>Drobný a montážní materiál, revize a měření</t>
  </si>
  <si>
    <t>Pol47</t>
  </si>
  <si>
    <t>Montáž rozváděčů komplet</t>
  </si>
  <si>
    <t>D7</t>
  </si>
  <si>
    <t>Hromosvod a uzemnění</t>
  </si>
  <si>
    <t>Pol48</t>
  </si>
  <si>
    <t>Hlavní ochranná ekvipotenciální přípojnice HOP (2x přípojnice potenciálového vyrovnání) - v elektroinstalační krabici KT250L</t>
  </si>
  <si>
    <t>Pol49</t>
  </si>
  <si>
    <t xml:space="preserve">Hromosvodový drát AlMgSi  ø8</t>
  </si>
  <si>
    <t>Pol50</t>
  </si>
  <si>
    <t xml:space="preserve">Zemnící drát FeZn  ø10</t>
  </si>
  <si>
    <t>Pol51</t>
  </si>
  <si>
    <t>Zemnící pásek FeZn 30/4 mm</t>
  </si>
  <si>
    <t>Pol52</t>
  </si>
  <si>
    <t>Zkušební svorka Sza</t>
  </si>
  <si>
    <t>Pol53</t>
  </si>
  <si>
    <t>Lemová svorka pro připojení okapového žlabu Soa dvoušroubová</t>
  </si>
  <si>
    <t>Pol54</t>
  </si>
  <si>
    <t xml:space="preserve">Hromosvodová  křížová svorka drát/drát SK</t>
  </si>
  <si>
    <t>Pol55</t>
  </si>
  <si>
    <t xml:space="preserve">Hromosvodová  křížová svorka drát/pásek SK</t>
  </si>
  <si>
    <t>Pol56</t>
  </si>
  <si>
    <t xml:space="preserve">Hromosvodová  svorka univerzální  Sua</t>
  </si>
  <si>
    <t>130</t>
  </si>
  <si>
    <t>Pol57</t>
  </si>
  <si>
    <t xml:space="preserve">Hromosvodová  střešní podpěra na plochou střechu pro drát  ø8 PV 21 c</t>
  </si>
  <si>
    <t>Pol58</t>
  </si>
  <si>
    <t xml:space="preserve">Hromosvodová  podpěra do zdiva PV 1a-30 pro drát  ø8</t>
  </si>
  <si>
    <t>Pol59</t>
  </si>
  <si>
    <t>Orientační štítek OŠ</t>
  </si>
  <si>
    <t>Pol60</t>
  </si>
  <si>
    <t>Ochranný úhelník hromosvodu</t>
  </si>
  <si>
    <t>Pol61</t>
  </si>
  <si>
    <t>Držák ochranného úhelníku hromosvodu</t>
  </si>
  <si>
    <t>140</t>
  </si>
  <si>
    <t>Pol62</t>
  </si>
  <si>
    <t>Ochranný z/žl nátěr</t>
  </si>
  <si>
    <t>142</t>
  </si>
  <si>
    <t>Pol63</t>
  </si>
  <si>
    <t>Drobný a montážní materiál, ochranné nátěry, revize a měření</t>
  </si>
  <si>
    <t>144</t>
  </si>
  <si>
    <t>Pol64</t>
  </si>
  <si>
    <t>146</t>
  </si>
  <si>
    <t>D8</t>
  </si>
  <si>
    <t>Pol65</t>
  </si>
  <si>
    <t>Demontáž stávající elektroinstalace komplet</t>
  </si>
  <si>
    <t>148</t>
  </si>
  <si>
    <t>Pol66</t>
  </si>
  <si>
    <t>Úprava stávajícího přívodního kabelu</t>
  </si>
  <si>
    <t>150</t>
  </si>
  <si>
    <t>Pol67</t>
  </si>
  <si>
    <t>Přenosné lešení</t>
  </si>
  <si>
    <t>152</t>
  </si>
  <si>
    <t>Pol68</t>
  </si>
  <si>
    <t>Požární ucpávky</t>
  </si>
  <si>
    <t>154</t>
  </si>
  <si>
    <t>Pol69</t>
  </si>
  <si>
    <t>Stavební přípomoce</t>
  </si>
  <si>
    <t>156</t>
  </si>
  <si>
    <t>Poznámka k položce:_x000d_
Práce obsahují náklady spojené s průrazy zdivem a případné daší prostupy</t>
  </si>
  <si>
    <t>Pol70</t>
  </si>
  <si>
    <t>Zkoušky technologických zařízení pod napětím</t>
  </si>
  <si>
    <t>158</t>
  </si>
  <si>
    <t>Pol71</t>
  </si>
  <si>
    <t>Uvedení do provozu</t>
  </si>
  <si>
    <t>160</t>
  </si>
  <si>
    <t>Pol72</t>
  </si>
  <si>
    <t>Výchozí revize</t>
  </si>
  <si>
    <t>162</t>
  </si>
  <si>
    <t>Pol73</t>
  </si>
  <si>
    <t>164</t>
  </si>
  <si>
    <t>05b - Slaboproudé instalace</t>
  </si>
  <si>
    <t>D1 - SLABOPROUDÁ INSTALACE</t>
  </si>
  <si>
    <t xml:space="preserve">    D2 - Interkom</t>
  </si>
  <si>
    <t xml:space="preserve">    D3 - Datové a televonní rozvody</t>
  </si>
  <si>
    <t xml:space="preserve">    D4 - Elektrický zabezpečovací systém EZS</t>
  </si>
  <si>
    <t xml:space="preserve">    D5 - Asistenční systém pro seniory a invalidy</t>
  </si>
  <si>
    <t xml:space="preserve">    D6 - Ostatní náklady</t>
  </si>
  <si>
    <t>SLABOPROUDÁ INSTALACE</t>
  </si>
  <si>
    <t>Interkom</t>
  </si>
  <si>
    <t>Pol74</t>
  </si>
  <si>
    <t>Audiosestava s elektrickým dveřním zámkem s možností rozšířaní až na 3 telefony obsahuje: venkovní panel a instalační krabici pod omítku, venkovní panel (130x128mm, instalační krabici S1 (115x114x45), 1x telefon, zdroj 12Vstř./1.5A na DIN, dveřní zámek MOD 450NS-12Vstř., včetně kompletního příslušenství</t>
  </si>
  <si>
    <t>Pol75</t>
  </si>
  <si>
    <t>Drobný montážní materiál</t>
  </si>
  <si>
    <t>Pol76</t>
  </si>
  <si>
    <t>Montáž a oživení systému DDS komplet</t>
  </si>
  <si>
    <t>Datové a televonní rozvody</t>
  </si>
  <si>
    <t>DR</t>
  </si>
  <si>
    <t>19" STOJANOVÝ DATOVÝ ROZVADĚČ 18Ux600x600 - 2 páry posuvných 19" lišt L, povrchová úprava je provedena práškovou technologií dle vzorníku barev RAL - barevné provedení tmavě šedá (RAL 7035), horní, spodní a zadní průchody pro kabeláž, přední skleněné dveře s pákovým jednobodovým zámkem, výměnnnou DIN vložkou, univerzální klíč 333, zadní plechový panel s kabelovým vstupem pro vstup kabelů, univerzální klíč</t>
  </si>
  <si>
    <t>Pol77</t>
  </si>
  <si>
    <t xml:space="preserve">Výzbroj datového rozváděče DR1:                                                             - 1x optická vana 24xSC                                                                                           - 2x 24-Port Gigabit  Switch SFP+/QoS                                         - 2x patch panel - metalický 24p, UTP, Cat. 6                                     - 2x vyvazovací panel 1U                                                                        - 1x držák svorkovnic LSA + 1x svorkovnice LSA10 + 1x zemnící svorkovnice + 1x držák bleskojistek                                            - 1x bleskojiska                                                                                             - 1x napájecí panel 2U Conteg                                                              - 1x UTE, přepěťová ochrana, vypínač                                                    - 1x horizontální ventilační jednotkas,2x ventilátor, 220V/30W, termostat, 2U                                                                               - 55x patch kabel 2m UTP, Cat. 6                                                            - 5x Pigtail 50/125 SCpc MM OM2 1,5m SXPI-SC-PC-OM2-1,5M                                                                                                 - 1x  sada nivelačních nožiček nastavitelných pro stojanový rozváděč                                                         Upřesnění výzbroje viz. v.č.b07</t>
  </si>
  <si>
    <t>Pol78</t>
  </si>
  <si>
    <t xml:space="preserve">Datová dvouportová zásuvka zapuštěná Cat. 6,  2xRJ 45 - komplet, barva bílá</t>
  </si>
  <si>
    <t>Pol79</t>
  </si>
  <si>
    <t>Kabel kroucený nestínený čtyřpár UTP cat.6 LSOH</t>
  </si>
  <si>
    <t>Pol80</t>
  </si>
  <si>
    <t>Optický kabel SM 24x9/125</t>
  </si>
  <si>
    <t>Pol81</t>
  </si>
  <si>
    <t>Pol82</t>
  </si>
  <si>
    <t>Plastová chránička MONOFLEX 1416/1</t>
  </si>
  <si>
    <t>Pol83</t>
  </si>
  <si>
    <t>Měření a kontrola zapojení data zásuvek (portů)</t>
  </si>
  <si>
    <t>Pol84</t>
  </si>
  <si>
    <t>Ostatní instalační materiál - stahovací pásky, příchytky…</t>
  </si>
  <si>
    <t>Pol85</t>
  </si>
  <si>
    <t>Montáž a oživení systému komplet</t>
  </si>
  <si>
    <t>Elektrický zabezpečovací systém EZS</t>
  </si>
  <si>
    <t>Pol86</t>
  </si>
  <si>
    <t>Ústředna až 520 zón a 32 grup v krytu bez klávesnice s komunikátorem a zdrojem</t>
  </si>
  <si>
    <t>Pol87</t>
  </si>
  <si>
    <t>Akumulátor 12V / 18Ah se šroubovými svorkami M5 a životností až 3 roky</t>
  </si>
  <si>
    <t>Pol88</t>
  </si>
  <si>
    <t>TCP/IP komunikátor bez krytu, verze dle EN norem. ISOM protokol</t>
  </si>
  <si>
    <t>Pol89</t>
  </si>
  <si>
    <t>Systémový GSM modul v kovovém krytu pro posílání SMS a volání uživateli</t>
  </si>
  <si>
    <t>Pol90</t>
  </si>
  <si>
    <t>LCD klávesnice</t>
  </si>
  <si>
    <t>Pol91</t>
  </si>
  <si>
    <t>Koncentrátor v plastovém krytu pro 8 zón se 4 PGM výstupy</t>
  </si>
  <si>
    <t>Pol92</t>
  </si>
  <si>
    <t>Modul posilovacího zdroje 2,75A v krytu s vestavěným koncentrátorem</t>
  </si>
  <si>
    <t>Pol93</t>
  </si>
  <si>
    <t>PIR detektor s dosahem 12m, pohledem pod sebe a PLUG-IN konstrukcí</t>
  </si>
  <si>
    <t>Pol94</t>
  </si>
  <si>
    <t>MG kontakt čtyřdrátový s pracovní mezerou 25mm</t>
  </si>
  <si>
    <t>Pol95</t>
  </si>
  <si>
    <t>Výstupní modul GVM16P včetně 4ks reléového modulu GRM4</t>
  </si>
  <si>
    <t>Pol96</t>
  </si>
  <si>
    <t>Zálohovaná plastová siréna venkovní 110dB/1m s majákem a akumulátorem</t>
  </si>
  <si>
    <t>Poznámka k položce:_x000d_
Kabel CYKY(J) 3x1.5</t>
  </si>
  <si>
    <t>Pol97</t>
  </si>
  <si>
    <t>Kabel FTP cat.6</t>
  </si>
  <si>
    <t>Pol98</t>
  </si>
  <si>
    <t>Kabel SYKFY 3x2x0.5</t>
  </si>
  <si>
    <t>Pol99</t>
  </si>
  <si>
    <t>Programování systému, odzkoušení a uvedení do provozu</t>
  </si>
  <si>
    <t>Pol100</t>
  </si>
  <si>
    <t>Drobný montážní materiál, montáž a zapojení</t>
  </si>
  <si>
    <t>Pol101</t>
  </si>
  <si>
    <t>Asistenční systém pro seniory a invalidy</t>
  </si>
  <si>
    <t>Pol102</t>
  </si>
  <si>
    <t>Napájecí zdroj pro asistenční systém</t>
  </si>
  <si>
    <t>Pol103</t>
  </si>
  <si>
    <t xml:space="preserve">Jednotka „koncentrátor“ asistenčního systému včetně zdroje                                                                                             - připojení až 4 systémových setů / WC -  výstupní relé</t>
  </si>
  <si>
    <t>Pol104</t>
  </si>
  <si>
    <t>Indikátor nad dveře pro asistenční systém</t>
  </si>
  <si>
    <t>Pol105</t>
  </si>
  <si>
    <t>Jednotka s táhlem pro asistenční systém</t>
  </si>
  <si>
    <t>Pol106</t>
  </si>
  <si>
    <t>Tlačítko zrušení poplachu pro asistenční</t>
  </si>
  <si>
    <t>Pol107</t>
  </si>
  <si>
    <t>Systémová kabeláž - 2- žilový kabel</t>
  </si>
  <si>
    <t>Pol108</t>
  </si>
  <si>
    <t>Pol109</t>
  </si>
  <si>
    <t>Drobný a montážní materiál</t>
  </si>
  <si>
    <t>Pol110</t>
  </si>
  <si>
    <t>Pol111</t>
  </si>
  <si>
    <t>Pol112</t>
  </si>
  <si>
    <t>Pol113</t>
  </si>
  <si>
    <t>Pol114</t>
  </si>
  <si>
    <t>Zkoušky technologických zařízení</t>
  </si>
  <si>
    <t>Pol115</t>
  </si>
  <si>
    <t>06 - Vytápění</t>
  </si>
  <si>
    <t>D1 - Technická místnost</t>
  </si>
  <si>
    <t xml:space="preserve">    D2 - Armatury</t>
  </si>
  <si>
    <t>D3 - Sálavé vytápění</t>
  </si>
  <si>
    <t>D4 - Otopné plochy</t>
  </si>
  <si>
    <t xml:space="preserve">    D5 - Potrubí topné vody</t>
  </si>
  <si>
    <t xml:space="preserve">    D6 - Tepelně izolační pouzdro z minerální vaty</t>
  </si>
  <si>
    <t xml:space="preserve">    D7 - Doplňkový materiál</t>
  </si>
  <si>
    <t xml:space="preserve">    D8 - Ostatní</t>
  </si>
  <si>
    <t>M - Práce a dodávky M</t>
  </si>
  <si>
    <t xml:space="preserve">    58-M - Revize vyhrazených technických zařízení</t>
  </si>
  <si>
    <t>Technická místnost</t>
  </si>
  <si>
    <t>Pol116</t>
  </si>
  <si>
    <t>Termohydraulický rozdělovač DN40</t>
  </si>
  <si>
    <t>Pol117</t>
  </si>
  <si>
    <t>Expanzní nádoba 35 l</t>
  </si>
  <si>
    <t>Pol118</t>
  </si>
  <si>
    <t>Rozdělovač a sběrač pro dvě čerpadlové skupiny DN25; včetně nosné konstrukce a izolace</t>
  </si>
  <si>
    <t>Pol119</t>
  </si>
  <si>
    <t xml:space="preserve">Čerpadlová skupina DN25 - míchaná;  modul obsahuje: přívodní a vratné potrubí, oběhové čerpadlo,  2 ks šroubení k čerpadlu, 3cestný směšovací ventil, servopohon 230 V, 2 ks teploměrů, 2 ks kulových uzávěrů, zpětný ventil a tepelnou izolaci</t>
  </si>
  <si>
    <t>Pol120</t>
  </si>
  <si>
    <t>Ekvitermní regulátor pro řízení čerpalové skupiny a venkovního čidla</t>
  </si>
  <si>
    <t>Armatury</t>
  </si>
  <si>
    <t>Pol121</t>
  </si>
  <si>
    <t>Kulový kohout DN25</t>
  </si>
  <si>
    <t>Pol122</t>
  </si>
  <si>
    <t>Kulový kohout DN32</t>
  </si>
  <si>
    <t>Pol123</t>
  </si>
  <si>
    <t>Kulový kohout DN40</t>
  </si>
  <si>
    <t>Pol124</t>
  </si>
  <si>
    <t>Filtr DN25</t>
  </si>
  <si>
    <t>Pol125</t>
  </si>
  <si>
    <t>Měřič tepla</t>
  </si>
  <si>
    <t>Pol126</t>
  </si>
  <si>
    <t>Vypouštěcí kohout DN15</t>
  </si>
  <si>
    <t>Pol127</t>
  </si>
  <si>
    <t>Připojovací armatura pro EN</t>
  </si>
  <si>
    <t>Pol128</t>
  </si>
  <si>
    <t>Automatický odvzdušňovací ventil DN15</t>
  </si>
  <si>
    <t>Sálavé vytápění</t>
  </si>
  <si>
    <t>Pol129</t>
  </si>
  <si>
    <t>Sálavý panel 6000/600</t>
  </si>
  <si>
    <t>Pol130</t>
  </si>
  <si>
    <t>Sálavý panel 4000/600</t>
  </si>
  <si>
    <t>Pol131</t>
  </si>
  <si>
    <t>Registr lisovaný včetně krytu</t>
  </si>
  <si>
    <t>Pol132</t>
  </si>
  <si>
    <t>Lisovací nátrubek DN28, M-Profil, do 135 °C</t>
  </si>
  <si>
    <t>Pol133</t>
  </si>
  <si>
    <t>Lankový závěsný systém - plynule nastavitelný 2 m, max. 45 kg,</t>
  </si>
  <si>
    <t>Pol134</t>
  </si>
  <si>
    <t>Sada pro regulaci výsledné teploty (termostat + čidlo) 230V, PWM nebo 3-polohová</t>
  </si>
  <si>
    <t>Pol135</t>
  </si>
  <si>
    <t>Doprava na staveniště</t>
  </si>
  <si>
    <t>Pol136</t>
  </si>
  <si>
    <t>Vyvažovací ventil DN15</t>
  </si>
  <si>
    <t>Pol137</t>
  </si>
  <si>
    <t>Vyvažovací ventil DN20</t>
  </si>
  <si>
    <t>Otopné plochy</t>
  </si>
  <si>
    <t>Pol138</t>
  </si>
  <si>
    <t>Deskové otopné těleso VK 11/600x400</t>
  </si>
  <si>
    <t>Pol139</t>
  </si>
  <si>
    <t>Deskové otopné těleso VK 11/600x600</t>
  </si>
  <si>
    <t>Pol140</t>
  </si>
  <si>
    <t>Deskové otopné těleso VK 11/600x800</t>
  </si>
  <si>
    <t>Pol141</t>
  </si>
  <si>
    <t>Deskové otopné těleso VK 11/600x1000</t>
  </si>
  <si>
    <t>Pol142</t>
  </si>
  <si>
    <t>Deskové otopné těleso VK 21/600x1400</t>
  </si>
  <si>
    <t>Pol143</t>
  </si>
  <si>
    <t>Deskové otopné těleso VK 22/600x1000</t>
  </si>
  <si>
    <t>Pol144</t>
  </si>
  <si>
    <t>Deskové otopné těleso VK 22/600x1800</t>
  </si>
  <si>
    <t>Pol145</t>
  </si>
  <si>
    <t>Trubkové těleso KLCM 1500x600</t>
  </si>
  <si>
    <t>Pol146</t>
  </si>
  <si>
    <t>OT ventilová vložka, součást OT</t>
  </si>
  <si>
    <t>Pol147</t>
  </si>
  <si>
    <t>OT šroubení, rohový, DN15</t>
  </si>
  <si>
    <t>Pol148</t>
  </si>
  <si>
    <t>Připojovací sada HM včetně termostatické hlavice, DN15</t>
  </si>
  <si>
    <t>Pol149</t>
  </si>
  <si>
    <t>Termostatická hlavice</t>
  </si>
  <si>
    <t>Potrubí topné vody</t>
  </si>
  <si>
    <t>Pol150</t>
  </si>
  <si>
    <t>Potrubí z uhlíkové oceli 15x1,2, včetně tvarovek</t>
  </si>
  <si>
    <t>Pol151</t>
  </si>
  <si>
    <t>Potrubí z uhlíkové oceli 18x1,2, včetně tvarovek</t>
  </si>
  <si>
    <t>Pol152</t>
  </si>
  <si>
    <t>Potrubí z uhlíkové oceli 22x1,5, včetně tvarovek</t>
  </si>
  <si>
    <t>Pol153</t>
  </si>
  <si>
    <t>Potrubí z uhlíkové oceli 28x1,5, včetně tvarovek</t>
  </si>
  <si>
    <t>Pol154</t>
  </si>
  <si>
    <t>Potrubí z uhlíkové oceli 35x1,5, včetně tvarovek</t>
  </si>
  <si>
    <t>Pol155</t>
  </si>
  <si>
    <t>Ocelové potrubí DN40, včetně tvarovek</t>
  </si>
  <si>
    <t>Tepelně izolační pouzdro z minerální vaty</t>
  </si>
  <si>
    <t>Pol156</t>
  </si>
  <si>
    <t>Pro potrubí 15x1,0, tl. 20mm</t>
  </si>
  <si>
    <t>Pol157</t>
  </si>
  <si>
    <t>Pro potrubí 18x1,0, tl. 20mm</t>
  </si>
  <si>
    <t>Pol158</t>
  </si>
  <si>
    <t>Pro potrubí 22x1,5, tl. 20mm</t>
  </si>
  <si>
    <t>Pol159</t>
  </si>
  <si>
    <t>Pro potrubí 28x1,5, tl. 30mm</t>
  </si>
  <si>
    <t>Pol160</t>
  </si>
  <si>
    <t>Pro potrubí 35x1,5, tl. 30mm</t>
  </si>
  <si>
    <t>Pol161</t>
  </si>
  <si>
    <t>Pro potrubí DN40, tl. 40mm</t>
  </si>
  <si>
    <t>Doplňkový materiál</t>
  </si>
  <si>
    <t>Pol162</t>
  </si>
  <si>
    <t>Příchytky potrubí</t>
  </si>
  <si>
    <t>Pol163</t>
  </si>
  <si>
    <t>Ochranná trubka</t>
  </si>
  <si>
    <t>Pol164</t>
  </si>
  <si>
    <t>Chemie</t>
  </si>
  <si>
    <t>l</t>
  </si>
  <si>
    <t>Pol165</t>
  </si>
  <si>
    <t>Drobný materiál (hmoždinky, matky, šrouby)</t>
  </si>
  <si>
    <t>Ostatní</t>
  </si>
  <si>
    <t>Pol166</t>
  </si>
  <si>
    <t>Demontáž stávajícího zařízení</t>
  </si>
  <si>
    <t>Pol167</t>
  </si>
  <si>
    <t>Přípravné práce - drážkování</t>
  </si>
  <si>
    <t>Pol168</t>
  </si>
  <si>
    <t>Přípravné práce - prostupy</t>
  </si>
  <si>
    <t>Pol169</t>
  </si>
  <si>
    <t>Přípravné práce v technické místnosti</t>
  </si>
  <si>
    <t>Pol170</t>
  </si>
  <si>
    <t>Montáž</t>
  </si>
  <si>
    <t>Pol171</t>
  </si>
  <si>
    <t>Tlaková zkouška</t>
  </si>
  <si>
    <t>Pol172</t>
  </si>
  <si>
    <t>Topná zkouška</t>
  </si>
  <si>
    <t>Pol173</t>
  </si>
  <si>
    <t>Pol174</t>
  </si>
  <si>
    <t>Zaregulování systému</t>
  </si>
  <si>
    <t>Pol175</t>
  </si>
  <si>
    <t>Protokoly, revize</t>
  </si>
  <si>
    <t>727111105</t>
  </si>
  <si>
    <t>506149417</t>
  </si>
  <si>
    <t>Práce a dodávky M</t>
  </si>
  <si>
    <t>58-M</t>
  </si>
  <si>
    <t>Revize vyhrazených technických zařízení</t>
  </si>
  <si>
    <t>580507202</t>
  </si>
  <si>
    <t xml:space="preserve">Kontrola celkového technického stavu  stávajících kotlů a expanzních nádob</t>
  </si>
  <si>
    <t>1777187516</t>
  </si>
  <si>
    <t xml:space="preserve">07 -  ZTI</t>
  </si>
  <si>
    <t>D1 - Kanalizace splašková</t>
  </si>
  <si>
    <t xml:space="preserve">    D2 - Potrubí kanalizace - včetně tvarovek</t>
  </si>
  <si>
    <t xml:space="preserve">    D3 - Zařizovací předměty a příslušentví</t>
  </si>
  <si>
    <t xml:space="preserve">D4 - Kanalizace dešťová </t>
  </si>
  <si>
    <t xml:space="preserve">    D5 - Kanalizační armatury a příslušenství</t>
  </si>
  <si>
    <t>D6 - Vodovod</t>
  </si>
  <si>
    <t xml:space="preserve">    D7 - Rozvod</t>
  </si>
  <si>
    <t xml:space="preserve">    D8 - Vodovod izolace</t>
  </si>
  <si>
    <t xml:space="preserve">    D9 - Armatury zapojení zásobníků TV</t>
  </si>
  <si>
    <t xml:space="preserve">    D10 - Armatury rozvod</t>
  </si>
  <si>
    <t xml:space="preserve">    D11 - Armatury vodoměr</t>
  </si>
  <si>
    <t xml:space="preserve">    D12 - Armatury požární vodovod</t>
  </si>
  <si>
    <t>D13 - Sanita</t>
  </si>
  <si>
    <t>D14 - Montážní práce</t>
  </si>
  <si>
    <t xml:space="preserve">    2 - Zakládání - drenáže základů</t>
  </si>
  <si>
    <t xml:space="preserve">    8 - Trubní vedení</t>
  </si>
  <si>
    <t xml:space="preserve">    721 - Zdravotechnika - vnitřní kanalizace</t>
  </si>
  <si>
    <t>Kanalizace splašková</t>
  </si>
  <si>
    <t>Potrubí kanalizace - včetně tvarovek</t>
  </si>
  <si>
    <t>Pol176</t>
  </si>
  <si>
    <t>plastová trubka hrdlová DN 40</t>
  </si>
  <si>
    <t>Pol177</t>
  </si>
  <si>
    <t>plastová trubka hrdlová DN 50</t>
  </si>
  <si>
    <t>Pol178</t>
  </si>
  <si>
    <t>plastová trubka hrdlová DN 75</t>
  </si>
  <si>
    <t>Pol179</t>
  </si>
  <si>
    <t>plastová trubka hrdlová DN 110</t>
  </si>
  <si>
    <t>Pol180</t>
  </si>
  <si>
    <t>plastová trubka hrdlová PVC-KG DN 110</t>
  </si>
  <si>
    <t>Pol181</t>
  </si>
  <si>
    <t>plastová trubka hrdlová PVC-KG DN 125</t>
  </si>
  <si>
    <t>Zařizovací předměty a příslušentví</t>
  </si>
  <si>
    <t>Pol182</t>
  </si>
  <si>
    <t>modul pro závěsné WC</t>
  </si>
  <si>
    <t>Pol183</t>
  </si>
  <si>
    <t>modul pro závěsné WC invalida</t>
  </si>
  <si>
    <t>Pol184</t>
  </si>
  <si>
    <t>modul pro pisoár</t>
  </si>
  <si>
    <t>Pol185</t>
  </si>
  <si>
    <t>modul pro umyvadlo</t>
  </si>
  <si>
    <t>Pol186</t>
  </si>
  <si>
    <t>sifon umyvadlo</t>
  </si>
  <si>
    <t>Pol187</t>
  </si>
  <si>
    <t>sifon pisoár</t>
  </si>
  <si>
    <t>Pol188</t>
  </si>
  <si>
    <t>sifon výlevka</t>
  </si>
  <si>
    <t>Pol189</t>
  </si>
  <si>
    <t>podlahová vpusť DN110</t>
  </si>
  <si>
    <t>Pol190</t>
  </si>
  <si>
    <t>sifon sprchový</t>
  </si>
  <si>
    <t>Pol191</t>
  </si>
  <si>
    <t>čistící kus - PP-HT- DN110</t>
  </si>
  <si>
    <t>Pol192</t>
  </si>
  <si>
    <t>větrací hlavice DN100</t>
  </si>
  <si>
    <t>Pol193</t>
  </si>
  <si>
    <t>kotvící materiál (závitové tyče, hmoždiny apod.)</t>
  </si>
  <si>
    <t xml:space="preserve">Kanalizace dešťová </t>
  </si>
  <si>
    <t>Pol194</t>
  </si>
  <si>
    <t>Pol195</t>
  </si>
  <si>
    <t>plastová trubka hrdlová PVC-KG DN 160</t>
  </si>
  <si>
    <t>Kanalizační armatury a příslušenství</t>
  </si>
  <si>
    <t>Pol196</t>
  </si>
  <si>
    <t>lapač střešních splavenin</t>
  </si>
  <si>
    <t>Pol197</t>
  </si>
  <si>
    <t>liniový žlab</t>
  </si>
  <si>
    <t>Pol198</t>
  </si>
  <si>
    <t>akumulační nádrž</t>
  </si>
  <si>
    <t>Pol199</t>
  </si>
  <si>
    <t>vsakovací bloky (EcoBloc)</t>
  </si>
  <si>
    <t>Pol200</t>
  </si>
  <si>
    <t>kotvicí materiál (závitové tyče, hmoždiny apod.)</t>
  </si>
  <si>
    <t>Vodovod</t>
  </si>
  <si>
    <t>Rozvod</t>
  </si>
  <si>
    <t>Pol201</t>
  </si>
  <si>
    <t>plastové potrubí pro pitnou vodou z PV PP-RC HOT PN20 20x2,8; včetně tvarovek, závěsů, objímek a kotvení</t>
  </si>
  <si>
    <t>Pol202</t>
  </si>
  <si>
    <t>plastové potrubí pro pitnou vodou z PV PP-RC HOT PN20 25x3,5; včetně tvarovek, závěsů, objímek a kotvení</t>
  </si>
  <si>
    <t>Pol203</t>
  </si>
  <si>
    <t>plastové potrubí pro pitnou vodou z PV PP-RC HOT PN20 32x4,4; včetně tvarovek, závěsů, objímek a kotvení</t>
  </si>
  <si>
    <t>Pol204</t>
  </si>
  <si>
    <t>plastové potrubí pro pitnou vodou z PV PP-RC HOT PN20 40x5,5; včetně tvarovek, závěsů, objímek a kotvení</t>
  </si>
  <si>
    <t>Pol205</t>
  </si>
  <si>
    <t>plastové potrubí pro pitnou vodou z PV PP-RC HOT PN20 50x6,9; včetně tvarovek, závěsů, objímek a kotvení</t>
  </si>
  <si>
    <t>Pol206</t>
  </si>
  <si>
    <t>plastové potrubí pro pitnou vodou z PV PP-RC HOT PN20 63x8,6; včetně tvarovek, závěsů, objímek a kotvení</t>
  </si>
  <si>
    <t>Vodovod izolace</t>
  </si>
  <si>
    <t>Pol207</t>
  </si>
  <si>
    <t>tepelná izolace pro potrubí SV, TV, CV 20x2,8; tl. 20 mm</t>
  </si>
  <si>
    <t>Pol208</t>
  </si>
  <si>
    <t>tepelná izolace pro potrubí SV, TV, CV 25x3,5; tl. 20 mm</t>
  </si>
  <si>
    <t>Pol209</t>
  </si>
  <si>
    <t>tepelná izolace pro potrubí SV, TV, CV 32x4,4; tl. 20 mm</t>
  </si>
  <si>
    <t>Pol210</t>
  </si>
  <si>
    <t>tepelná izolace pro potrubí SV, TV, CV 40x5,5; tl. 20 mm</t>
  </si>
  <si>
    <t>Pol211</t>
  </si>
  <si>
    <t>tepelná izolace pro potrubí SV, TV, CV 50x6,9; tl. 20 mm</t>
  </si>
  <si>
    <t>Pol212</t>
  </si>
  <si>
    <t>tepelná izolace pro potrubí SV, TV, CV 63x8,6; tl. 20 mm</t>
  </si>
  <si>
    <t>D9</t>
  </si>
  <si>
    <t>Armatury zapojení zásobníků TV</t>
  </si>
  <si>
    <t>Pol213</t>
  </si>
  <si>
    <t>zásobníkový ohřívač TV Dražice OKCE 300 S</t>
  </si>
  <si>
    <t>Pol214</t>
  </si>
  <si>
    <t>Vestavná elektrická topná jednotka 6000 W, 400V</t>
  </si>
  <si>
    <t>Pol215</t>
  </si>
  <si>
    <t>kulový kohout DN25</t>
  </si>
  <si>
    <t>Pol216</t>
  </si>
  <si>
    <t>filtr 25</t>
  </si>
  <si>
    <t>Pol217</t>
  </si>
  <si>
    <t>zpětná klapka</t>
  </si>
  <si>
    <t>Pol218</t>
  </si>
  <si>
    <t>vypouštěcí ventil 20</t>
  </si>
  <si>
    <t>Pol219</t>
  </si>
  <si>
    <t>pojistný ventil 25</t>
  </si>
  <si>
    <t>Pol220</t>
  </si>
  <si>
    <t>cirkulační čerpadlo vč. časového čidla 20-40n</t>
  </si>
  <si>
    <t>D10</t>
  </si>
  <si>
    <t>Armatury rozvod</t>
  </si>
  <si>
    <t>Pol221</t>
  </si>
  <si>
    <t>termostatický vyvažovací ventil TVV 20</t>
  </si>
  <si>
    <t>Pol222</t>
  </si>
  <si>
    <t>kulový kohout DN20</t>
  </si>
  <si>
    <t>Pol223</t>
  </si>
  <si>
    <t>kulový kohout DN32</t>
  </si>
  <si>
    <t>Pol224</t>
  </si>
  <si>
    <t>kulový kohout DN40</t>
  </si>
  <si>
    <t>Pol225</t>
  </si>
  <si>
    <t>kulový kohout DN63</t>
  </si>
  <si>
    <t>Pol226</t>
  </si>
  <si>
    <t>rohový ventil 1/2" na 3/8" (baterie)</t>
  </si>
  <si>
    <t>Pol227</t>
  </si>
  <si>
    <t>rohový ventil 1/2" na 1/2" (WC)</t>
  </si>
  <si>
    <t>D11</t>
  </si>
  <si>
    <t>Armatury vodoměr</t>
  </si>
  <si>
    <t>Pol228</t>
  </si>
  <si>
    <t>šoupě DN40</t>
  </si>
  <si>
    <t>Pol229</t>
  </si>
  <si>
    <t>filtr DN40</t>
  </si>
  <si>
    <t>Pol230</t>
  </si>
  <si>
    <t>vodoměr DN40 (trvalý průtok 16 m3/h)</t>
  </si>
  <si>
    <t>D12</t>
  </si>
  <si>
    <t>Armatury požární vodovod</t>
  </si>
  <si>
    <t>Pol231</t>
  </si>
  <si>
    <t>trubní oddělovač</t>
  </si>
  <si>
    <t>Pol232</t>
  </si>
  <si>
    <t>kulový kohout DN 20</t>
  </si>
  <si>
    <t>Pol233</t>
  </si>
  <si>
    <t>hydrant D19 650x650x175</t>
  </si>
  <si>
    <t>Pol234</t>
  </si>
  <si>
    <t>ocelové potrubí pozinkované požárního vodovodu DN50</t>
  </si>
  <si>
    <t>D13</t>
  </si>
  <si>
    <t>Sanita</t>
  </si>
  <si>
    <t>Pol235</t>
  </si>
  <si>
    <t>závěsné WC</t>
  </si>
  <si>
    <t>Pol236</t>
  </si>
  <si>
    <t>závěsné WC invalida</t>
  </si>
  <si>
    <t>Pol237</t>
  </si>
  <si>
    <t>madlo pevné invalida</t>
  </si>
  <si>
    <t>Pol238</t>
  </si>
  <si>
    <t>madlo sklopné invalida</t>
  </si>
  <si>
    <t>Pol239</t>
  </si>
  <si>
    <t>sedátko na WC</t>
  </si>
  <si>
    <t>Pol240</t>
  </si>
  <si>
    <t>splachovací tlačítko WC</t>
  </si>
  <si>
    <t>Pol241</t>
  </si>
  <si>
    <t>oddálené WC tlačítko invalida</t>
  </si>
  <si>
    <t>Pol242</t>
  </si>
  <si>
    <t>pisoár</t>
  </si>
  <si>
    <t>Pol243</t>
  </si>
  <si>
    <t>umyvadlo</t>
  </si>
  <si>
    <t>Pol244</t>
  </si>
  <si>
    <t>umyvadlo invalida</t>
  </si>
  <si>
    <t>Pol245</t>
  </si>
  <si>
    <t>umyvadlová baterie stojánková</t>
  </si>
  <si>
    <t>Pol246</t>
  </si>
  <si>
    <t>umyvadlová baterie invalida</t>
  </si>
  <si>
    <t>Pol247</t>
  </si>
  <si>
    <t>výlevka</t>
  </si>
  <si>
    <t>Pol248</t>
  </si>
  <si>
    <t>baterie k výlevce</t>
  </si>
  <si>
    <t>Pol249</t>
  </si>
  <si>
    <t>sprchová baterie</t>
  </si>
  <si>
    <t>Pol250</t>
  </si>
  <si>
    <t>sprchová vanička</t>
  </si>
  <si>
    <t>D14</t>
  </si>
  <si>
    <t>Montážní práce</t>
  </si>
  <si>
    <t>Pol251</t>
  </si>
  <si>
    <t>Pol252</t>
  </si>
  <si>
    <t>132151101</t>
  </si>
  <si>
    <t>Hloubení nezapažených rýh šířky do 800 mm strojně s urovnáním dna do předepsaného profilu a spádu v hornině třídy těžitelnosti I skupiny 1 a 2 do 20 m3</t>
  </si>
  <si>
    <t>-988822030</t>
  </si>
  <si>
    <t>269567712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</si>
  <si>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</si>
  <si>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</si>
  <si>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-65271249</t>
  </si>
  <si>
    <t>58337303</t>
  </si>
  <si>
    <t>štěrkopísek frakce 0/8</t>
  </si>
  <si>
    <t>-1772582792</t>
  </si>
  <si>
    <t>6,3*2 'Přepočtené koeficientem množství</t>
  </si>
  <si>
    <t>Zakládání - drenáže základů</t>
  </si>
  <si>
    <t>211970001</t>
  </si>
  <si>
    <t>Geotextilie FIltek 300 š=2,0m</t>
  </si>
  <si>
    <t>1393279914</t>
  </si>
  <si>
    <t>132112101</t>
  </si>
  <si>
    <t>Hloubení rýh š do 800 mm v soudržných horninách</t>
  </si>
  <si>
    <t>-753038241</t>
  </si>
  <si>
    <t>211970099</t>
  </si>
  <si>
    <t xml:space="preserve">Kamenivo 16-32 fr. </t>
  </si>
  <si>
    <t>-1785019595</t>
  </si>
  <si>
    <t>2127-011</t>
  </si>
  <si>
    <t>Trubka drenážní tyčová Opti drain DN 100</t>
  </si>
  <si>
    <t>-1471386358</t>
  </si>
  <si>
    <t>2127-012</t>
  </si>
  <si>
    <t>Plastová trubka hrdlová PVC-KG DN 160</t>
  </si>
  <si>
    <t>911482001</t>
  </si>
  <si>
    <t>2127-013</t>
  </si>
  <si>
    <t>Hrdlo spojovací FF DRAIN DN 100</t>
  </si>
  <si>
    <t>-2077517610</t>
  </si>
  <si>
    <t>2127-014</t>
  </si>
  <si>
    <t xml:space="preserve">Šachta drenážní Opti-control DN 300 bez lapače písku </t>
  </si>
  <si>
    <t>344795708</t>
  </si>
  <si>
    <t>2127-015</t>
  </si>
  <si>
    <t>Nástavec šachtový Opti-control DN 300 délka 0,8 m</t>
  </si>
  <si>
    <t>-577112484</t>
  </si>
  <si>
    <t>2127-016</t>
  </si>
  <si>
    <t>Revizní kanalizační šachta hladká - sestava "E" DN315 se zpětnou klapkou_x000d_
(šachtové dno se zpětnou kalpkou s hliníkovým táhlem, potrubní nástavec DN 315-1,5 m, plastový poklop)</t>
  </si>
  <si>
    <t>-1172251740</t>
  </si>
  <si>
    <t>2127-017</t>
  </si>
  <si>
    <t xml:space="preserve">Montážní práce - provedení drenážního systému </t>
  </si>
  <si>
    <t>-1240831987</t>
  </si>
  <si>
    <t>Trubní vedení</t>
  </si>
  <si>
    <t>899722113</t>
  </si>
  <si>
    <t>Krytí potrubí z plastů výstražnou fólií z PVC šířky 34 cm</t>
  </si>
  <si>
    <t>142854039</t>
  </si>
  <si>
    <t>998011001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</si>
  <si>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</si>
  <si>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-371015652</t>
  </si>
  <si>
    <t>721</t>
  </si>
  <si>
    <t>Zdravotechnika - vnitřní kanalizace</t>
  </si>
  <si>
    <t>998721201</t>
  </si>
  <si>
    <t xml:space="preserve">Přesun hmot pro vnitřní kanalizace  stanovený procentní sazbou (%) z ceny vodorovná dopravní vzdálenost do 50 m v objektech výšky do 6 m</t>
  </si>
  <si>
    <t>%</t>
  </si>
  <si>
    <t>601994046</t>
  </si>
  <si>
    <t xml:space="preserve">08 -  VZT</t>
  </si>
  <si>
    <t>D1 - Mechanická zařízení</t>
  </si>
  <si>
    <t>D2 - Regulace</t>
  </si>
  <si>
    <t>D3 - Výustky</t>
  </si>
  <si>
    <t>D4 - Čtyřhranné potrubí</t>
  </si>
  <si>
    <t>D5 - Čtyřhranné potrubí - tvarovky</t>
  </si>
  <si>
    <t>D6 - Kruhové SPIRO potrubí</t>
  </si>
  <si>
    <t xml:space="preserve">D7 - Tvarovky SPIRO potrubí </t>
  </si>
  <si>
    <t>D8 - Ostatní</t>
  </si>
  <si>
    <t xml:space="preserve">    751 - Vzduchotechnika</t>
  </si>
  <si>
    <t>Mechanická zařízení</t>
  </si>
  <si>
    <t>Pol253</t>
  </si>
  <si>
    <t>Odsavací a filtrační jednotka, včetně regulace</t>
  </si>
  <si>
    <t>Pol254</t>
  </si>
  <si>
    <t>předodlučovač jisker</t>
  </si>
  <si>
    <t>Pol255</t>
  </si>
  <si>
    <t>Brousící stůl</t>
  </si>
  <si>
    <t>Pol256</t>
  </si>
  <si>
    <t>Stůl k řezání plamenem</t>
  </si>
  <si>
    <t>1.1 / 1.2</t>
  </si>
  <si>
    <t>Úsporný diagonální ventilátor do kruhového potrubí ∅160 mm</t>
  </si>
  <si>
    <t>1.3</t>
  </si>
  <si>
    <t>Úsporný diagonální ventilátor do kruhového potrubí ∅250 mm</t>
  </si>
  <si>
    <t>1.4</t>
  </si>
  <si>
    <t>Úsporný diagonální ventilátor do kruhového potrubí ∅315 mm</t>
  </si>
  <si>
    <t>Regulace</t>
  </si>
  <si>
    <t>Pol257</t>
  </si>
  <si>
    <t xml:space="preserve">Regulační a uzavírací klapka do kruhového potrubí - ruční ovládání   200</t>
  </si>
  <si>
    <t>Pol258</t>
  </si>
  <si>
    <t xml:space="preserve">Regulační a uzavírací klapka do kruhového potrubí - ovládání servomotorem   160</t>
  </si>
  <si>
    <t>Pol259</t>
  </si>
  <si>
    <t xml:space="preserve">Regulační a uzavírací klapka do kruhového potrubí - ovládání servomotorem   280</t>
  </si>
  <si>
    <t>Pol260</t>
  </si>
  <si>
    <t xml:space="preserve">Regulační a uzavírací klapka do čtyřhranného potrubí - ovládání servomotorem  500x200</t>
  </si>
  <si>
    <t>Pol261</t>
  </si>
  <si>
    <t xml:space="preserve">Regulační a uzavírací klapka do čtyřhranného potrubí - ovládání servomotorem  1200x1000</t>
  </si>
  <si>
    <t>Výustky</t>
  </si>
  <si>
    <t>Pol262</t>
  </si>
  <si>
    <t>Protidešťová žaluzie 500x200</t>
  </si>
  <si>
    <t>Pol263</t>
  </si>
  <si>
    <t>Protidešťová žaluzie 1500x1000</t>
  </si>
  <si>
    <t>Pol264</t>
  </si>
  <si>
    <t>Talířový ventil odvodní d100</t>
  </si>
  <si>
    <t>Pol265</t>
  </si>
  <si>
    <t>Talířový ventil odvodní d125</t>
  </si>
  <si>
    <t>Pol266</t>
  </si>
  <si>
    <t>Talířový ventil odvodní d200</t>
  </si>
  <si>
    <t>Pol267</t>
  </si>
  <si>
    <t>Odsavací rameno - dodávka technologie</t>
  </si>
  <si>
    <t>Pol268</t>
  </si>
  <si>
    <t>Výustka do čtyřhraného potrubí 1025x525, včetně regulace</t>
  </si>
  <si>
    <t>Pol269</t>
  </si>
  <si>
    <t xml:space="preserve">Výfukový nástavec na kruhové potrubí   150</t>
  </si>
  <si>
    <t>Pol270</t>
  </si>
  <si>
    <t xml:space="preserve">Výfukový nástavec na kruhové potrubí   160</t>
  </si>
  <si>
    <t>Pol271</t>
  </si>
  <si>
    <t xml:space="preserve">Výfukový nástavec na kruhové potrubí   250</t>
  </si>
  <si>
    <t>Pol272</t>
  </si>
  <si>
    <t xml:space="preserve">Výfukový nástavec na kruhové potrubí  315</t>
  </si>
  <si>
    <t>Čtyřhranné potrubí</t>
  </si>
  <si>
    <t>Pol273</t>
  </si>
  <si>
    <t>Čtyřhranné potrubí z pozinkovaného plechu přímé</t>
  </si>
  <si>
    <t>m²</t>
  </si>
  <si>
    <t>Poznámka k položce:_x000d_
včetně uchycení zavěšením na táhlech do střešní konstrukce</t>
  </si>
  <si>
    <t>Čtyřhranné potrubí - tvarovky</t>
  </si>
  <si>
    <t>Pol274</t>
  </si>
  <si>
    <t>Čtyřhranné potrubí z pozinkovaného plechu tvarovky</t>
  </si>
  <si>
    <t>Kruhové SPIRO potrubí</t>
  </si>
  <si>
    <t>Pol275</t>
  </si>
  <si>
    <t xml:space="preserve">Kruhové SPIRO potrubí z pozinkovaného plechu, vč. návlekové izolace   100</t>
  </si>
  <si>
    <t>Pol276</t>
  </si>
  <si>
    <t xml:space="preserve">Kruhové SPIRO potrubí z pozinkovaného plechu, vč. návlekové izolace  125</t>
  </si>
  <si>
    <t>Pol277</t>
  </si>
  <si>
    <t xml:space="preserve">Kruhové SPIRO potrubí z pozinkovaného plechu,   150</t>
  </si>
  <si>
    <t>Pol278</t>
  </si>
  <si>
    <t xml:space="preserve">Kruhové SPIRO potrubí z pozinkovaného plechu, vč. návlekové izolace   160</t>
  </si>
  <si>
    <t>Pol279</t>
  </si>
  <si>
    <t xml:space="preserve">Kruhové SPIRO potrubí z pozinkovaného plechu, vč. návlekové izolace   200</t>
  </si>
  <si>
    <t>Pol280</t>
  </si>
  <si>
    <t xml:space="preserve">Kruhové SPIRO potrubí z pozinkovaného plechu, vč. návlekové izolace  225</t>
  </si>
  <si>
    <t>Pol281</t>
  </si>
  <si>
    <t xml:space="preserve">Kruhové SPIRO potrubí z pozinkovaného plechu, vč. návlekové izolace   250</t>
  </si>
  <si>
    <t>Pol282</t>
  </si>
  <si>
    <t xml:space="preserve">Kruhové SPIRO potrubí z pozinkovaného plechu,    280</t>
  </si>
  <si>
    <t>Pol283</t>
  </si>
  <si>
    <t xml:space="preserve">Kruhové SPIRO potrubí z pozinkovaného plechu, vč. návlekové izolace   315</t>
  </si>
  <si>
    <t>Pol284</t>
  </si>
  <si>
    <t xml:space="preserve">Kruhové SPIRO potrubí z pozinkovaného plechu, vč. návlekové izolace   560</t>
  </si>
  <si>
    <t>Pol285</t>
  </si>
  <si>
    <t xml:space="preserve">Kruhové SPIRO potrubí z pozinkovaného plechu, vč. návlekové izolace   710</t>
  </si>
  <si>
    <t xml:space="preserve">Tvarovky SPIRO potrubí </t>
  </si>
  <si>
    <t>Pol286</t>
  </si>
  <si>
    <t xml:space="preserve">Tvarovky SPIRO potrubí z pozinkovaného plechu    100</t>
  </si>
  <si>
    <t>Pol287</t>
  </si>
  <si>
    <t xml:space="preserve">Tvarovky SPIRO potrubí z pozinkovaného plechu  125</t>
  </si>
  <si>
    <t>Pol288</t>
  </si>
  <si>
    <t xml:space="preserve">Tvarovky SPIRO potrubí z pozinkovaného plechu   150</t>
  </si>
  <si>
    <t>Pol289</t>
  </si>
  <si>
    <t xml:space="preserve">Tvarovky SPIRO potrubí z pozinkovaného plechu   160</t>
  </si>
  <si>
    <t>Pol290</t>
  </si>
  <si>
    <t xml:space="preserve">Tvarovky SPIRO potrubí z pozinkovaného plechu   200</t>
  </si>
  <si>
    <t>Pol291</t>
  </si>
  <si>
    <t xml:space="preserve">Tvarovky SPIRO potrubí z pozinkovaného plechu   225</t>
  </si>
  <si>
    <t>Pol292</t>
  </si>
  <si>
    <t xml:space="preserve">Tvarovky SPIRO potrubí z pozinkovaného plechu   250</t>
  </si>
  <si>
    <t>Pol293</t>
  </si>
  <si>
    <t xml:space="preserve">Tvarovky SPIRO potrubí z pozinkovaného plechu    280</t>
  </si>
  <si>
    <t>Pol294</t>
  </si>
  <si>
    <t xml:space="preserve">Tvarovky SPIRO potrubí z pozinkovaného plechu   315</t>
  </si>
  <si>
    <t>Pol295</t>
  </si>
  <si>
    <t xml:space="preserve">Tvarovky SPIRO potrubí z pozinkovaného plechu  560</t>
  </si>
  <si>
    <t>Pol296</t>
  </si>
  <si>
    <t>Pol297</t>
  </si>
  <si>
    <t>Pol298</t>
  </si>
  <si>
    <t>Pol299</t>
  </si>
  <si>
    <t>751</t>
  </si>
  <si>
    <t>Vzduchotechnika</t>
  </si>
  <si>
    <t>998751201</t>
  </si>
  <si>
    <t>Přesun hmot pro vzduchotechniku stanovený procentní sazbou (%) z ceny vodorovná dopravní vzdálenost do 50 m v objektech výšky do 12 m</t>
  </si>
  <si>
    <t>1235647917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</si>
</sst>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0" borderId="23" xfId="0" applyFont="1" applyBorder="1" applyAlignment="1" applyProtection="1">
      <alignment horizontal="left" vertical="top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35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14.4" customHeight="1">
      <c r="B26" s="20"/>
      <c r="C26" s="21"/>
      <c r="D26" s="37" t="s">
        <v>39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38">
        <f>ROUND(AG94,2)</f>
        <v>0</v>
      </c>
      <c r="AL26" s="21"/>
      <c r="AM26" s="21"/>
      <c r="AN26" s="21"/>
      <c r="AO26" s="21"/>
      <c r="AP26" s="21"/>
      <c r="AQ26" s="21"/>
      <c r="AR26" s="19"/>
      <c r="BE26" s="30"/>
    </row>
    <row r="27" s="1" customFormat="1" ht="14.4" customHeight="1">
      <c r="B27" s="20"/>
      <c r="C27" s="21"/>
      <c r="D27" s="37" t="s">
        <v>40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38">
        <f>ROUND(AG105, 2)</f>
        <v>0</v>
      </c>
      <c r="AL27" s="38"/>
      <c r="AM27" s="38"/>
      <c r="AN27" s="38"/>
      <c r="AO27" s="38"/>
      <c r="AP27" s="21"/>
      <c r="AQ27" s="21"/>
      <c r="AR27" s="19"/>
      <c r="BE27" s="30"/>
    </row>
    <row r="28" s="2" customFormat="1" ht="6.96" customHeigh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BE28" s="30"/>
    </row>
    <row r="29" s="2" customFormat="1" ht="25.92" customHeight="1">
      <c r="A29" s="39"/>
      <c r="B29" s="40"/>
      <c r="C29" s="41"/>
      <c r="D29" s="43" t="s">
        <v>41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>
        <f>ROUND(AK26 + AK27, 2)</f>
        <v>0</v>
      </c>
      <c r="AL29" s="44"/>
      <c r="AM29" s="44"/>
      <c r="AN29" s="44"/>
      <c r="AO29" s="44"/>
      <c r="AP29" s="41"/>
      <c r="AQ29" s="41"/>
      <c r="AR29" s="42"/>
      <c r="BE29" s="30"/>
    </row>
    <row r="30" s="2" customFormat="1" ht="6.96" customHeight="1">
      <c r="A30" s="39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2"/>
      <c r="BE30" s="30"/>
    </row>
    <row r="31" s="2" customFormat="1">
      <c r="A31" s="39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6" t="s">
        <v>42</v>
      </c>
      <c r="M31" s="46"/>
      <c r="N31" s="46"/>
      <c r="O31" s="46"/>
      <c r="P31" s="46"/>
      <c r="Q31" s="41"/>
      <c r="R31" s="41"/>
      <c r="S31" s="41"/>
      <c r="T31" s="41"/>
      <c r="U31" s="41"/>
      <c r="V31" s="41"/>
      <c r="W31" s="46" t="s">
        <v>43</v>
      </c>
      <c r="X31" s="46"/>
      <c r="Y31" s="46"/>
      <c r="Z31" s="46"/>
      <c r="AA31" s="46"/>
      <c r="AB31" s="46"/>
      <c r="AC31" s="46"/>
      <c r="AD31" s="46"/>
      <c r="AE31" s="46"/>
      <c r="AF31" s="41"/>
      <c r="AG31" s="41"/>
      <c r="AH31" s="41"/>
      <c r="AI31" s="41"/>
      <c r="AJ31" s="41"/>
      <c r="AK31" s="46" t="s">
        <v>44</v>
      </c>
      <c r="AL31" s="46"/>
      <c r="AM31" s="46"/>
      <c r="AN31" s="46"/>
      <c r="AO31" s="46"/>
      <c r="AP31" s="41"/>
      <c r="AQ31" s="41"/>
      <c r="AR31" s="42"/>
      <c r="BE31" s="30"/>
    </row>
    <row r="32" s="3" customFormat="1" ht="14.4" customHeight="1">
      <c r="A32" s="3"/>
      <c r="B32" s="47"/>
      <c r="C32" s="48"/>
      <c r="D32" s="31" t="s">
        <v>45</v>
      </c>
      <c r="E32" s="48"/>
      <c r="F32" s="31" t="s">
        <v>46</v>
      </c>
      <c r="G32" s="48"/>
      <c r="H32" s="48"/>
      <c r="I32" s="48"/>
      <c r="J32" s="48"/>
      <c r="K32" s="48"/>
      <c r="L32" s="49">
        <v>0.20999999999999999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ROUND(AZ94 + SUM(CD105:CD109),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f>ROUND(AV94 + SUM(BY105:BY109), 2)</f>
        <v>0</v>
      </c>
      <c r="AL32" s="48"/>
      <c r="AM32" s="48"/>
      <c r="AN32" s="48"/>
      <c r="AO32" s="48"/>
      <c r="AP32" s="48"/>
      <c r="AQ32" s="48"/>
      <c r="AR32" s="51"/>
      <c r="BE32" s="52"/>
    </row>
    <row r="33" s="3" customFormat="1" ht="14.4" customHeight="1">
      <c r="A33" s="3"/>
      <c r="B33" s="47"/>
      <c r="C33" s="48"/>
      <c r="D33" s="48"/>
      <c r="E33" s="48"/>
      <c r="F33" s="31" t="s">
        <v>47</v>
      </c>
      <c r="G33" s="48"/>
      <c r="H33" s="48"/>
      <c r="I33" s="48"/>
      <c r="J33" s="48"/>
      <c r="K33" s="48"/>
      <c r="L33" s="49">
        <v>0.14999999999999999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ROUND(BA94 + SUM(CE105:CE109),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f>ROUND(AW94 + SUM(BZ105:BZ109), 2)</f>
        <v>0</v>
      </c>
      <c r="AL33" s="48"/>
      <c r="AM33" s="48"/>
      <c r="AN33" s="48"/>
      <c r="AO33" s="48"/>
      <c r="AP33" s="48"/>
      <c r="AQ33" s="48"/>
      <c r="AR33" s="51"/>
      <c r="BE33" s="52"/>
    </row>
    <row r="34" hidden="1" s="3" customFormat="1" ht="14.4" customHeight="1">
      <c r="A34" s="3"/>
      <c r="B34" s="47"/>
      <c r="C34" s="48"/>
      <c r="D34" s="48"/>
      <c r="E34" s="48"/>
      <c r="F34" s="31" t="s">
        <v>48</v>
      </c>
      <c r="G34" s="48"/>
      <c r="H34" s="48"/>
      <c r="I34" s="48"/>
      <c r="J34" s="48"/>
      <c r="K34" s="48"/>
      <c r="L34" s="49">
        <v>0.20999999999999999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50">
        <f>ROUND(BB94 + SUM(CF105:CF109), 2)</f>
        <v>0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50">
        <v>0</v>
      </c>
      <c r="AL34" s="48"/>
      <c r="AM34" s="48"/>
      <c r="AN34" s="48"/>
      <c r="AO34" s="48"/>
      <c r="AP34" s="48"/>
      <c r="AQ34" s="48"/>
      <c r="AR34" s="51"/>
      <c r="BE34" s="52"/>
    </row>
    <row r="35" hidden="1" s="3" customFormat="1" ht="14.4" customHeight="1">
      <c r="A35" s="3"/>
      <c r="B35" s="47"/>
      <c r="C35" s="48"/>
      <c r="D35" s="48"/>
      <c r="E35" s="48"/>
      <c r="F35" s="31" t="s">
        <v>49</v>
      </c>
      <c r="G35" s="48"/>
      <c r="H35" s="48"/>
      <c r="I35" s="48"/>
      <c r="J35" s="48"/>
      <c r="K35" s="48"/>
      <c r="L35" s="49">
        <v>0.14999999999999999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50">
        <f>ROUND(BC94 + SUM(CG105:CG109), 2)</f>
        <v>0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0">
        <v>0</v>
      </c>
      <c r="AL35" s="48"/>
      <c r="AM35" s="48"/>
      <c r="AN35" s="48"/>
      <c r="AO35" s="48"/>
      <c r="AP35" s="48"/>
      <c r="AQ35" s="48"/>
      <c r="AR35" s="51"/>
      <c r="BE35" s="3"/>
    </row>
    <row r="36" hidden="1" s="3" customFormat="1" ht="14.4" customHeight="1">
      <c r="A36" s="3"/>
      <c r="B36" s="47"/>
      <c r="C36" s="48"/>
      <c r="D36" s="48"/>
      <c r="E36" s="48"/>
      <c r="F36" s="31" t="s">
        <v>50</v>
      </c>
      <c r="G36" s="48"/>
      <c r="H36" s="48"/>
      <c r="I36" s="48"/>
      <c r="J36" s="48"/>
      <c r="K36" s="48"/>
      <c r="L36" s="49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50">
        <f>ROUND(BD94 + SUM(CH105:CH109), 2)</f>
        <v>0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50">
        <v>0</v>
      </c>
      <c r="AL36" s="48"/>
      <c r="AM36" s="48"/>
      <c r="AN36" s="48"/>
      <c r="AO36" s="48"/>
      <c r="AP36" s="48"/>
      <c r="AQ36" s="48"/>
      <c r="AR36" s="51"/>
      <c r="BE36" s="3"/>
    </row>
    <row r="37" s="2" customFormat="1" ht="6.96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2"/>
      <c r="BE37" s="39"/>
    </row>
    <row r="38" s="2" customFormat="1" ht="25.92" customHeight="1">
      <c r="A38" s="39"/>
      <c r="B38" s="40"/>
      <c r="C38" s="53"/>
      <c r="D38" s="54" t="s">
        <v>51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 t="s">
        <v>52</v>
      </c>
      <c r="U38" s="55"/>
      <c r="V38" s="55"/>
      <c r="W38" s="55"/>
      <c r="X38" s="57" t="s">
        <v>53</v>
      </c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8">
        <f>SUM(AK29:AK36)</f>
        <v>0</v>
      </c>
      <c r="AL38" s="55"/>
      <c r="AM38" s="55"/>
      <c r="AN38" s="55"/>
      <c r="AO38" s="59"/>
      <c r="AP38" s="53"/>
      <c r="AQ38" s="53"/>
      <c r="AR38" s="42"/>
      <c r="BE38" s="39"/>
    </row>
    <row r="39" s="2" customFormat="1" ht="6.96" customHeight="1">
      <c r="A39" s="39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2"/>
      <c r="BE39" s="39"/>
    </row>
    <row r="40" s="2" customFormat="1" ht="14.4" customHeight="1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2"/>
      <c r="BE40" s="3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60"/>
      <c r="C49" s="61"/>
      <c r="D49" s="62" t="s">
        <v>54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55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9"/>
      <c r="B60" s="40"/>
      <c r="C60" s="41"/>
      <c r="D60" s="65" t="s">
        <v>56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5" t="s">
        <v>57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5" t="s">
        <v>56</v>
      </c>
      <c r="AI60" s="44"/>
      <c r="AJ60" s="44"/>
      <c r="AK60" s="44"/>
      <c r="AL60" s="44"/>
      <c r="AM60" s="65" t="s">
        <v>57</v>
      </c>
      <c r="AN60" s="44"/>
      <c r="AO60" s="44"/>
      <c r="AP60" s="41"/>
      <c r="AQ60" s="41"/>
      <c r="AR60" s="42"/>
      <c r="BE60" s="39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9"/>
      <c r="B64" s="40"/>
      <c r="C64" s="41"/>
      <c r="D64" s="62" t="s">
        <v>58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59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2"/>
      <c r="BE64" s="39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9"/>
      <c r="B75" s="40"/>
      <c r="C75" s="41"/>
      <c r="D75" s="65" t="s">
        <v>56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5" t="s">
        <v>57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5" t="s">
        <v>56</v>
      </c>
      <c r="AI75" s="44"/>
      <c r="AJ75" s="44"/>
      <c r="AK75" s="44"/>
      <c r="AL75" s="44"/>
      <c r="AM75" s="65" t="s">
        <v>57</v>
      </c>
      <c r="AN75" s="44"/>
      <c r="AO75" s="44"/>
      <c r="AP75" s="41"/>
      <c r="AQ75" s="41"/>
      <c r="AR75" s="42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2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2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2"/>
      <c r="BE81" s="39"/>
    </row>
    <row r="82" s="2" customFormat="1" ht="24.96" customHeight="1">
      <c r="A82" s="39"/>
      <c r="B82" s="40"/>
      <c r="C82" s="22" t="s">
        <v>60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2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2"/>
      <c r="BE83" s="39"/>
    </row>
    <row r="84" s="4" customFormat="1" ht="12" customHeight="1">
      <c r="A84" s="4"/>
      <c r="B84" s="71"/>
      <c r="C84" s="31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BJ03042022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CNC centrum a Svářečská škola v SOU Nové Strašecí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2"/>
      <c r="BE86" s="39"/>
    </row>
    <row r="87" s="2" customFormat="1" ht="12" customHeight="1">
      <c r="A87" s="39"/>
      <c r="B87" s="40"/>
      <c r="C87" s="31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Sportovní 1135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1" t="s">
        <v>22</v>
      </c>
      <c r="AJ87" s="41"/>
      <c r="AK87" s="41"/>
      <c r="AL87" s="41"/>
      <c r="AM87" s="80" t="str">
        <f>IF(AN8= "","",AN8)</f>
        <v>2. 3. 2022</v>
      </c>
      <c r="AN87" s="80"/>
      <c r="AO87" s="41"/>
      <c r="AP87" s="41"/>
      <c r="AQ87" s="41"/>
      <c r="AR87" s="42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2"/>
      <c r="BE88" s="39"/>
    </row>
    <row r="89" s="2" customFormat="1" ht="25.65" customHeight="1">
      <c r="A89" s="39"/>
      <c r="B89" s="40"/>
      <c r="C89" s="31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SOU,  Sportovní 1135, 27180 Nové Strašecí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1" t="s">
        <v>30</v>
      </c>
      <c r="AJ89" s="41"/>
      <c r="AK89" s="41"/>
      <c r="AL89" s="41"/>
      <c r="AM89" s="81" t="str">
        <f>IF(E17="","",E17)</f>
        <v>Studio PHX s.r.o.Ondříčkova 384/33, Praha 3 Žižkov</v>
      </c>
      <c r="AN89" s="72"/>
      <c r="AO89" s="72"/>
      <c r="AP89" s="72"/>
      <c r="AQ89" s="41"/>
      <c r="AR89" s="42"/>
      <c r="AS89" s="82" t="s">
        <v>61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1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1" t="s">
        <v>34</v>
      </c>
      <c r="AJ90" s="41"/>
      <c r="AK90" s="41"/>
      <c r="AL90" s="41"/>
      <c r="AM90" s="81" t="str">
        <f>IF(E20="","",E20)</f>
        <v>Ing. Jan Brožek</v>
      </c>
      <c r="AN90" s="72"/>
      <c r="AO90" s="72"/>
      <c r="AP90" s="72"/>
      <c r="AQ90" s="41"/>
      <c r="AR90" s="42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2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62</v>
      </c>
      <c r="D92" s="95"/>
      <c r="E92" s="95"/>
      <c r="F92" s="95"/>
      <c r="G92" s="95"/>
      <c r="H92" s="96"/>
      <c r="I92" s="97" t="s">
        <v>63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64</v>
      </c>
      <c r="AH92" s="95"/>
      <c r="AI92" s="95"/>
      <c r="AJ92" s="95"/>
      <c r="AK92" s="95"/>
      <c r="AL92" s="95"/>
      <c r="AM92" s="95"/>
      <c r="AN92" s="97" t="s">
        <v>65</v>
      </c>
      <c r="AO92" s="95"/>
      <c r="AP92" s="99"/>
      <c r="AQ92" s="100" t="s">
        <v>66</v>
      </c>
      <c r="AR92" s="42"/>
      <c r="AS92" s="101" t="s">
        <v>67</v>
      </c>
      <c r="AT92" s="102" t="s">
        <v>68</v>
      </c>
      <c r="AU92" s="102" t="s">
        <v>69</v>
      </c>
      <c r="AV92" s="102" t="s">
        <v>70</v>
      </c>
      <c r="AW92" s="102" t="s">
        <v>71</v>
      </c>
      <c r="AX92" s="102" t="s">
        <v>72</v>
      </c>
      <c r="AY92" s="102" t="s">
        <v>73</v>
      </c>
      <c r="AZ92" s="102" t="s">
        <v>74</v>
      </c>
      <c r="BA92" s="102" t="s">
        <v>75</v>
      </c>
      <c r="BB92" s="102" t="s">
        <v>76</v>
      </c>
      <c r="BC92" s="102" t="s">
        <v>77</v>
      </c>
      <c r="BD92" s="103" t="s">
        <v>78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2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79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ROUND(SUM(AS95:AS103),2)</f>
        <v>0</v>
      </c>
      <c r="AT94" s="115">
        <f>ROUND(SUM(AV94:AW94),2)</f>
        <v>0</v>
      </c>
      <c r="AU94" s="116">
        <f>ROUND(SUM(AU95:AU103),5)</f>
        <v>0</v>
      </c>
      <c r="AV94" s="115">
        <f>ROUND(AZ94*L32,2)</f>
        <v>0</v>
      </c>
      <c r="AW94" s="115">
        <f>ROUND(BA94*L33,2)</f>
        <v>0</v>
      </c>
      <c r="AX94" s="115">
        <f>ROUND(BB94*L32,2)</f>
        <v>0</v>
      </c>
      <c r="AY94" s="115">
        <f>ROUND(BC94*L33,2)</f>
        <v>0</v>
      </c>
      <c r="AZ94" s="115">
        <f>ROUND(SUM(AZ95:AZ103),2)</f>
        <v>0</v>
      </c>
      <c r="BA94" s="115">
        <f>ROUND(SUM(BA95:BA103),2)</f>
        <v>0</v>
      </c>
      <c r="BB94" s="115">
        <f>ROUND(SUM(BB95:BB103),2)</f>
        <v>0</v>
      </c>
      <c r="BC94" s="115">
        <f>ROUND(SUM(BC95:BC103),2)</f>
        <v>0</v>
      </c>
      <c r="BD94" s="117">
        <f>ROUND(SUM(BD95:BD103),2)</f>
        <v>0</v>
      </c>
      <c r="BE94" s="6"/>
      <c r="BS94" s="118" t="s">
        <v>80</v>
      </c>
      <c r="BT94" s="118" t="s">
        <v>81</v>
      </c>
      <c r="BU94" s="119" t="s">
        <v>82</v>
      </c>
      <c r="BV94" s="118" t="s">
        <v>83</v>
      </c>
      <c r="BW94" s="118" t="s">
        <v>5</v>
      </c>
      <c r="BX94" s="118" t="s">
        <v>84</v>
      </c>
      <c r="CL94" s="118" t="s">
        <v>1</v>
      </c>
    </row>
    <row r="95" s="7" customFormat="1" ht="16.5" customHeight="1">
      <c r="A95" s="120" t="s">
        <v>85</v>
      </c>
      <c r="B95" s="121"/>
      <c r="C95" s="122"/>
      <c r="D95" s="123" t="s">
        <v>86</v>
      </c>
      <c r="E95" s="123"/>
      <c r="F95" s="123"/>
      <c r="G95" s="123"/>
      <c r="H95" s="123"/>
      <c r="I95" s="124"/>
      <c r="J95" s="123" t="s">
        <v>87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Bourání'!J32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88</v>
      </c>
      <c r="AR95" s="127"/>
      <c r="AS95" s="128">
        <v>0</v>
      </c>
      <c r="AT95" s="129">
        <f>ROUND(SUM(AV95:AW95),2)</f>
        <v>0</v>
      </c>
      <c r="AU95" s="130">
        <f>'01 - Bourání'!P135</f>
        <v>0</v>
      </c>
      <c r="AV95" s="129">
        <f>'01 - Bourání'!J35</f>
        <v>0</v>
      </c>
      <c r="AW95" s="129">
        <f>'01 - Bourání'!J36</f>
        <v>0</v>
      </c>
      <c r="AX95" s="129">
        <f>'01 - Bourání'!J37</f>
        <v>0</v>
      </c>
      <c r="AY95" s="129">
        <f>'01 - Bourání'!J38</f>
        <v>0</v>
      </c>
      <c r="AZ95" s="129">
        <f>'01 - Bourání'!F35</f>
        <v>0</v>
      </c>
      <c r="BA95" s="129">
        <f>'01 - Bourání'!F36</f>
        <v>0</v>
      </c>
      <c r="BB95" s="129">
        <f>'01 - Bourání'!F37</f>
        <v>0</v>
      </c>
      <c r="BC95" s="129">
        <f>'01 - Bourání'!F38</f>
        <v>0</v>
      </c>
      <c r="BD95" s="131">
        <f>'01 - Bourání'!F39</f>
        <v>0</v>
      </c>
      <c r="BE95" s="7"/>
      <c r="BT95" s="132" t="s">
        <v>89</v>
      </c>
      <c r="BV95" s="132" t="s">
        <v>83</v>
      </c>
      <c r="BW95" s="132" t="s">
        <v>90</v>
      </c>
      <c r="BX95" s="132" t="s">
        <v>5</v>
      </c>
      <c r="CL95" s="132" t="s">
        <v>1</v>
      </c>
      <c r="CM95" s="132" t="s">
        <v>91</v>
      </c>
    </row>
    <row r="96" s="7" customFormat="1" ht="16.5" customHeight="1">
      <c r="A96" s="120" t="s">
        <v>85</v>
      </c>
      <c r="B96" s="121"/>
      <c r="C96" s="122"/>
      <c r="D96" s="123" t="s">
        <v>92</v>
      </c>
      <c r="E96" s="123"/>
      <c r="F96" s="123"/>
      <c r="G96" s="123"/>
      <c r="H96" s="123"/>
      <c r="I96" s="124"/>
      <c r="J96" s="123" t="s">
        <v>93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Stavební úpravy'!J32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88</v>
      </c>
      <c r="AR96" s="127"/>
      <c r="AS96" s="128">
        <v>0</v>
      </c>
      <c r="AT96" s="129">
        <f>ROUND(SUM(AV96:AW96),2)</f>
        <v>0</v>
      </c>
      <c r="AU96" s="130">
        <f>'02 - Stavební úpravy'!P147</f>
        <v>0</v>
      </c>
      <c r="AV96" s="129">
        <f>'02 - Stavební úpravy'!J35</f>
        <v>0</v>
      </c>
      <c r="AW96" s="129">
        <f>'02 - Stavební úpravy'!J36</f>
        <v>0</v>
      </c>
      <c r="AX96" s="129">
        <f>'02 - Stavební úpravy'!J37</f>
        <v>0</v>
      </c>
      <c r="AY96" s="129">
        <f>'02 - Stavební úpravy'!J38</f>
        <v>0</v>
      </c>
      <c r="AZ96" s="129">
        <f>'02 - Stavební úpravy'!F35</f>
        <v>0</v>
      </c>
      <c r="BA96" s="129">
        <f>'02 - Stavební úpravy'!F36</f>
        <v>0</v>
      </c>
      <c r="BB96" s="129">
        <f>'02 - Stavební úpravy'!F37</f>
        <v>0</v>
      </c>
      <c r="BC96" s="129">
        <f>'02 - Stavební úpravy'!F38</f>
        <v>0</v>
      </c>
      <c r="BD96" s="131">
        <f>'02 - Stavební úpravy'!F39</f>
        <v>0</v>
      </c>
      <c r="BE96" s="7"/>
      <c r="BT96" s="132" t="s">
        <v>89</v>
      </c>
      <c r="BV96" s="132" t="s">
        <v>83</v>
      </c>
      <c r="BW96" s="132" t="s">
        <v>94</v>
      </c>
      <c r="BX96" s="132" t="s">
        <v>5</v>
      </c>
      <c r="CL96" s="132" t="s">
        <v>1</v>
      </c>
      <c r="CM96" s="132" t="s">
        <v>91</v>
      </c>
    </row>
    <row r="97" s="7" customFormat="1" ht="16.5" customHeight="1">
      <c r="A97" s="120" t="s">
        <v>85</v>
      </c>
      <c r="B97" s="121"/>
      <c r="C97" s="122"/>
      <c r="D97" s="123" t="s">
        <v>95</v>
      </c>
      <c r="E97" s="123"/>
      <c r="F97" s="123"/>
      <c r="G97" s="123"/>
      <c r="H97" s="123"/>
      <c r="I97" s="124"/>
      <c r="J97" s="123" t="s">
        <v>96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 VRN'!J32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88</v>
      </c>
      <c r="AR97" s="127"/>
      <c r="AS97" s="128">
        <v>0</v>
      </c>
      <c r="AT97" s="129">
        <f>ROUND(SUM(AV97:AW97),2)</f>
        <v>0</v>
      </c>
      <c r="AU97" s="130">
        <f>'03 -  VRN'!P134</f>
        <v>0</v>
      </c>
      <c r="AV97" s="129">
        <f>'03 -  VRN'!J35</f>
        <v>0</v>
      </c>
      <c r="AW97" s="129">
        <f>'03 -  VRN'!J36</f>
        <v>0</v>
      </c>
      <c r="AX97" s="129">
        <f>'03 -  VRN'!J37</f>
        <v>0</v>
      </c>
      <c r="AY97" s="129">
        <f>'03 -  VRN'!J38</f>
        <v>0</v>
      </c>
      <c r="AZ97" s="129">
        <f>'03 -  VRN'!F35</f>
        <v>0</v>
      </c>
      <c r="BA97" s="129">
        <f>'03 -  VRN'!F36</f>
        <v>0</v>
      </c>
      <c r="BB97" s="129">
        <f>'03 -  VRN'!F37</f>
        <v>0</v>
      </c>
      <c r="BC97" s="129">
        <f>'03 -  VRN'!F38</f>
        <v>0</v>
      </c>
      <c r="BD97" s="131">
        <f>'03 -  VRN'!F39</f>
        <v>0</v>
      </c>
      <c r="BE97" s="7"/>
      <c r="BT97" s="132" t="s">
        <v>89</v>
      </c>
      <c r="BV97" s="132" t="s">
        <v>83</v>
      </c>
      <c r="BW97" s="132" t="s">
        <v>97</v>
      </c>
      <c r="BX97" s="132" t="s">
        <v>5</v>
      </c>
      <c r="CL97" s="132" t="s">
        <v>1</v>
      </c>
      <c r="CM97" s="132" t="s">
        <v>91</v>
      </c>
    </row>
    <row r="98" s="7" customFormat="1" ht="16.5" customHeight="1">
      <c r="A98" s="120" t="s">
        <v>85</v>
      </c>
      <c r="B98" s="121"/>
      <c r="C98" s="122"/>
      <c r="D98" s="123" t="s">
        <v>98</v>
      </c>
      <c r="E98" s="123"/>
      <c r="F98" s="123"/>
      <c r="G98" s="123"/>
      <c r="H98" s="123"/>
      <c r="I98" s="124"/>
      <c r="J98" s="123" t="s">
        <v>99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'04 - Zpevnění plochy'!J32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88</v>
      </c>
      <c r="AR98" s="127"/>
      <c r="AS98" s="128">
        <v>0</v>
      </c>
      <c r="AT98" s="129">
        <f>ROUND(SUM(AV98:AW98),2)</f>
        <v>0</v>
      </c>
      <c r="AU98" s="130">
        <f>'04 - Zpevnění plochy'!P133</f>
        <v>0</v>
      </c>
      <c r="AV98" s="129">
        <f>'04 - Zpevnění plochy'!J35</f>
        <v>0</v>
      </c>
      <c r="AW98" s="129">
        <f>'04 - Zpevnění plochy'!J36</f>
        <v>0</v>
      </c>
      <c r="AX98" s="129">
        <f>'04 - Zpevnění plochy'!J37</f>
        <v>0</v>
      </c>
      <c r="AY98" s="129">
        <f>'04 - Zpevnění plochy'!J38</f>
        <v>0</v>
      </c>
      <c r="AZ98" s="129">
        <f>'04 - Zpevnění plochy'!F35</f>
        <v>0</v>
      </c>
      <c r="BA98" s="129">
        <f>'04 - Zpevnění plochy'!F36</f>
        <v>0</v>
      </c>
      <c r="BB98" s="129">
        <f>'04 - Zpevnění plochy'!F37</f>
        <v>0</v>
      </c>
      <c r="BC98" s="129">
        <f>'04 - Zpevnění plochy'!F38</f>
        <v>0</v>
      </c>
      <c r="BD98" s="131">
        <f>'04 - Zpevnění plochy'!F39</f>
        <v>0</v>
      </c>
      <c r="BE98" s="7"/>
      <c r="BT98" s="132" t="s">
        <v>89</v>
      </c>
      <c r="BV98" s="132" t="s">
        <v>83</v>
      </c>
      <c r="BW98" s="132" t="s">
        <v>100</v>
      </c>
      <c r="BX98" s="132" t="s">
        <v>5</v>
      </c>
      <c r="CL98" s="132" t="s">
        <v>1</v>
      </c>
      <c r="CM98" s="132" t="s">
        <v>91</v>
      </c>
    </row>
    <row r="99" s="7" customFormat="1" ht="16.5" customHeight="1">
      <c r="A99" s="120" t="s">
        <v>85</v>
      </c>
      <c r="B99" s="121"/>
      <c r="C99" s="122"/>
      <c r="D99" s="123" t="s">
        <v>101</v>
      </c>
      <c r="E99" s="123"/>
      <c r="F99" s="123"/>
      <c r="G99" s="123"/>
      <c r="H99" s="123"/>
      <c r="I99" s="124"/>
      <c r="J99" s="123" t="s">
        <v>102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'05a - Silnoproudé instalace'!J32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88</v>
      </c>
      <c r="AR99" s="127"/>
      <c r="AS99" s="128">
        <v>0</v>
      </c>
      <c r="AT99" s="129">
        <f>ROUND(SUM(AV99:AW99),2)</f>
        <v>0</v>
      </c>
      <c r="AU99" s="130">
        <f>'05a - Silnoproudé instalace'!P134</f>
        <v>0</v>
      </c>
      <c r="AV99" s="129">
        <f>'05a - Silnoproudé instalace'!J35</f>
        <v>0</v>
      </c>
      <c r="AW99" s="129">
        <f>'05a - Silnoproudé instalace'!J36</f>
        <v>0</v>
      </c>
      <c r="AX99" s="129">
        <f>'05a - Silnoproudé instalace'!J37</f>
        <v>0</v>
      </c>
      <c r="AY99" s="129">
        <f>'05a - Silnoproudé instalace'!J38</f>
        <v>0</v>
      </c>
      <c r="AZ99" s="129">
        <f>'05a - Silnoproudé instalace'!F35</f>
        <v>0</v>
      </c>
      <c r="BA99" s="129">
        <f>'05a - Silnoproudé instalace'!F36</f>
        <v>0</v>
      </c>
      <c r="BB99" s="129">
        <f>'05a - Silnoproudé instalace'!F37</f>
        <v>0</v>
      </c>
      <c r="BC99" s="129">
        <f>'05a - Silnoproudé instalace'!F38</f>
        <v>0</v>
      </c>
      <c r="BD99" s="131">
        <f>'05a - Silnoproudé instalace'!F39</f>
        <v>0</v>
      </c>
      <c r="BE99" s="7"/>
      <c r="BT99" s="132" t="s">
        <v>89</v>
      </c>
      <c r="BV99" s="132" t="s">
        <v>83</v>
      </c>
      <c r="BW99" s="132" t="s">
        <v>103</v>
      </c>
      <c r="BX99" s="132" t="s">
        <v>5</v>
      </c>
      <c r="CL99" s="132" t="s">
        <v>1</v>
      </c>
      <c r="CM99" s="132" t="s">
        <v>91</v>
      </c>
    </row>
    <row r="100" s="7" customFormat="1" ht="16.5" customHeight="1">
      <c r="A100" s="120" t="s">
        <v>85</v>
      </c>
      <c r="B100" s="121"/>
      <c r="C100" s="122"/>
      <c r="D100" s="123" t="s">
        <v>104</v>
      </c>
      <c r="E100" s="123"/>
      <c r="F100" s="123"/>
      <c r="G100" s="123"/>
      <c r="H100" s="123"/>
      <c r="I100" s="124"/>
      <c r="J100" s="123" t="s">
        <v>105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'05b - Slaboproudé instalace'!J32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88</v>
      </c>
      <c r="AR100" s="127"/>
      <c r="AS100" s="128">
        <v>0</v>
      </c>
      <c r="AT100" s="129">
        <f>ROUND(SUM(AV100:AW100),2)</f>
        <v>0</v>
      </c>
      <c r="AU100" s="130">
        <f>'05b - Slaboproudé instalace'!P132</f>
        <v>0</v>
      </c>
      <c r="AV100" s="129">
        <f>'05b - Slaboproudé instalace'!J35</f>
        <v>0</v>
      </c>
      <c r="AW100" s="129">
        <f>'05b - Slaboproudé instalace'!J36</f>
        <v>0</v>
      </c>
      <c r="AX100" s="129">
        <f>'05b - Slaboproudé instalace'!J37</f>
        <v>0</v>
      </c>
      <c r="AY100" s="129">
        <f>'05b - Slaboproudé instalace'!J38</f>
        <v>0</v>
      </c>
      <c r="AZ100" s="129">
        <f>'05b - Slaboproudé instalace'!F35</f>
        <v>0</v>
      </c>
      <c r="BA100" s="129">
        <f>'05b - Slaboproudé instalace'!F36</f>
        <v>0</v>
      </c>
      <c r="BB100" s="129">
        <f>'05b - Slaboproudé instalace'!F37</f>
        <v>0</v>
      </c>
      <c r="BC100" s="129">
        <f>'05b - Slaboproudé instalace'!F38</f>
        <v>0</v>
      </c>
      <c r="BD100" s="131">
        <f>'05b - Slaboproudé instalace'!F39</f>
        <v>0</v>
      </c>
      <c r="BE100" s="7"/>
      <c r="BT100" s="132" t="s">
        <v>89</v>
      </c>
      <c r="BV100" s="132" t="s">
        <v>83</v>
      </c>
      <c r="BW100" s="132" t="s">
        <v>106</v>
      </c>
      <c r="BX100" s="132" t="s">
        <v>5</v>
      </c>
      <c r="CL100" s="132" t="s">
        <v>1</v>
      </c>
      <c r="CM100" s="132" t="s">
        <v>91</v>
      </c>
    </row>
    <row r="101" s="7" customFormat="1" ht="16.5" customHeight="1">
      <c r="A101" s="120" t="s">
        <v>85</v>
      </c>
      <c r="B101" s="121"/>
      <c r="C101" s="122"/>
      <c r="D101" s="123" t="s">
        <v>107</v>
      </c>
      <c r="E101" s="123"/>
      <c r="F101" s="123"/>
      <c r="G101" s="123"/>
      <c r="H101" s="123"/>
      <c r="I101" s="124"/>
      <c r="J101" s="123" t="s">
        <v>108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'06 - Vytápění'!J32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88</v>
      </c>
      <c r="AR101" s="127"/>
      <c r="AS101" s="128">
        <v>0</v>
      </c>
      <c r="AT101" s="129">
        <f>ROUND(SUM(AV101:AW101),2)</f>
        <v>0</v>
      </c>
      <c r="AU101" s="130">
        <f>'06 - Vytápění'!P139</f>
        <v>0</v>
      </c>
      <c r="AV101" s="129">
        <f>'06 - Vytápění'!J35</f>
        <v>0</v>
      </c>
      <c r="AW101" s="129">
        <f>'06 - Vytápění'!J36</f>
        <v>0</v>
      </c>
      <c r="AX101" s="129">
        <f>'06 - Vytápění'!J37</f>
        <v>0</v>
      </c>
      <c r="AY101" s="129">
        <f>'06 - Vytápění'!J38</f>
        <v>0</v>
      </c>
      <c r="AZ101" s="129">
        <f>'06 - Vytápění'!F35</f>
        <v>0</v>
      </c>
      <c r="BA101" s="129">
        <f>'06 - Vytápění'!F36</f>
        <v>0</v>
      </c>
      <c r="BB101" s="129">
        <f>'06 - Vytápění'!F37</f>
        <v>0</v>
      </c>
      <c r="BC101" s="129">
        <f>'06 - Vytápění'!F38</f>
        <v>0</v>
      </c>
      <c r="BD101" s="131">
        <f>'06 - Vytápění'!F39</f>
        <v>0</v>
      </c>
      <c r="BE101" s="7"/>
      <c r="BT101" s="132" t="s">
        <v>89</v>
      </c>
      <c r="BV101" s="132" t="s">
        <v>83</v>
      </c>
      <c r="BW101" s="132" t="s">
        <v>109</v>
      </c>
      <c r="BX101" s="132" t="s">
        <v>5</v>
      </c>
      <c r="CL101" s="132" t="s">
        <v>1</v>
      </c>
      <c r="CM101" s="132" t="s">
        <v>91</v>
      </c>
    </row>
    <row r="102" s="7" customFormat="1" ht="16.5" customHeight="1">
      <c r="A102" s="120" t="s">
        <v>85</v>
      </c>
      <c r="B102" s="121"/>
      <c r="C102" s="122"/>
      <c r="D102" s="123" t="s">
        <v>110</v>
      </c>
      <c r="E102" s="123"/>
      <c r="F102" s="123"/>
      <c r="G102" s="123"/>
      <c r="H102" s="123"/>
      <c r="I102" s="124"/>
      <c r="J102" s="123" t="s">
        <v>111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'07 -  ZTI'!J32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88</v>
      </c>
      <c r="AR102" s="127"/>
      <c r="AS102" s="128">
        <v>0</v>
      </c>
      <c r="AT102" s="129">
        <f>ROUND(SUM(AV102:AW102),2)</f>
        <v>0</v>
      </c>
      <c r="AU102" s="130">
        <f>'07 -  ZTI'!P148</f>
        <v>0</v>
      </c>
      <c r="AV102" s="129">
        <f>'07 -  ZTI'!J35</f>
        <v>0</v>
      </c>
      <c r="AW102" s="129">
        <f>'07 -  ZTI'!J36</f>
        <v>0</v>
      </c>
      <c r="AX102" s="129">
        <f>'07 -  ZTI'!J37</f>
        <v>0</v>
      </c>
      <c r="AY102" s="129">
        <f>'07 -  ZTI'!J38</f>
        <v>0</v>
      </c>
      <c r="AZ102" s="129">
        <f>'07 -  ZTI'!F35</f>
        <v>0</v>
      </c>
      <c r="BA102" s="129">
        <f>'07 -  ZTI'!F36</f>
        <v>0</v>
      </c>
      <c r="BB102" s="129">
        <f>'07 -  ZTI'!F37</f>
        <v>0</v>
      </c>
      <c r="BC102" s="129">
        <f>'07 -  ZTI'!F38</f>
        <v>0</v>
      </c>
      <c r="BD102" s="131">
        <f>'07 -  ZTI'!F39</f>
        <v>0</v>
      </c>
      <c r="BE102" s="7"/>
      <c r="BT102" s="132" t="s">
        <v>89</v>
      </c>
      <c r="BV102" s="132" t="s">
        <v>83</v>
      </c>
      <c r="BW102" s="132" t="s">
        <v>112</v>
      </c>
      <c r="BX102" s="132" t="s">
        <v>5</v>
      </c>
      <c r="CL102" s="132" t="s">
        <v>1</v>
      </c>
      <c r="CM102" s="132" t="s">
        <v>91</v>
      </c>
    </row>
    <row r="103" s="7" customFormat="1" ht="16.5" customHeight="1">
      <c r="A103" s="120" t="s">
        <v>85</v>
      </c>
      <c r="B103" s="121"/>
      <c r="C103" s="122"/>
      <c r="D103" s="123" t="s">
        <v>113</v>
      </c>
      <c r="E103" s="123"/>
      <c r="F103" s="123"/>
      <c r="G103" s="123"/>
      <c r="H103" s="123"/>
      <c r="I103" s="124"/>
      <c r="J103" s="123" t="s">
        <v>114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'08 -  VZT'!J32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88</v>
      </c>
      <c r="AR103" s="127"/>
      <c r="AS103" s="133">
        <v>0</v>
      </c>
      <c r="AT103" s="134">
        <f>ROUND(SUM(AV103:AW103),2)</f>
        <v>0</v>
      </c>
      <c r="AU103" s="135">
        <f>'08 -  VZT'!P136</f>
        <v>0</v>
      </c>
      <c r="AV103" s="134">
        <f>'08 -  VZT'!J35</f>
        <v>0</v>
      </c>
      <c r="AW103" s="134">
        <f>'08 -  VZT'!J36</f>
        <v>0</v>
      </c>
      <c r="AX103" s="134">
        <f>'08 -  VZT'!J37</f>
        <v>0</v>
      </c>
      <c r="AY103" s="134">
        <f>'08 -  VZT'!J38</f>
        <v>0</v>
      </c>
      <c r="AZ103" s="134">
        <f>'08 -  VZT'!F35</f>
        <v>0</v>
      </c>
      <c r="BA103" s="134">
        <f>'08 -  VZT'!F36</f>
        <v>0</v>
      </c>
      <c r="BB103" s="134">
        <f>'08 -  VZT'!F37</f>
        <v>0</v>
      </c>
      <c r="BC103" s="134">
        <f>'08 -  VZT'!F38</f>
        <v>0</v>
      </c>
      <c r="BD103" s="136">
        <f>'08 -  VZT'!F39</f>
        <v>0</v>
      </c>
      <c r="BE103" s="7"/>
      <c r="BT103" s="132" t="s">
        <v>89</v>
      </c>
      <c r="BV103" s="132" t="s">
        <v>83</v>
      </c>
      <c r="BW103" s="132" t="s">
        <v>115</v>
      </c>
      <c r="BX103" s="132" t="s">
        <v>5</v>
      </c>
      <c r="CL103" s="132" t="s">
        <v>1</v>
      </c>
      <c r="CM103" s="132" t="s">
        <v>91</v>
      </c>
    </row>
    <row r="104">
      <c r="B104" s="20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19"/>
    </row>
    <row r="105" s="2" customFormat="1" ht="30" customHeight="1">
      <c r="A105" s="39"/>
      <c r="B105" s="40"/>
      <c r="C105" s="108" t="s">
        <v>116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111">
        <f>ROUND(SUM(AG106:AG109), 2)</f>
        <v>0</v>
      </c>
      <c r="AH105" s="111"/>
      <c r="AI105" s="111"/>
      <c r="AJ105" s="111"/>
      <c r="AK105" s="111"/>
      <c r="AL105" s="111"/>
      <c r="AM105" s="111"/>
      <c r="AN105" s="111">
        <f>ROUND(SUM(AN106:AN109), 2)</f>
        <v>0</v>
      </c>
      <c r="AO105" s="111"/>
      <c r="AP105" s="111"/>
      <c r="AQ105" s="137"/>
      <c r="AR105" s="42"/>
      <c r="AS105" s="101" t="s">
        <v>117</v>
      </c>
      <c r="AT105" s="102" t="s">
        <v>118</v>
      </c>
      <c r="AU105" s="102" t="s">
        <v>45</v>
      </c>
      <c r="AV105" s="103" t="s">
        <v>68</v>
      </c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19.92" customHeight="1">
      <c r="A106" s="39"/>
      <c r="B106" s="40"/>
      <c r="C106" s="41"/>
      <c r="D106" s="138" t="s">
        <v>119</v>
      </c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41"/>
      <c r="AD106" s="41"/>
      <c r="AE106" s="41"/>
      <c r="AF106" s="41"/>
      <c r="AG106" s="139">
        <f>ROUND(AG94 * AS106, 2)</f>
        <v>0</v>
      </c>
      <c r="AH106" s="140"/>
      <c r="AI106" s="140"/>
      <c r="AJ106" s="140"/>
      <c r="AK106" s="140"/>
      <c r="AL106" s="140"/>
      <c r="AM106" s="140"/>
      <c r="AN106" s="140">
        <f>ROUND(AG106 + AV106, 2)</f>
        <v>0</v>
      </c>
      <c r="AO106" s="140"/>
      <c r="AP106" s="140"/>
      <c r="AQ106" s="41"/>
      <c r="AR106" s="42"/>
      <c r="AS106" s="141">
        <v>0</v>
      </c>
      <c r="AT106" s="142" t="s">
        <v>120</v>
      </c>
      <c r="AU106" s="142" t="s">
        <v>46</v>
      </c>
      <c r="AV106" s="143">
        <f>ROUND(IF(AU106="základní",AG106*L32,IF(AU106="snížená",AG106*L33,0)), 2)</f>
        <v>0</v>
      </c>
      <c r="AW106" s="39"/>
      <c r="AX106" s="39"/>
      <c r="AY106" s="39"/>
      <c r="AZ106" s="39"/>
      <c r="BA106" s="39"/>
      <c r="BB106" s="39"/>
      <c r="BC106" s="39"/>
      <c r="BD106" s="39"/>
      <c r="BE106" s="39"/>
      <c r="BV106" s="16" t="s">
        <v>121</v>
      </c>
      <c r="BY106" s="144">
        <f>IF(AU106="základní",AV106,0)</f>
        <v>0</v>
      </c>
      <c r="BZ106" s="144">
        <f>IF(AU106="snížená",AV106,0)</f>
        <v>0</v>
      </c>
      <c r="CA106" s="144">
        <v>0</v>
      </c>
      <c r="CB106" s="144">
        <v>0</v>
      </c>
      <c r="CC106" s="144">
        <v>0</v>
      </c>
      <c r="CD106" s="144">
        <f>IF(AU106="základní",AG106,0)</f>
        <v>0</v>
      </c>
      <c r="CE106" s="144">
        <f>IF(AU106="snížená",AG106,0)</f>
        <v>0</v>
      </c>
      <c r="CF106" s="144">
        <f>IF(AU106="zákl. přenesená",AG106,0)</f>
        <v>0</v>
      </c>
      <c r="CG106" s="144">
        <f>IF(AU106="sníž. přenesená",AG106,0)</f>
        <v>0</v>
      </c>
      <c r="CH106" s="144">
        <f>IF(AU106="nulová",AG106,0)</f>
        <v>0</v>
      </c>
      <c r="CI106" s="16">
        <f>IF(AU106="základní",1,IF(AU106="snížená",2,IF(AU106="zákl. přenesená",4,IF(AU106="sníž. přenesená",5,3))))</f>
        <v>1</v>
      </c>
      <c r="CJ106" s="16">
        <f>IF(AT106="stavební čast",1,IF(AT106="investiční čast",2,3))</f>
        <v>1</v>
      </c>
      <c r="CK106" s="16" t="str">
        <f>IF(D106="Vyplň vlastní","","x")</f>
        <v>x</v>
      </c>
    </row>
    <row r="107" s="2" customFormat="1" ht="19.92" customHeight="1">
      <c r="A107" s="39"/>
      <c r="B107" s="40"/>
      <c r="C107" s="41"/>
      <c r="D107" s="145" t="s">
        <v>122</v>
      </c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41"/>
      <c r="AD107" s="41"/>
      <c r="AE107" s="41"/>
      <c r="AF107" s="41"/>
      <c r="AG107" s="139">
        <f>ROUND(AG94 * AS107, 2)</f>
        <v>0</v>
      </c>
      <c r="AH107" s="140"/>
      <c r="AI107" s="140"/>
      <c r="AJ107" s="140"/>
      <c r="AK107" s="140"/>
      <c r="AL107" s="140"/>
      <c r="AM107" s="140"/>
      <c r="AN107" s="140">
        <f>ROUND(AG107 + AV107, 2)</f>
        <v>0</v>
      </c>
      <c r="AO107" s="140"/>
      <c r="AP107" s="140"/>
      <c r="AQ107" s="41"/>
      <c r="AR107" s="42"/>
      <c r="AS107" s="141">
        <v>0</v>
      </c>
      <c r="AT107" s="142" t="s">
        <v>120</v>
      </c>
      <c r="AU107" s="142" t="s">
        <v>46</v>
      </c>
      <c r="AV107" s="143">
        <f>ROUND(IF(AU107="základní",AG107*L32,IF(AU107="snížená",AG107*L33,0)), 2)</f>
        <v>0</v>
      </c>
      <c r="AW107" s="39"/>
      <c r="AX107" s="39"/>
      <c r="AY107" s="39"/>
      <c r="AZ107" s="39"/>
      <c r="BA107" s="39"/>
      <c r="BB107" s="39"/>
      <c r="BC107" s="39"/>
      <c r="BD107" s="39"/>
      <c r="BE107" s="39"/>
      <c r="BV107" s="16" t="s">
        <v>123</v>
      </c>
      <c r="BY107" s="144">
        <f>IF(AU107="základní",AV107,0)</f>
        <v>0</v>
      </c>
      <c r="BZ107" s="144">
        <f>IF(AU107="snížená",AV107,0)</f>
        <v>0</v>
      </c>
      <c r="CA107" s="144">
        <v>0</v>
      </c>
      <c r="CB107" s="144">
        <v>0</v>
      </c>
      <c r="CC107" s="144">
        <v>0</v>
      </c>
      <c r="CD107" s="144">
        <f>IF(AU107="základní",AG107,0)</f>
        <v>0</v>
      </c>
      <c r="CE107" s="144">
        <f>IF(AU107="snížená",AG107,0)</f>
        <v>0</v>
      </c>
      <c r="CF107" s="144">
        <f>IF(AU107="zákl. přenesená",AG107,0)</f>
        <v>0</v>
      </c>
      <c r="CG107" s="144">
        <f>IF(AU107="sníž. přenesená",AG107,0)</f>
        <v>0</v>
      </c>
      <c r="CH107" s="144">
        <f>IF(AU107="nulová",AG107,0)</f>
        <v>0</v>
      </c>
      <c r="CI107" s="16">
        <f>IF(AU107="základní",1,IF(AU107="snížená",2,IF(AU107="zákl. přenesená",4,IF(AU107="sníž. přenesená",5,3))))</f>
        <v>1</v>
      </c>
      <c r="CJ107" s="16">
        <f>IF(AT107="stavební čast",1,IF(AT107="investiční čast",2,3))</f>
        <v>1</v>
      </c>
      <c r="CK107" s="16" t="str">
        <f>IF(D107="Vyplň vlastní","","x")</f>
        <v/>
      </c>
    </row>
    <row r="108" s="2" customFormat="1" ht="19.92" customHeight="1">
      <c r="A108" s="39"/>
      <c r="B108" s="40"/>
      <c r="C108" s="41"/>
      <c r="D108" s="145" t="s">
        <v>122</v>
      </c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41"/>
      <c r="AD108" s="41"/>
      <c r="AE108" s="41"/>
      <c r="AF108" s="41"/>
      <c r="AG108" s="139">
        <f>ROUND(AG94 * AS108, 2)</f>
        <v>0</v>
      </c>
      <c r="AH108" s="140"/>
      <c r="AI108" s="140"/>
      <c r="AJ108" s="140"/>
      <c r="AK108" s="140"/>
      <c r="AL108" s="140"/>
      <c r="AM108" s="140"/>
      <c r="AN108" s="140">
        <f>ROUND(AG108 + AV108, 2)</f>
        <v>0</v>
      </c>
      <c r="AO108" s="140"/>
      <c r="AP108" s="140"/>
      <c r="AQ108" s="41"/>
      <c r="AR108" s="42"/>
      <c r="AS108" s="141">
        <v>0</v>
      </c>
      <c r="AT108" s="142" t="s">
        <v>120</v>
      </c>
      <c r="AU108" s="142" t="s">
        <v>46</v>
      </c>
      <c r="AV108" s="143">
        <f>ROUND(IF(AU108="základní",AG108*L32,IF(AU108="snížená",AG108*L33,0)), 2)</f>
        <v>0</v>
      </c>
      <c r="AW108" s="39"/>
      <c r="AX108" s="39"/>
      <c r="AY108" s="39"/>
      <c r="AZ108" s="39"/>
      <c r="BA108" s="39"/>
      <c r="BB108" s="39"/>
      <c r="BC108" s="39"/>
      <c r="BD108" s="39"/>
      <c r="BE108" s="39"/>
      <c r="BV108" s="16" t="s">
        <v>123</v>
      </c>
      <c r="BY108" s="144">
        <f>IF(AU108="základní",AV108,0)</f>
        <v>0</v>
      </c>
      <c r="BZ108" s="144">
        <f>IF(AU108="snížená",AV108,0)</f>
        <v>0</v>
      </c>
      <c r="CA108" s="144">
        <v>0</v>
      </c>
      <c r="CB108" s="144">
        <v>0</v>
      </c>
      <c r="CC108" s="144">
        <v>0</v>
      </c>
      <c r="CD108" s="144">
        <f>IF(AU108="základní",AG108,0)</f>
        <v>0</v>
      </c>
      <c r="CE108" s="144">
        <f>IF(AU108="snížená",AG108,0)</f>
        <v>0</v>
      </c>
      <c r="CF108" s="144">
        <f>IF(AU108="zákl. přenesená",AG108,0)</f>
        <v>0</v>
      </c>
      <c r="CG108" s="144">
        <f>IF(AU108="sníž. přenesená",AG108,0)</f>
        <v>0</v>
      </c>
      <c r="CH108" s="144">
        <f>IF(AU108="nulová",AG108,0)</f>
        <v>0</v>
      </c>
      <c r="CI108" s="16">
        <f>IF(AU108="základní",1,IF(AU108="snížená",2,IF(AU108="zákl. přenesená",4,IF(AU108="sníž. přenesená",5,3))))</f>
        <v>1</v>
      </c>
      <c r="CJ108" s="16">
        <f>IF(AT108="stavební čast",1,IF(AT108="investiční čast",2,3))</f>
        <v>1</v>
      </c>
      <c r="CK108" s="16" t="str">
        <f>IF(D108="Vyplň vlastní","","x")</f>
        <v/>
      </c>
    </row>
    <row r="109" s="2" customFormat="1" ht="19.92" customHeight="1">
      <c r="A109" s="39"/>
      <c r="B109" s="40"/>
      <c r="C109" s="41"/>
      <c r="D109" s="145" t="s">
        <v>122</v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41"/>
      <c r="AD109" s="41"/>
      <c r="AE109" s="41"/>
      <c r="AF109" s="41"/>
      <c r="AG109" s="139">
        <f>ROUND(AG94 * AS109, 2)</f>
        <v>0</v>
      </c>
      <c r="AH109" s="140"/>
      <c r="AI109" s="140"/>
      <c r="AJ109" s="140"/>
      <c r="AK109" s="140"/>
      <c r="AL109" s="140"/>
      <c r="AM109" s="140"/>
      <c r="AN109" s="140">
        <f>ROUND(AG109 + AV109, 2)</f>
        <v>0</v>
      </c>
      <c r="AO109" s="140"/>
      <c r="AP109" s="140"/>
      <c r="AQ109" s="41"/>
      <c r="AR109" s="42"/>
      <c r="AS109" s="146">
        <v>0</v>
      </c>
      <c r="AT109" s="147" t="s">
        <v>120</v>
      </c>
      <c r="AU109" s="147" t="s">
        <v>46</v>
      </c>
      <c r="AV109" s="148">
        <f>ROUND(IF(AU109="základní",AG109*L32,IF(AU109="snížená",AG109*L33,0)), 2)</f>
        <v>0</v>
      </c>
      <c r="AW109" s="39"/>
      <c r="AX109" s="39"/>
      <c r="AY109" s="39"/>
      <c r="AZ109" s="39"/>
      <c r="BA109" s="39"/>
      <c r="BB109" s="39"/>
      <c r="BC109" s="39"/>
      <c r="BD109" s="39"/>
      <c r="BE109" s="39"/>
      <c r="BV109" s="16" t="s">
        <v>123</v>
      </c>
      <c r="BY109" s="144">
        <f>IF(AU109="základní",AV109,0)</f>
        <v>0</v>
      </c>
      <c r="BZ109" s="144">
        <f>IF(AU109="snížená",AV109,0)</f>
        <v>0</v>
      </c>
      <c r="CA109" s="144">
        <v>0</v>
      </c>
      <c r="CB109" s="144">
        <v>0</v>
      </c>
      <c r="CC109" s="144">
        <v>0</v>
      </c>
      <c r="CD109" s="144">
        <f>IF(AU109="základní",AG109,0)</f>
        <v>0</v>
      </c>
      <c r="CE109" s="144">
        <f>IF(AU109="snížená",AG109,0)</f>
        <v>0</v>
      </c>
      <c r="CF109" s="144">
        <f>IF(AU109="zákl. přenesená",AG109,0)</f>
        <v>0</v>
      </c>
      <c r="CG109" s="144">
        <f>IF(AU109="sníž. přenesená",AG109,0)</f>
        <v>0</v>
      </c>
      <c r="CH109" s="144">
        <f>IF(AU109="nulová",AG109,0)</f>
        <v>0</v>
      </c>
      <c r="CI109" s="16">
        <f>IF(AU109="základní",1,IF(AU109="snížená",2,IF(AU109="zákl. přenesená",4,IF(AU109="sníž. přenesená",5,3))))</f>
        <v>1</v>
      </c>
      <c r="CJ109" s="16">
        <f>IF(AT109="stavební čast",1,IF(AT109="investiční čast",2,3))</f>
        <v>1</v>
      </c>
      <c r="CK109" s="16" t="str">
        <f>IF(D109="Vyplň vlastní","","x")</f>
        <v/>
      </c>
    </row>
    <row r="110" s="2" customFormat="1" ht="10.8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2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  <row r="111" s="2" customFormat="1" ht="30" customHeight="1">
      <c r="A111" s="39"/>
      <c r="B111" s="40"/>
      <c r="C111" s="149" t="s">
        <v>124</v>
      </c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1">
        <f>ROUND(AG94 + AG105, 2)</f>
        <v>0</v>
      </c>
      <c r="AH111" s="151"/>
      <c r="AI111" s="151"/>
      <c r="AJ111" s="151"/>
      <c r="AK111" s="151"/>
      <c r="AL111" s="151"/>
      <c r="AM111" s="151"/>
      <c r="AN111" s="151">
        <f>ROUND(AN94 + AN105, 2)</f>
        <v>0</v>
      </c>
      <c r="AO111" s="151"/>
      <c r="AP111" s="151"/>
      <c r="AQ111" s="150"/>
      <c r="AR111" s="42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42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</row>
  </sheetData>
  <sheetProtection sheet="1" formatColumns="0" formatRows="0" objects="1" scenarios="1" spinCount="100000" saltValue="L0RyCwey1N5Y8mZtlD7tpCIdKTTu7rWuBLhdsKbFCPohi+qmJx5uQE3vi789jrrUmK1lx5roUg01aYmYBqz3Sw==" hashValue="2/GY7NO7u+Wjz+iGNO1GnCSWdT0uaORHjMwuVsgRWghqq+UAAgUMMr4ZTmIiKuQ1CBRk+Smeje8ggSXLD0+5Vw==" algorithmName="SHA-512" password="DDF9"/>
  <mergeCells count="92">
    <mergeCell ref="C92:G92"/>
    <mergeCell ref="D107:AB107"/>
    <mergeCell ref="D96:H96"/>
    <mergeCell ref="D98:H98"/>
    <mergeCell ref="D99:H99"/>
    <mergeCell ref="D95:H95"/>
    <mergeCell ref="D101:H101"/>
    <mergeCell ref="D100:H100"/>
    <mergeCell ref="D102:H102"/>
    <mergeCell ref="D103:H103"/>
    <mergeCell ref="D106:AB106"/>
    <mergeCell ref="D97:H97"/>
    <mergeCell ref="I92:AF92"/>
    <mergeCell ref="J101:AF101"/>
    <mergeCell ref="J102:AF102"/>
    <mergeCell ref="J98:AF98"/>
    <mergeCell ref="J100:AF100"/>
    <mergeCell ref="J99:AF99"/>
    <mergeCell ref="J95:AF95"/>
    <mergeCell ref="J103:AF103"/>
    <mergeCell ref="J96:AF96"/>
    <mergeCell ref="J97:AF97"/>
    <mergeCell ref="L85:AO85"/>
    <mergeCell ref="AG107:AM107"/>
    <mergeCell ref="D108:AB108"/>
    <mergeCell ref="AG108:AM108"/>
    <mergeCell ref="D109:AB109"/>
    <mergeCell ref="AG109:AM109"/>
    <mergeCell ref="AG94:AM94"/>
    <mergeCell ref="AG105:AM105"/>
    <mergeCell ref="AG111:AM111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97:AM97"/>
    <mergeCell ref="AG103:AM103"/>
    <mergeCell ref="AG102:AM102"/>
    <mergeCell ref="AG92:AM92"/>
    <mergeCell ref="AG101:AM101"/>
    <mergeCell ref="AG100:AM100"/>
    <mergeCell ref="AG95:AM95"/>
    <mergeCell ref="AG99:AM99"/>
    <mergeCell ref="AG96:AM96"/>
    <mergeCell ref="AG106:AM106"/>
    <mergeCell ref="AG98:AM98"/>
    <mergeCell ref="AM90:AP90"/>
    <mergeCell ref="AM89:AP89"/>
    <mergeCell ref="AM87:AN87"/>
    <mergeCell ref="AN96:AP96"/>
    <mergeCell ref="AN97:AP97"/>
    <mergeCell ref="AN101:AP101"/>
    <mergeCell ref="AN98:AP98"/>
    <mergeCell ref="AN102:AP102"/>
    <mergeCell ref="AN99:AP99"/>
    <mergeCell ref="AN103:AP103"/>
    <mergeCell ref="AN95:AP95"/>
    <mergeCell ref="AN106:AP106"/>
    <mergeCell ref="AN100:AP100"/>
    <mergeCell ref="AN92:AP92"/>
    <mergeCell ref="AS89:AT91"/>
    <mergeCell ref="AN107:AP107"/>
    <mergeCell ref="AN108:AP108"/>
    <mergeCell ref="AN109:AP109"/>
    <mergeCell ref="AN94:AP94"/>
    <mergeCell ref="AN105:AP105"/>
    <mergeCell ref="AN111:AP111"/>
  </mergeCells>
  <dataValidations count="2">
    <dataValidation type="list" allowBlank="1" showInputMessage="1" showErrorMessage="1" error="Povoleny jsou hodnoty základní, snížená, zákl. přenesená, sníž. přenesená, nulová." sqref="AU105:AU109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5:AT109">
      <formula1>"stavební čast, technologická čast, investiční čast"</formula1>
    </dataValidation>
  </dataValidations>
  <hyperlinks>
    <hyperlink ref="A95" location="'01 - Bourání'!C2" display="/"/>
    <hyperlink ref="A96" location="'02 - Stavební úpravy'!C2" display="/"/>
    <hyperlink ref="A97" location="'03 -  VRN'!C2" display="/"/>
    <hyperlink ref="A98" location="'04 - Zpevnění plochy'!C2" display="/"/>
    <hyperlink ref="A99" location="'05a - Silnoproudé instalace'!C2" display="/"/>
    <hyperlink ref="A100" location="'05b - Slaboproudé instalace'!C2" display="/"/>
    <hyperlink ref="A101" location="'06 - Vytápění'!C2" display="/"/>
    <hyperlink ref="A102" location="'07 -  ZTI'!C2" display="/"/>
    <hyperlink ref="A103" location="'08 -  VZ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91</v>
      </c>
    </row>
    <row r="4" s="1" customFormat="1" ht="24.96" customHeight="1">
      <c r="B4" s="19"/>
      <c r="D4" s="154" t="s">
        <v>125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CNC centrum a Svářečská škola v SOU Nové Strašecí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126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127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</v>
      </c>
      <c r="G11" s="39"/>
      <c r="H11" s="39"/>
      <c r="I11" s="156" t="s">
        <v>19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20</v>
      </c>
      <c r="E12" s="39"/>
      <c r="F12" s="159" t="s">
        <v>21</v>
      </c>
      <c r="G12" s="39"/>
      <c r="H12" s="39"/>
      <c r="I12" s="156" t="s">
        <v>22</v>
      </c>
      <c r="J12" s="160" t="str">
        <f>'Rekapitulace stavby'!AN8</f>
        <v>2. 3. 2022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24</v>
      </c>
      <c r="E14" s="39"/>
      <c r="F14" s="39"/>
      <c r="G14" s="39"/>
      <c r="H14" s="39"/>
      <c r="I14" s="156" t="s">
        <v>25</v>
      </c>
      <c r="J14" s="159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26</v>
      </c>
      <c r="F15" s="39"/>
      <c r="G15" s="39"/>
      <c r="H15" s="39"/>
      <c r="I15" s="156" t="s">
        <v>27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28</v>
      </c>
      <c r="E17" s="39"/>
      <c r="F17" s="39"/>
      <c r="G17" s="39"/>
      <c r="H17" s="39"/>
      <c r="I17" s="156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30</v>
      </c>
      <c r="E20" s="39"/>
      <c r="F20" s="39"/>
      <c r="G20" s="39"/>
      <c r="H20" s="39"/>
      <c r="I20" s="156" t="s">
        <v>25</v>
      </c>
      <c r="J20" s="159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32</v>
      </c>
      <c r="F21" s="39"/>
      <c r="G21" s="39"/>
      <c r="H21" s="39"/>
      <c r="I21" s="156" t="s">
        <v>27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34</v>
      </c>
      <c r="E23" s="39"/>
      <c r="F23" s="39"/>
      <c r="G23" s="39"/>
      <c r="H23" s="39"/>
      <c r="I23" s="156" t="s">
        <v>25</v>
      </c>
      <c r="J23" s="159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36</v>
      </c>
      <c r="F24" s="39"/>
      <c r="G24" s="39"/>
      <c r="H24" s="39"/>
      <c r="I24" s="156" t="s">
        <v>27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61"/>
      <c r="B27" s="162"/>
      <c r="C27" s="161"/>
      <c r="D27" s="161"/>
      <c r="E27" s="163" t="s">
        <v>38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128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119</v>
      </c>
      <c r="E31" s="39"/>
      <c r="F31" s="39"/>
      <c r="G31" s="39"/>
      <c r="H31" s="39"/>
      <c r="I31" s="39"/>
      <c r="J31" s="166">
        <f>J108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41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43</v>
      </c>
      <c r="G34" s="39"/>
      <c r="H34" s="39"/>
      <c r="I34" s="170" t="s">
        <v>42</v>
      </c>
      <c r="J34" s="170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45</v>
      </c>
      <c r="E35" s="156" t="s">
        <v>46</v>
      </c>
      <c r="F35" s="172">
        <f>ROUND((SUM(BE108:BE115) + SUM(BE135:BE178)),  2)</f>
        <v>0</v>
      </c>
      <c r="G35" s="39"/>
      <c r="H35" s="39"/>
      <c r="I35" s="173">
        <v>0.20999999999999999</v>
      </c>
      <c r="J35" s="172">
        <f>ROUND(((SUM(BE108:BE115) + SUM(BE135:BE178))*I35),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47</v>
      </c>
      <c r="F36" s="172">
        <f>ROUND((SUM(BF108:BF115) + SUM(BF135:BF178)),  2)</f>
        <v>0</v>
      </c>
      <c r="G36" s="39"/>
      <c r="H36" s="39"/>
      <c r="I36" s="173">
        <v>0.14999999999999999</v>
      </c>
      <c r="J36" s="172">
        <f>ROUND(((SUM(BF108:BF115) + SUM(BF135:BF178))*I36),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48</v>
      </c>
      <c r="F37" s="172">
        <f>ROUND((SUM(BG108:BG115) + SUM(BG135:BG178)),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49</v>
      </c>
      <c r="F38" s="172">
        <f>ROUND((SUM(BH108:BH115) + SUM(BH135:BH178)),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50</v>
      </c>
      <c r="F39" s="172">
        <f>ROUND((SUM(BI108:BI115) + SUM(BI135:BI178)),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51</v>
      </c>
      <c r="E41" s="176"/>
      <c r="F41" s="176"/>
      <c r="G41" s="177" t="s">
        <v>52</v>
      </c>
      <c r="H41" s="178" t="s">
        <v>53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56</v>
      </c>
      <c r="E61" s="184"/>
      <c r="F61" s="185" t="s">
        <v>57</v>
      </c>
      <c r="G61" s="183" t="s">
        <v>56</v>
      </c>
      <c r="H61" s="184"/>
      <c r="I61" s="184"/>
      <c r="J61" s="186" t="s">
        <v>57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58</v>
      </c>
      <c r="E65" s="187"/>
      <c r="F65" s="187"/>
      <c r="G65" s="181" t="s">
        <v>59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56</v>
      </c>
      <c r="E76" s="184"/>
      <c r="F76" s="185" t="s">
        <v>57</v>
      </c>
      <c r="G76" s="183" t="s">
        <v>56</v>
      </c>
      <c r="H76" s="184"/>
      <c r="I76" s="184"/>
      <c r="J76" s="186" t="s">
        <v>57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CNC centrum a Svářečská škola v SOU Nové Strašecí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126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Bourání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>Sportovní 1135</v>
      </c>
      <c r="G89" s="41"/>
      <c r="H89" s="41"/>
      <c r="I89" s="31" t="s">
        <v>22</v>
      </c>
      <c r="J89" s="80" t="str">
        <f>IF(J12="","",J12)</f>
        <v>2. 3. 2022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4.45" customHeight="1">
      <c r="A91" s="39"/>
      <c r="B91" s="40"/>
      <c r="C91" s="31" t="s">
        <v>24</v>
      </c>
      <c r="D91" s="41"/>
      <c r="E91" s="41"/>
      <c r="F91" s="26" t="str">
        <f>E15</f>
        <v xml:space="preserve">SOU,  Sportovní 1135, 27180 Nové Strašecí</v>
      </c>
      <c r="G91" s="41"/>
      <c r="H91" s="41"/>
      <c r="I91" s="31" t="s">
        <v>30</v>
      </c>
      <c r="J91" s="35" t="str">
        <f>E21</f>
        <v>Studio PHX s.r.o.Ondříčkova 384/33, Praha 3 Žižkov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31" t="s">
        <v>34</v>
      </c>
      <c r="J92" s="35" t="str">
        <f>E24</f>
        <v>Ing. Jan Brožek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130</v>
      </c>
      <c r="D94" s="150"/>
      <c r="E94" s="150"/>
      <c r="F94" s="150"/>
      <c r="G94" s="150"/>
      <c r="H94" s="150"/>
      <c r="I94" s="150"/>
      <c r="J94" s="194" t="s">
        <v>131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132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133</v>
      </c>
    </row>
    <row r="97" s="9" customFormat="1" ht="24.96" customHeight="1">
      <c r="A97" s="9"/>
      <c r="B97" s="196"/>
      <c r="C97" s="197"/>
      <c r="D97" s="198" t="s">
        <v>134</v>
      </c>
      <c r="E97" s="199"/>
      <c r="F97" s="199"/>
      <c r="G97" s="199"/>
      <c r="H97" s="199"/>
      <c r="I97" s="199"/>
      <c r="J97" s="200">
        <f>J136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135</v>
      </c>
      <c r="E98" s="205"/>
      <c r="F98" s="205"/>
      <c r="G98" s="205"/>
      <c r="H98" s="205"/>
      <c r="I98" s="205"/>
      <c r="J98" s="206">
        <f>J137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136</v>
      </c>
      <c r="E99" s="205"/>
      <c r="F99" s="205"/>
      <c r="G99" s="205"/>
      <c r="H99" s="205"/>
      <c r="I99" s="205"/>
      <c r="J99" s="206">
        <f>J143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137</v>
      </c>
      <c r="E100" s="205"/>
      <c r="F100" s="205"/>
      <c r="G100" s="205"/>
      <c r="H100" s="205"/>
      <c r="I100" s="205"/>
      <c r="J100" s="206">
        <f>J158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6"/>
      <c r="C101" s="197"/>
      <c r="D101" s="198" t="s">
        <v>138</v>
      </c>
      <c r="E101" s="199"/>
      <c r="F101" s="199"/>
      <c r="G101" s="199"/>
      <c r="H101" s="199"/>
      <c r="I101" s="199"/>
      <c r="J101" s="200">
        <f>J165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203"/>
      <c r="D102" s="204" t="s">
        <v>139</v>
      </c>
      <c r="E102" s="205"/>
      <c r="F102" s="205"/>
      <c r="G102" s="205"/>
      <c r="H102" s="205"/>
      <c r="I102" s="205"/>
      <c r="J102" s="206">
        <f>J166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140</v>
      </c>
      <c r="E103" s="205"/>
      <c r="F103" s="205"/>
      <c r="G103" s="205"/>
      <c r="H103" s="205"/>
      <c r="I103" s="205"/>
      <c r="J103" s="206">
        <f>J169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203"/>
      <c r="D104" s="204" t="s">
        <v>141</v>
      </c>
      <c r="E104" s="205"/>
      <c r="F104" s="205"/>
      <c r="G104" s="205"/>
      <c r="H104" s="205"/>
      <c r="I104" s="205"/>
      <c r="J104" s="206">
        <f>J172</f>
        <v>0</v>
      </c>
      <c r="K104" s="203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203"/>
      <c r="D105" s="204" t="s">
        <v>142</v>
      </c>
      <c r="E105" s="205"/>
      <c r="F105" s="205"/>
      <c r="G105" s="205"/>
      <c r="H105" s="205"/>
      <c r="I105" s="205"/>
      <c r="J105" s="206">
        <f>J175</f>
        <v>0</v>
      </c>
      <c r="K105" s="203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9.28" customHeight="1">
      <c r="A108" s="39"/>
      <c r="B108" s="40"/>
      <c r="C108" s="195" t="s">
        <v>143</v>
      </c>
      <c r="D108" s="41"/>
      <c r="E108" s="41"/>
      <c r="F108" s="41"/>
      <c r="G108" s="41"/>
      <c r="H108" s="41"/>
      <c r="I108" s="41"/>
      <c r="J108" s="208">
        <f>ROUND(J109 + J110 + J111 + J112 + J113 + J114,2)</f>
        <v>0</v>
      </c>
      <c r="K108" s="41"/>
      <c r="L108" s="64"/>
      <c r="N108" s="209" t="s">
        <v>45</v>
      </c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8" customHeight="1">
      <c r="A109" s="39"/>
      <c r="B109" s="40"/>
      <c r="C109" s="41"/>
      <c r="D109" s="145" t="s">
        <v>144</v>
      </c>
      <c r="E109" s="138"/>
      <c r="F109" s="138"/>
      <c r="G109" s="41"/>
      <c r="H109" s="41"/>
      <c r="I109" s="41"/>
      <c r="J109" s="139">
        <v>0</v>
      </c>
      <c r="K109" s="41"/>
      <c r="L109" s="210"/>
      <c r="M109" s="211"/>
      <c r="N109" s="212" t="s">
        <v>46</v>
      </c>
      <c r="O109" s="211"/>
      <c r="P109" s="211"/>
      <c r="Q109" s="211"/>
      <c r="R109" s="211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4" t="s">
        <v>145</v>
      </c>
      <c r="AZ109" s="211"/>
      <c r="BA109" s="211"/>
      <c r="BB109" s="211"/>
      <c r="BC109" s="211"/>
      <c r="BD109" s="211"/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14" t="s">
        <v>89</v>
      </c>
      <c r="BK109" s="211"/>
      <c r="BL109" s="211"/>
      <c r="BM109" s="211"/>
    </row>
    <row r="110" s="2" customFormat="1" ht="18" customHeight="1">
      <c r="A110" s="39"/>
      <c r="B110" s="40"/>
      <c r="C110" s="41"/>
      <c r="D110" s="145" t="s">
        <v>146</v>
      </c>
      <c r="E110" s="138"/>
      <c r="F110" s="138"/>
      <c r="G110" s="41"/>
      <c r="H110" s="41"/>
      <c r="I110" s="41"/>
      <c r="J110" s="139">
        <v>0</v>
      </c>
      <c r="K110" s="41"/>
      <c r="L110" s="210"/>
      <c r="M110" s="211"/>
      <c r="N110" s="212" t="s">
        <v>46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145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89</v>
      </c>
      <c r="BK110" s="211"/>
      <c r="BL110" s="211"/>
      <c r="BM110" s="211"/>
    </row>
    <row r="111" s="2" customFormat="1" ht="18" customHeight="1">
      <c r="A111" s="39"/>
      <c r="B111" s="40"/>
      <c r="C111" s="41"/>
      <c r="D111" s="145" t="s">
        <v>147</v>
      </c>
      <c r="E111" s="138"/>
      <c r="F111" s="138"/>
      <c r="G111" s="41"/>
      <c r="H111" s="41"/>
      <c r="I111" s="41"/>
      <c r="J111" s="139">
        <v>0</v>
      </c>
      <c r="K111" s="41"/>
      <c r="L111" s="210"/>
      <c r="M111" s="211"/>
      <c r="N111" s="212" t="s">
        <v>46</v>
      </c>
      <c r="O111" s="211"/>
      <c r="P111" s="211"/>
      <c r="Q111" s="211"/>
      <c r="R111" s="211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4" t="s">
        <v>145</v>
      </c>
      <c r="AZ111" s="211"/>
      <c r="BA111" s="211"/>
      <c r="BB111" s="211"/>
      <c r="BC111" s="211"/>
      <c r="BD111" s="211"/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14" t="s">
        <v>89</v>
      </c>
      <c r="BK111" s="211"/>
      <c r="BL111" s="211"/>
      <c r="BM111" s="211"/>
    </row>
    <row r="112" s="2" customFormat="1" ht="18" customHeight="1">
      <c r="A112" s="39"/>
      <c r="B112" s="40"/>
      <c r="C112" s="41"/>
      <c r="D112" s="145" t="s">
        <v>148</v>
      </c>
      <c r="E112" s="138"/>
      <c r="F112" s="138"/>
      <c r="G112" s="41"/>
      <c r="H112" s="41"/>
      <c r="I112" s="41"/>
      <c r="J112" s="139">
        <v>0</v>
      </c>
      <c r="K112" s="41"/>
      <c r="L112" s="210"/>
      <c r="M112" s="211"/>
      <c r="N112" s="212" t="s">
        <v>46</v>
      </c>
      <c r="O112" s="211"/>
      <c r="P112" s="211"/>
      <c r="Q112" s="211"/>
      <c r="R112" s="211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4" t="s">
        <v>145</v>
      </c>
      <c r="AZ112" s="211"/>
      <c r="BA112" s="211"/>
      <c r="BB112" s="211"/>
      <c r="BC112" s="211"/>
      <c r="BD112" s="211"/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14" t="s">
        <v>89</v>
      </c>
      <c r="BK112" s="211"/>
      <c r="BL112" s="211"/>
      <c r="BM112" s="211"/>
    </row>
    <row r="113" s="2" customFormat="1" ht="18" customHeight="1">
      <c r="A113" s="39"/>
      <c r="B113" s="40"/>
      <c r="C113" s="41"/>
      <c r="D113" s="145" t="s">
        <v>149</v>
      </c>
      <c r="E113" s="138"/>
      <c r="F113" s="138"/>
      <c r="G113" s="41"/>
      <c r="H113" s="41"/>
      <c r="I113" s="41"/>
      <c r="J113" s="139">
        <v>0</v>
      </c>
      <c r="K113" s="41"/>
      <c r="L113" s="210"/>
      <c r="M113" s="211"/>
      <c r="N113" s="212" t="s">
        <v>46</v>
      </c>
      <c r="O113" s="211"/>
      <c r="P113" s="211"/>
      <c r="Q113" s="211"/>
      <c r="R113" s="211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4" t="s">
        <v>145</v>
      </c>
      <c r="AZ113" s="211"/>
      <c r="BA113" s="211"/>
      <c r="BB113" s="211"/>
      <c r="BC113" s="211"/>
      <c r="BD113" s="211"/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14" t="s">
        <v>89</v>
      </c>
      <c r="BK113" s="211"/>
      <c r="BL113" s="211"/>
      <c r="BM113" s="211"/>
    </row>
    <row r="114" s="2" customFormat="1" ht="18" customHeight="1">
      <c r="A114" s="39"/>
      <c r="B114" s="40"/>
      <c r="C114" s="41"/>
      <c r="D114" s="138" t="s">
        <v>150</v>
      </c>
      <c r="E114" s="41"/>
      <c r="F114" s="41"/>
      <c r="G114" s="41"/>
      <c r="H114" s="41"/>
      <c r="I114" s="41"/>
      <c r="J114" s="139">
        <f>ROUND(J30*T114,2)</f>
        <v>0</v>
      </c>
      <c r="K114" s="41"/>
      <c r="L114" s="210"/>
      <c r="M114" s="211"/>
      <c r="N114" s="212" t="s">
        <v>46</v>
      </c>
      <c r="O114" s="211"/>
      <c r="P114" s="211"/>
      <c r="Q114" s="211"/>
      <c r="R114" s="211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4" t="s">
        <v>151</v>
      </c>
      <c r="AZ114" s="211"/>
      <c r="BA114" s="211"/>
      <c r="BB114" s="211"/>
      <c r="BC114" s="211"/>
      <c r="BD114" s="211"/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14" t="s">
        <v>89</v>
      </c>
      <c r="BK114" s="211"/>
      <c r="BL114" s="211"/>
      <c r="BM114" s="211"/>
    </row>
    <row r="115" s="2" customForma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9.28" customHeight="1">
      <c r="A116" s="39"/>
      <c r="B116" s="40"/>
      <c r="C116" s="149" t="s">
        <v>124</v>
      </c>
      <c r="D116" s="150"/>
      <c r="E116" s="150"/>
      <c r="F116" s="150"/>
      <c r="G116" s="150"/>
      <c r="H116" s="150"/>
      <c r="I116" s="150"/>
      <c r="J116" s="151">
        <f>ROUND(J96+J108,2)</f>
        <v>0</v>
      </c>
      <c r="K116" s="15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2" t="s">
        <v>152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1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92" t="str">
        <f>E7</f>
        <v>CNC centrum a Svářečská škola v SOU Nové Strašecí</v>
      </c>
      <c r="F125" s="31"/>
      <c r="G125" s="31"/>
      <c r="H125" s="3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1" t="s">
        <v>126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01 - Bourání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1" t="s">
        <v>20</v>
      </c>
      <c r="D129" s="41"/>
      <c r="E129" s="41"/>
      <c r="F129" s="26" t="str">
        <f>F12</f>
        <v>Sportovní 1135</v>
      </c>
      <c r="G129" s="41"/>
      <c r="H129" s="41"/>
      <c r="I129" s="31" t="s">
        <v>22</v>
      </c>
      <c r="J129" s="80" t="str">
        <f>IF(J12="","",J12)</f>
        <v>2. 3. 2022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54.45" customHeight="1">
      <c r="A131" s="39"/>
      <c r="B131" s="40"/>
      <c r="C131" s="31" t="s">
        <v>24</v>
      </c>
      <c r="D131" s="41"/>
      <c r="E131" s="41"/>
      <c r="F131" s="26" t="str">
        <f>E15</f>
        <v xml:space="preserve">SOU,  Sportovní 1135, 27180 Nové Strašecí</v>
      </c>
      <c r="G131" s="41"/>
      <c r="H131" s="41"/>
      <c r="I131" s="31" t="s">
        <v>30</v>
      </c>
      <c r="J131" s="35" t="str">
        <f>E21</f>
        <v>Studio PHX s.r.o.Ondříčkova 384/33, Praha 3 Žižkov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1" t="s">
        <v>28</v>
      </c>
      <c r="D132" s="41"/>
      <c r="E132" s="41"/>
      <c r="F132" s="26" t="str">
        <f>IF(E18="","",E18)</f>
        <v>Vyplň údaj</v>
      </c>
      <c r="G132" s="41"/>
      <c r="H132" s="41"/>
      <c r="I132" s="31" t="s">
        <v>34</v>
      </c>
      <c r="J132" s="35" t="str">
        <f>E24</f>
        <v>Ing. Jan Brožek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16"/>
      <c r="B134" s="217"/>
      <c r="C134" s="218" t="s">
        <v>153</v>
      </c>
      <c r="D134" s="219" t="s">
        <v>66</v>
      </c>
      <c r="E134" s="219" t="s">
        <v>62</v>
      </c>
      <c r="F134" s="219" t="s">
        <v>63</v>
      </c>
      <c r="G134" s="219" t="s">
        <v>154</v>
      </c>
      <c r="H134" s="219" t="s">
        <v>155</v>
      </c>
      <c r="I134" s="219" t="s">
        <v>156</v>
      </c>
      <c r="J134" s="220" t="s">
        <v>131</v>
      </c>
      <c r="K134" s="221" t="s">
        <v>157</v>
      </c>
      <c r="L134" s="222"/>
      <c r="M134" s="101" t="s">
        <v>1</v>
      </c>
      <c r="N134" s="102" t="s">
        <v>45</v>
      </c>
      <c r="O134" s="102" t="s">
        <v>158</v>
      </c>
      <c r="P134" s="102" t="s">
        <v>159</v>
      </c>
      <c r="Q134" s="102" t="s">
        <v>160</v>
      </c>
      <c r="R134" s="102" t="s">
        <v>161</v>
      </c>
      <c r="S134" s="102" t="s">
        <v>162</v>
      </c>
      <c r="T134" s="103" t="s">
        <v>163</v>
      </c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</row>
    <row r="135" s="2" customFormat="1" ht="22.8" customHeight="1">
      <c r="A135" s="39"/>
      <c r="B135" s="40"/>
      <c r="C135" s="108" t="s">
        <v>164</v>
      </c>
      <c r="D135" s="41"/>
      <c r="E135" s="41"/>
      <c r="F135" s="41"/>
      <c r="G135" s="41"/>
      <c r="H135" s="41"/>
      <c r="I135" s="41"/>
      <c r="J135" s="223">
        <f>BK135</f>
        <v>0</v>
      </c>
      <c r="K135" s="41"/>
      <c r="L135" s="42"/>
      <c r="M135" s="104"/>
      <c r="N135" s="224"/>
      <c r="O135" s="105"/>
      <c r="P135" s="225">
        <f>P136+P165</f>
        <v>0</v>
      </c>
      <c r="Q135" s="105"/>
      <c r="R135" s="225">
        <f>R136+R165</f>
        <v>0</v>
      </c>
      <c r="S135" s="105"/>
      <c r="T135" s="226">
        <f>T136+T165</f>
        <v>374.707244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6" t="s">
        <v>80</v>
      </c>
      <c r="AU135" s="16" t="s">
        <v>133</v>
      </c>
      <c r="BK135" s="227">
        <f>BK136+BK165</f>
        <v>0</v>
      </c>
    </row>
    <row r="136" s="12" customFormat="1" ht="25.92" customHeight="1">
      <c r="A136" s="12"/>
      <c r="B136" s="228"/>
      <c r="C136" s="229"/>
      <c r="D136" s="230" t="s">
        <v>80</v>
      </c>
      <c r="E136" s="231" t="s">
        <v>165</v>
      </c>
      <c r="F136" s="231" t="s">
        <v>166</v>
      </c>
      <c r="G136" s="229"/>
      <c r="H136" s="229"/>
      <c r="I136" s="232"/>
      <c r="J136" s="233">
        <f>BK136</f>
        <v>0</v>
      </c>
      <c r="K136" s="229"/>
      <c r="L136" s="234"/>
      <c r="M136" s="235"/>
      <c r="N136" s="236"/>
      <c r="O136" s="236"/>
      <c r="P136" s="237">
        <f>P137+P143+P158</f>
        <v>0</v>
      </c>
      <c r="Q136" s="236"/>
      <c r="R136" s="237">
        <f>R137+R143+R158</f>
        <v>0</v>
      </c>
      <c r="S136" s="236"/>
      <c r="T136" s="238">
        <f>T137+T143+T158</f>
        <v>367.065516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9" t="s">
        <v>89</v>
      </c>
      <c r="AT136" s="240" t="s">
        <v>80</v>
      </c>
      <c r="AU136" s="240" t="s">
        <v>81</v>
      </c>
      <c r="AY136" s="239" t="s">
        <v>167</v>
      </c>
      <c r="BK136" s="241">
        <f>BK137+BK143+BK158</f>
        <v>0</v>
      </c>
    </row>
    <row r="137" s="12" customFormat="1" ht="22.8" customHeight="1">
      <c r="A137" s="12"/>
      <c r="B137" s="228"/>
      <c r="C137" s="229"/>
      <c r="D137" s="230" t="s">
        <v>80</v>
      </c>
      <c r="E137" s="242" t="s">
        <v>89</v>
      </c>
      <c r="F137" s="242" t="s">
        <v>168</v>
      </c>
      <c r="G137" s="229"/>
      <c r="H137" s="229"/>
      <c r="I137" s="232"/>
      <c r="J137" s="243">
        <f>BK137</f>
        <v>0</v>
      </c>
      <c r="K137" s="229"/>
      <c r="L137" s="234"/>
      <c r="M137" s="235"/>
      <c r="N137" s="236"/>
      <c r="O137" s="236"/>
      <c r="P137" s="237">
        <f>SUM(P138:P142)</f>
        <v>0</v>
      </c>
      <c r="Q137" s="236"/>
      <c r="R137" s="237">
        <f>SUM(R138:R142)</f>
        <v>0</v>
      </c>
      <c r="S137" s="236"/>
      <c r="T137" s="238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9" t="s">
        <v>89</v>
      </c>
      <c r="AT137" s="240" t="s">
        <v>80</v>
      </c>
      <c r="AU137" s="240" t="s">
        <v>89</v>
      </c>
      <c r="AY137" s="239" t="s">
        <v>167</v>
      </c>
      <c r="BK137" s="241">
        <f>SUM(BK138:BK142)</f>
        <v>0</v>
      </c>
    </row>
    <row r="138" s="2" customFormat="1" ht="55.5" customHeight="1">
      <c r="A138" s="39"/>
      <c r="B138" s="40"/>
      <c r="C138" s="244" t="s">
        <v>89</v>
      </c>
      <c r="D138" s="244" t="s">
        <v>169</v>
      </c>
      <c r="E138" s="245" t="s">
        <v>170</v>
      </c>
      <c r="F138" s="246" t="s">
        <v>171</v>
      </c>
      <c r="G138" s="247" t="s">
        <v>172</v>
      </c>
      <c r="H138" s="248">
        <v>15.718</v>
      </c>
      <c r="I138" s="249"/>
      <c r="J138" s="250">
        <f>ROUND(I138*H138,2)</f>
        <v>0</v>
      </c>
      <c r="K138" s="251"/>
      <c r="L138" s="42"/>
      <c r="M138" s="252" t="s">
        <v>1</v>
      </c>
      <c r="N138" s="253" t="s">
        <v>46</v>
      </c>
      <c r="O138" s="92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6" t="s">
        <v>173</v>
      </c>
      <c r="AT138" s="256" t="s">
        <v>169</v>
      </c>
      <c r="AU138" s="256" t="s">
        <v>91</v>
      </c>
      <c r="AY138" s="16" t="s">
        <v>167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89</v>
      </c>
      <c r="BK138" s="144">
        <f>ROUND(I138*H138,2)</f>
        <v>0</v>
      </c>
      <c r="BL138" s="16" t="s">
        <v>173</v>
      </c>
      <c r="BM138" s="256" t="s">
        <v>174</v>
      </c>
    </row>
    <row r="139" s="13" customFormat="1">
      <c r="A139" s="13"/>
      <c r="B139" s="257"/>
      <c r="C139" s="258"/>
      <c r="D139" s="259" t="s">
        <v>175</v>
      </c>
      <c r="E139" s="260" t="s">
        <v>1</v>
      </c>
      <c r="F139" s="261" t="s">
        <v>176</v>
      </c>
      <c r="G139" s="258"/>
      <c r="H139" s="262">
        <v>2.9119999999999999</v>
      </c>
      <c r="I139" s="263"/>
      <c r="J139" s="258"/>
      <c r="K139" s="258"/>
      <c r="L139" s="264"/>
      <c r="M139" s="265"/>
      <c r="N139" s="266"/>
      <c r="O139" s="266"/>
      <c r="P139" s="266"/>
      <c r="Q139" s="266"/>
      <c r="R139" s="266"/>
      <c r="S139" s="266"/>
      <c r="T139" s="26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8" t="s">
        <v>175</v>
      </c>
      <c r="AU139" s="268" t="s">
        <v>91</v>
      </c>
      <c r="AV139" s="13" t="s">
        <v>91</v>
      </c>
      <c r="AW139" s="13" t="s">
        <v>33</v>
      </c>
      <c r="AX139" s="13" t="s">
        <v>81</v>
      </c>
      <c r="AY139" s="268" t="s">
        <v>167</v>
      </c>
    </row>
    <row r="140" s="13" customFormat="1">
      <c r="A140" s="13"/>
      <c r="B140" s="257"/>
      <c r="C140" s="258"/>
      <c r="D140" s="259" t="s">
        <v>175</v>
      </c>
      <c r="E140" s="260" t="s">
        <v>1</v>
      </c>
      <c r="F140" s="261" t="s">
        <v>177</v>
      </c>
      <c r="G140" s="258"/>
      <c r="H140" s="262">
        <v>10.061999999999999</v>
      </c>
      <c r="I140" s="263"/>
      <c r="J140" s="258"/>
      <c r="K140" s="258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175</v>
      </c>
      <c r="AU140" s="268" t="s">
        <v>91</v>
      </c>
      <c r="AV140" s="13" t="s">
        <v>91</v>
      </c>
      <c r="AW140" s="13" t="s">
        <v>33</v>
      </c>
      <c r="AX140" s="13" t="s">
        <v>81</v>
      </c>
      <c r="AY140" s="268" t="s">
        <v>167</v>
      </c>
    </row>
    <row r="141" s="13" customFormat="1">
      <c r="A141" s="13"/>
      <c r="B141" s="257"/>
      <c r="C141" s="258"/>
      <c r="D141" s="259" t="s">
        <v>175</v>
      </c>
      <c r="E141" s="260" t="s">
        <v>1</v>
      </c>
      <c r="F141" s="261" t="s">
        <v>178</v>
      </c>
      <c r="G141" s="258"/>
      <c r="H141" s="262">
        <v>2.7440000000000002</v>
      </c>
      <c r="I141" s="263"/>
      <c r="J141" s="258"/>
      <c r="K141" s="258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175</v>
      </c>
      <c r="AU141" s="268" t="s">
        <v>91</v>
      </c>
      <c r="AV141" s="13" t="s">
        <v>91</v>
      </c>
      <c r="AW141" s="13" t="s">
        <v>33</v>
      </c>
      <c r="AX141" s="13" t="s">
        <v>81</v>
      </c>
      <c r="AY141" s="268" t="s">
        <v>167</v>
      </c>
    </row>
    <row r="142" s="14" customFormat="1">
      <c r="A142" s="14"/>
      <c r="B142" s="269"/>
      <c r="C142" s="270"/>
      <c r="D142" s="259" t="s">
        <v>175</v>
      </c>
      <c r="E142" s="271" t="s">
        <v>1</v>
      </c>
      <c r="F142" s="272" t="s">
        <v>179</v>
      </c>
      <c r="G142" s="270"/>
      <c r="H142" s="273">
        <v>15.718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9" t="s">
        <v>175</v>
      </c>
      <c r="AU142" s="279" t="s">
        <v>91</v>
      </c>
      <c r="AV142" s="14" t="s">
        <v>173</v>
      </c>
      <c r="AW142" s="14" t="s">
        <v>33</v>
      </c>
      <c r="AX142" s="14" t="s">
        <v>89</v>
      </c>
      <c r="AY142" s="279" t="s">
        <v>167</v>
      </c>
    </row>
    <row r="143" s="12" customFormat="1" ht="22.8" customHeight="1">
      <c r="A143" s="12"/>
      <c r="B143" s="228"/>
      <c r="C143" s="229"/>
      <c r="D143" s="230" t="s">
        <v>80</v>
      </c>
      <c r="E143" s="242" t="s">
        <v>180</v>
      </c>
      <c r="F143" s="242" t="s">
        <v>181</v>
      </c>
      <c r="G143" s="229"/>
      <c r="H143" s="229"/>
      <c r="I143" s="232"/>
      <c r="J143" s="243">
        <f>BK143</f>
        <v>0</v>
      </c>
      <c r="K143" s="229"/>
      <c r="L143" s="234"/>
      <c r="M143" s="235"/>
      <c r="N143" s="236"/>
      <c r="O143" s="236"/>
      <c r="P143" s="237">
        <f>SUM(P144:P157)</f>
        <v>0</v>
      </c>
      <c r="Q143" s="236"/>
      <c r="R143" s="237">
        <f>SUM(R144:R157)</f>
        <v>0</v>
      </c>
      <c r="S143" s="236"/>
      <c r="T143" s="238">
        <f>SUM(T144:T157)</f>
        <v>367.065516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9" t="s">
        <v>89</v>
      </c>
      <c r="AT143" s="240" t="s">
        <v>80</v>
      </c>
      <c r="AU143" s="240" t="s">
        <v>89</v>
      </c>
      <c r="AY143" s="239" t="s">
        <v>167</v>
      </c>
      <c r="BK143" s="241">
        <f>SUM(BK144:BK157)</f>
        <v>0</v>
      </c>
    </row>
    <row r="144" s="2" customFormat="1" ht="16.5" customHeight="1">
      <c r="A144" s="39"/>
      <c r="B144" s="40"/>
      <c r="C144" s="244" t="s">
        <v>91</v>
      </c>
      <c r="D144" s="244" t="s">
        <v>169</v>
      </c>
      <c r="E144" s="245" t="s">
        <v>182</v>
      </c>
      <c r="F144" s="246" t="s">
        <v>183</v>
      </c>
      <c r="G144" s="247" t="s">
        <v>172</v>
      </c>
      <c r="H144" s="248">
        <v>42.954999999999998</v>
      </c>
      <c r="I144" s="249"/>
      <c r="J144" s="250">
        <f>ROUND(I144*H144,2)</f>
        <v>0</v>
      </c>
      <c r="K144" s="251"/>
      <c r="L144" s="42"/>
      <c r="M144" s="252" t="s">
        <v>1</v>
      </c>
      <c r="N144" s="253" t="s">
        <v>46</v>
      </c>
      <c r="O144" s="92"/>
      <c r="P144" s="254">
        <f>O144*H144</f>
        <v>0</v>
      </c>
      <c r="Q144" s="254">
        <v>0</v>
      </c>
      <c r="R144" s="254">
        <f>Q144*H144</f>
        <v>0</v>
      </c>
      <c r="S144" s="254">
        <v>2</v>
      </c>
      <c r="T144" s="255">
        <f>S144*H144</f>
        <v>85.909999999999997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6" t="s">
        <v>173</v>
      </c>
      <c r="AT144" s="256" t="s">
        <v>169</v>
      </c>
      <c r="AU144" s="256" t="s">
        <v>91</v>
      </c>
      <c r="AY144" s="16" t="s">
        <v>167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89</v>
      </c>
      <c r="BK144" s="144">
        <f>ROUND(I144*H144,2)</f>
        <v>0</v>
      </c>
      <c r="BL144" s="16" t="s">
        <v>173</v>
      </c>
      <c r="BM144" s="256" t="s">
        <v>184</v>
      </c>
    </row>
    <row r="145" s="13" customFormat="1">
      <c r="A145" s="13"/>
      <c r="B145" s="257"/>
      <c r="C145" s="258"/>
      <c r="D145" s="259" t="s">
        <v>175</v>
      </c>
      <c r="E145" s="260" t="s">
        <v>1</v>
      </c>
      <c r="F145" s="261" t="s">
        <v>185</v>
      </c>
      <c r="G145" s="258"/>
      <c r="H145" s="262">
        <v>42.954999999999998</v>
      </c>
      <c r="I145" s="263"/>
      <c r="J145" s="258"/>
      <c r="K145" s="258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175</v>
      </c>
      <c r="AU145" s="268" t="s">
        <v>91</v>
      </c>
      <c r="AV145" s="13" t="s">
        <v>91</v>
      </c>
      <c r="AW145" s="13" t="s">
        <v>33</v>
      </c>
      <c r="AX145" s="13" t="s">
        <v>89</v>
      </c>
      <c r="AY145" s="268" t="s">
        <v>167</v>
      </c>
    </row>
    <row r="146" s="2" customFormat="1" ht="37.8" customHeight="1">
      <c r="A146" s="39"/>
      <c r="B146" s="40"/>
      <c r="C146" s="244" t="s">
        <v>180</v>
      </c>
      <c r="D146" s="244" t="s">
        <v>169</v>
      </c>
      <c r="E146" s="245" t="s">
        <v>186</v>
      </c>
      <c r="F146" s="246" t="s">
        <v>187</v>
      </c>
      <c r="G146" s="247" t="s">
        <v>172</v>
      </c>
      <c r="H146" s="248">
        <v>136.94399999999999</v>
      </c>
      <c r="I146" s="249"/>
      <c r="J146" s="250">
        <f>ROUND(I146*H146,2)</f>
        <v>0</v>
      </c>
      <c r="K146" s="251"/>
      <c r="L146" s="42"/>
      <c r="M146" s="252" t="s">
        <v>1</v>
      </c>
      <c r="N146" s="253" t="s">
        <v>46</v>
      </c>
      <c r="O146" s="92"/>
      <c r="P146" s="254">
        <f>O146*H146</f>
        <v>0</v>
      </c>
      <c r="Q146" s="254">
        <v>0</v>
      </c>
      <c r="R146" s="254">
        <f>Q146*H146</f>
        <v>0</v>
      </c>
      <c r="S146" s="254">
        <v>1.95</v>
      </c>
      <c r="T146" s="255">
        <f>S146*H146</f>
        <v>267.04079999999999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6" t="s">
        <v>173</v>
      </c>
      <c r="AT146" s="256" t="s">
        <v>169</v>
      </c>
      <c r="AU146" s="256" t="s">
        <v>91</v>
      </c>
      <c r="AY146" s="16" t="s">
        <v>167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89</v>
      </c>
      <c r="BK146" s="144">
        <f>ROUND(I146*H146,2)</f>
        <v>0</v>
      </c>
      <c r="BL146" s="16" t="s">
        <v>173</v>
      </c>
      <c r="BM146" s="256" t="s">
        <v>188</v>
      </c>
    </row>
    <row r="147" s="13" customFormat="1">
      <c r="A147" s="13"/>
      <c r="B147" s="257"/>
      <c r="C147" s="258"/>
      <c r="D147" s="259" t="s">
        <v>175</v>
      </c>
      <c r="E147" s="260" t="s">
        <v>1</v>
      </c>
      <c r="F147" s="261" t="s">
        <v>189</v>
      </c>
      <c r="G147" s="258"/>
      <c r="H147" s="262">
        <v>59.865000000000002</v>
      </c>
      <c r="I147" s="263"/>
      <c r="J147" s="258"/>
      <c r="K147" s="258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175</v>
      </c>
      <c r="AU147" s="268" t="s">
        <v>91</v>
      </c>
      <c r="AV147" s="13" t="s">
        <v>91</v>
      </c>
      <c r="AW147" s="13" t="s">
        <v>33</v>
      </c>
      <c r="AX147" s="13" t="s">
        <v>81</v>
      </c>
      <c r="AY147" s="268" t="s">
        <v>167</v>
      </c>
    </row>
    <row r="148" s="13" customFormat="1">
      <c r="A148" s="13"/>
      <c r="B148" s="257"/>
      <c r="C148" s="258"/>
      <c r="D148" s="259" t="s">
        <v>175</v>
      </c>
      <c r="E148" s="260" t="s">
        <v>1</v>
      </c>
      <c r="F148" s="261" t="s">
        <v>190</v>
      </c>
      <c r="G148" s="258"/>
      <c r="H148" s="262">
        <v>51.399000000000001</v>
      </c>
      <c r="I148" s="263"/>
      <c r="J148" s="258"/>
      <c r="K148" s="258"/>
      <c r="L148" s="264"/>
      <c r="M148" s="265"/>
      <c r="N148" s="266"/>
      <c r="O148" s="266"/>
      <c r="P148" s="266"/>
      <c r="Q148" s="266"/>
      <c r="R148" s="266"/>
      <c r="S148" s="266"/>
      <c r="T148" s="26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8" t="s">
        <v>175</v>
      </c>
      <c r="AU148" s="268" t="s">
        <v>91</v>
      </c>
      <c r="AV148" s="13" t="s">
        <v>91</v>
      </c>
      <c r="AW148" s="13" t="s">
        <v>33</v>
      </c>
      <c r="AX148" s="13" t="s">
        <v>81</v>
      </c>
      <c r="AY148" s="268" t="s">
        <v>167</v>
      </c>
    </row>
    <row r="149" s="13" customFormat="1">
      <c r="A149" s="13"/>
      <c r="B149" s="257"/>
      <c r="C149" s="258"/>
      <c r="D149" s="259" t="s">
        <v>175</v>
      </c>
      <c r="E149" s="260" t="s">
        <v>1</v>
      </c>
      <c r="F149" s="261" t="s">
        <v>191</v>
      </c>
      <c r="G149" s="258"/>
      <c r="H149" s="262">
        <v>5.4000000000000004</v>
      </c>
      <c r="I149" s="263"/>
      <c r="J149" s="258"/>
      <c r="K149" s="258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175</v>
      </c>
      <c r="AU149" s="268" t="s">
        <v>91</v>
      </c>
      <c r="AV149" s="13" t="s">
        <v>91</v>
      </c>
      <c r="AW149" s="13" t="s">
        <v>33</v>
      </c>
      <c r="AX149" s="13" t="s">
        <v>81</v>
      </c>
      <c r="AY149" s="268" t="s">
        <v>167</v>
      </c>
    </row>
    <row r="150" s="13" customFormat="1">
      <c r="A150" s="13"/>
      <c r="B150" s="257"/>
      <c r="C150" s="258"/>
      <c r="D150" s="259" t="s">
        <v>175</v>
      </c>
      <c r="E150" s="260" t="s">
        <v>1</v>
      </c>
      <c r="F150" s="261" t="s">
        <v>192</v>
      </c>
      <c r="G150" s="258"/>
      <c r="H150" s="262">
        <v>20.280000000000001</v>
      </c>
      <c r="I150" s="263"/>
      <c r="J150" s="258"/>
      <c r="K150" s="258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175</v>
      </c>
      <c r="AU150" s="268" t="s">
        <v>91</v>
      </c>
      <c r="AV150" s="13" t="s">
        <v>91</v>
      </c>
      <c r="AW150" s="13" t="s">
        <v>33</v>
      </c>
      <c r="AX150" s="13" t="s">
        <v>81</v>
      </c>
      <c r="AY150" s="268" t="s">
        <v>167</v>
      </c>
    </row>
    <row r="151" s="14" customFormat="1">
      <c r="A151" s="14"/>
      <c r="B151" s="269"/>
      <c r="C151" s="270"/>
      <c r="D151" s="259" t="s">
        <v>175</v>
      </c>
      <c r="E151" s="271" t="s">
        <v>1</v>
      </c>
      <c r="F151" s="272" t="s">
        <v>179</v>
      </c>
      <c r="G151" s="270"/>
      <c r="H151" s="273">
        <v>136.94400000000002</v>
      </c>
      <c r="I151" s="274"/>
      <c r="J151" s="270"/>
      <c r="K151" s="270"/>
      <c r="L151" s="275"/>
      <c r="M151" s="276"/>
      <c r="N151" s="277"/>
      <c r="O151" s="277"/>
      <c r="P151" s="277"/>
      <c r="Q151" s="277"/>
      <c r="R151" s="277"/>
      <c r="S151" s="277"/>
      <c r="T151" s="27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9" t="s">
        <v>175</v>
      </c>
      <c r="AU151" s="279" t="s">
        <v>91</v>
      </c>
      <c r="AV151" s="14" t="s">
        <v>173</v>
      </c>
      <c r="AW151" s="14" t="s">
        <v>33</v>
      </c>
      <c r="AX151" s="14" t="s">
        <v>89</v>
      </c>
      <c r="AY151" s="279" t="s">
        <v>167</v>
      </c>
    </row>
    <row r="152" s="2" customFormat="1" ht="24.15" customHeight="1">
      <c r="A152" s="39"/>
      <c r="B152" s="40"/>
      <c r="C152" s="244" t="s">
        <v>193</v>
      </c>
      <c r="D152" s="244" t="s">
        <v>169</v>
      </c>
      <c r="E152" s="245" t="s">
        <v>194</v>
      </c>
      <c r="F152" s="246" t="s">
        <v>195</v>
      </c>
      <c r="G152" s="247" t="s">
        <v>172</v>
      </c>
      <c r="H152" s="248">
        <v>1.96</v>
      </c>
      <c r="I152" s="249"/>
      <c r="J152" s="250">
        <f>ROUND(I152*H152,2)</f>
        <v>0</v>
      </c>
      <c r="K152" s="251"/>
      <c r="L152" s="42"/>
      <c r="M152" s="252" t="s">
        <v>1</v>
      </c>
      <c r="N152" s="253" t="s">
        <v>46</v>
      </c>
      <c r="O152" s="92"/>
      <c r="P152" s="254">
        <f>O152*H152</f>
        <v>0</v>
      </c>
      <c r="Q152" s="254">
        <v>0</v>
      </c>
      <c r="R152" s="254">
        <f>Q152*H152</f>
        <v>0</v>
      </c>
      <c r="S152" s="254">
        <v>1.8</v>
      </c>
      <c r="T152" s="255">
        <f>S152*H152</f>
        <v>3.528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6" t="s">
        <v>173</v>
      </c>
      <c r="AT152" s="256" t="s">
        <v>169</v>
      </c>
      <c r="AU152" s="256" t="s">
        <v>91</v>
      </c>
      <c r="AY152" s="16" t="s">
        <v>167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89</v>
      </c>
      <c r="BK152" s="144">
        <f>ROUND(I152*H152,2)</f>
        <v>0</v>
      </c>
      <c r="BL152" s="16" t="s">
        <v>173</v>
      </c>
      <c r="BM152" s="256" t="s">
        <v>196</v>
      </c>
    </row>
    <row r="153" s="13" customFormat="1">
      <c r="A153" s="13"/>
      <c r="B153" s="257"/>
      <c r="C153" s="258"/>
      <c r="D153" s="259" t="s">
        <v>175</v>
      </c>
      <c r="E153" s="260" t="s">
        <v>1</v>
      </c>
      <c r="F153" s="261" t="s">
        <v>197</v>
      </c>
      <c r="G153" s="258"/>
      <c r="H153" s="262">
        <v>1.96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175</v>
      </c>
      <c r="AU153" s="268" t="s">
        <v>91</v>
      </c>
      <c r="AV153" s="13" t="s">
        <v>91</v>
      </c>
      <c r="AW153" s="13" t="s">
        <v>33</v>
      </c>
      <c r="AX153" s="13" t="s">
        <v>89</v>
      </c>
      <c r="AY153" s="268" t="s">
        <v>167</v>
      </c>
    </row>
    <row r="154" s="2" customFormat="1" ht="49.05" customHeight="1">
      <c r="A154" s="39"/>
      <c r="B154" s="40"/>
      <c r="C154" s="244" t="s">
        <v>198</v>
      </c>
      <c r="D154" s="244" t="s">
        <v>169</v>
      </c>
      <c r="E154" s="245" t="s">
        <v>199</v>
      </c>
      <c r="F154" s="246" t="s">
        <v>200</v>
      </c>
      <c r="G154" s="247" t="s">
        <v>201</v>
      </c>
      <c r="H154" s="248">
        <v>136.06999999999999</v>
      </c>
      <c r="I154" s="249"/>
      <c r="J154" s="250">
        <f>ROUND(I154*H154,2)</f>
        <v>0</v>
      </c>
      <c r="K154" s="251"/>
      <c r="L154" s="42"/>
      <c r="M154" s="252" t="s">
        <v>1</v>
      </c>
      <c r="N154" s="253" t="s">
        <v>46</v>
      </c>
      <c r="O154" s="92"/>
      <c r="P154" s="254">
        <f>O154*H154</f>
        <v>0</v>
      </c>
      <c r="Q154" s="254">
        <v>0</v>
      </c>
      <c r="R154" s="254">
        <f>Q154*H154</f>
        <v>0</v>
      </c>
      <c r="S154" s="254">
        <v>0.073999999999999996</v>
      </c>
      <c r="T154" s="255">
        <f>S154*H154</f>
        <v>10.069179999999999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6" t="s">
        <v>173</v>
      </c>
      <c r="AT154" s="256" t="s">
        <v>169</v>
      </c>
      <c r="AU154" s="256" t="s">
        <v>91</v>
      </c>
      <c r="AY154" s="16" t="s">
        <v>167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89</v>
      </c>
      <c r="BK154" s="144">
        <f>ROUND(I154*H154,2)</f>
        <v>0</v>
      </c>
      <c r="BL154" s="16" t="s">
        <v>173</v>
      </c>
      <c r="BM154" s="256" t="s">
        <v>202</v>
      </c>
    </row>
    <row r="155" s="13" customFormat="1">
      <c r="A155" s="13"/>
      <c r="B155" s="257"/>
      <c r="C155" s="258"/>
      <c r="D155" s="259" t="s">
        <v>175</v>
      </c>
      <c r="E155" s="260" t="s">
        <v>1</v>
      </c>
      <c r="F155" s="261" t="s">
        <v>203</v>
      </c>
      <c r="G155" s="258"/>
      <c r="H155" s="262">
        <v>136.06999999999999</v>
      </c>
      <c r="I155" s="263"/>
      <c r="J155" s="258"/>
      <c r="K155" s="258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175</v>
      </c>
      <c r="AU155" s="268" t="s">
        <v>91</v>
      </c>
      <c r="AV155" s="13" t="s">
        <v>91</v>
      </c>
      <c r="AW155" s="13" t="s">
        <v>33</v>
      </c>
      <c r="AX155" s="13" t="s">
        <v>89</v>
      </c>
      <c r="AY155" s="268" t="s">
        <v>167</v>
      </c>
    </row>
    <row r="156" s="2" customFormat="1" ht="44.25" customHeight="1">
      <c r="A156" s="39"/>
      <c r="B156" s="40"/>
      <c r="C156" s="244" t="s">
        <v>204</v>
      </c>
      <c r="D156" s="244" t="s">
        <v>169</v>
      </c>
      <c r="E156" s="245" t="s">
        <v>205</v>
      </c>
      <c r="F156" s="246" t="s">
        <v>206</v>
      </c>
      <c r="G156" s="247" t="s">
        <v>201</v>
      </c>
      <c r="H156" s="248">
        <v>16.172999999999998</v>
      </c>
      <c r="I156" s="249"/>
      <c r="J156" s="250">
        <f>ROUND(I156*H156,2)</f>
        <v>0</v>
      </c>
      <c r="K156" s="251"/>
      <c r="L156" s="42"/>
      <c r="M156" s="252" t="s">
        <v>1</v>
      </c>
      <c r="N156" s="253" t="s">
        <v>46</v>
      </c>
      <c r="O156" s="92"/>
      <c r="P156" s="254">
        <f>O156*H156</f>
        <v>0</v>
      </c>
      <c r="Q156" s="254">
        <v>0</v>
      </c>
      <c r="R156" s="254">
        <f>Q156*H156</f>
        <v>0</v>
      </c>
      <c r="S156" s="254">
        <v>0.032000000000000001</v>
      </c>
      <c r="T156" s="255">
        <f>S156*H156</f>
        <v>0.517536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6" t="s">
        <v>173</v>
      </c>
      <c r="AT156" s="256" t="s">
        <v>169</v>
      </c>
      <c r="AU156" s="256" t="s">
        <v>91</v>
      </c>
      <c r="AY156" s="16" t="s">
        <v>167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89</v>
      </c>
      <c r="BK156" s="144">
        <f>ROUND(I156*H156,2)</f>
        <v>0</v>
      </c>
      <c r="BL156" s="16" t="s">
        <v>173</v>
      </c>
      <c r="BM156" s="256" t="s">
        <v>207</v>
      </c>
    </row>
    <row r="157" s="13" customFormat="1">
      <c r="A157" s="13"/>
      <c r="B157" s="257"/>
      <c r="C157" s="258"/>
      <c r="D157" s="259" t="s">
        <v>175</v>
      </c>
      <c r="E157" s="260" t="s">
        <v>1</v>
      </c>
      <c r="F157" s="261" t="s">
        <v>208</v>
      </c>
      <c r="G157" s="258"/>
      <c r="H157" s="262">
        <v>16.172999999999998</v>
      </c>
      <c r="I157" s="263"/>
      <c r="J157" s="258"/>
      <c r="K157" s="258"/>
      <c r="L157" s="264"/>
      <c r="M157" s="265"/>
      <c r="N157" s="266"/>
      <c r="O157" s="266"/>
      <c r="P157" s="266"/>
      <c r="Q157" s="266"/>
      <c r="R157" s="266"/>
      <c r="S157" s="266"/>
      <c r="T157" s="26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8" t="s">
        <v>175</v>
      </c>
      <c r="AU157" s="268" t="s">
        <v>91</v>
      </c>
      <c r="AV157" s="13" t="s">
        <v>91</v>
      </c>
      <c r="AW157" s="13" t="s">
        <v>33</v>
      </c>
      <c r="AX157" s="13" t="s">
        <v>89</v>
      </c>
      <c r="AY157" s="268" t="s">
        <v>167</v>
      </c>
    </row>
    <row r="158" s="12" customFormat="1" ht="22.8" customHeight="1">
      <c r="A158" s="12"/>
      <c r="B158" s="228"/>
      <c r="C158" s="229"/>
      <c r="D158" s="230" t="s">
        <v>80</v>
      </c>
      <c r="E158" s="242" t="s">
        <v>209</v>
      </c>
      <c r="F158" s="242" t="s">
        <v>210</v>
      </c>
      <c r="G158" s="229"/>
      <c r="H158" s="229"/>
      <c r="I158" s="232"/>
      <c r="J158" s="243">
        <f>BK158</f>
        <v>0</v>
      </c>
      <c r="K158" s="229"/>
      <c r="L158" s="234"/>
      <c r="M158" s="235"/>
      <c r="N158" s="236"/>
      <c r="O158" s="236"/>
      <c r="P158" s="237">
        <f>SUM(P159:P164)</f>
        <v>0</v>
      </c>
      <c r="Q158" s="236"/>
      <c r="R158" s="237">
        <f>SUM(R159:R164)</f>
        <v>0</v>
      </c>
      <c r="S158" s="236"/>
      <c r="T158" s="238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9" t="s">
        <v>89</v>
      </c>
      <c r="AT158" s="240" t="s">
        <v>80</v>
      </c>
      <c r="AU158" s="240" t="s">
        <v>89</v>
      </c>
      <c r="AY158" s="239" t="s">
        <v>167</v>
      </c>
      <c r="BK158" s="241">
        <f>SUM(BK159:BK164)</f>
        <v>0</v>
      </c>
    </row>
    <row r="159" s="2" customFormat="1" ht="37.8" customHeight="1">
      <c r="A159" s="39"/>
      <c r="B159" s="40"/>
      <c r="C159" s="244" t="s">
        <v>211</v>
      </c>
      <c r="D159" s="244" t="s">
        <v>169</v>
      </c>
      <c r="E159" s="245" t="s">
        <v>212</v>
      </c>
      <c r="F159" s="246" t="s">
        <v>213</v>
      </c>
      <c r="G159" s="247" t="s">
        <v>214</v>
      </c>
      <c r="H159" s="248">
        <v>374.70699999999999</v>
      </c>
      <c r="I159" s="249"/>
      <c r="J159" s="250">
        <f>ROUND(I159*H159,2)</f>
        <v>0</v>
      </c>
      <c r="K159" s="251"/>
      <c r="L159" s="42"/>
      <c r="M159" s="252" t="s">
        <v>1</v>
      </c>
      <c r="N159" s="253" t="s">
        <v>46</v>
      </c>
      <c r="O159" s="92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6" t="s">
        <v>173</v>
      </c>
      <c r="AT159" s="256" t="s">
        <v>169</v>
      </c>
      <c r="AU159" s="256" t="s">
        <v>91</v>
      </c>
      <c r="AY159" s="16" t="s">
        <v>167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89</v>
      </c>
      <c r="BK159" s="144">
        <f>ROUND(I159*H159,2)</f>
        <v>0</v>
      </c>
      <c r="BL159" s="16" t="s">
        <v>173</v>
      </c>
      <c r="BM159" s="256" t="s">
        <v>215</v>
      </c>
    </row>
    <row r="160" s="2" customFormat="1" ht="33" customHeight="1">
      <c r="A160" s="39"/>
      <c r="B160" s="40"/>
      <c r="C160" s="244" t="s">
        <v>216</v>
      </c>
      <c r="D160" s="244" t="s">
        <v>169</v>
      </c>
      <c r="E160" s="245" t="s">
        <v>217</v>
      </c>
      <c r="F160" s="246" t="s">
        <v>218</v>
      </c>
      <c r="G160" s="247" t="s">
        <v>214</v>
      </c>
      <c r="H160" s="248">
        <v>374.70699999999999</v>
      </c>
      <c r="I160" s="249"/>
      <c r="J160" s="250">
        <f>ROUND(I160*H160,2)</f>
        <v>0</v>
      </c>
      <c r="K160" s="251"/>
      <c r="L160" s="42"/>
      <c r="M160" s="252" t="s">
        <v>1</v>
      </c>
      <c r="N160" s="253" t="s">
        <v>46</v>
      </c>
      <c r="O160" s="92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6" t="s">
        <v>173</v>
      </c>
      <c r="AT160" s="256" t="s">
        <v>169</v>
      </c>
      <c r="AU160" s="256" t="s">
        <v>91</v>
      </c>
      <c r="AY160" s="16" t="s">
        <v>167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89</v>
      </c>
      <c r="BK160" s="144">
        <f>ROUND(I160*H160,2)</f>
        <v>0</v>
      </c>
      <c r="BL160" s="16" t="s">
        <v>173</v>
      </c>
      <c r="BM160" s="256" t="s">
        <v>219</v>
      </c>
    </row>
    <row r="161" s="2" customFormat="1" ht="44.25" customHeight="1">
      <c r="A161" s="39"/>
      <c r="B161" s="40"/>
      <c r="C161" s="244" t="s">
        <v>8</v>
      </c>
      <c r="D161" s="244" t="s">
        <v>169</v>
      </c>
      <c r="E161" s="245" t="s">
        <v>220</v>
      </c>
      <c r="F161" s="246" t="s">
        <v>221</v>
      </c>
      <c r="G161" s="247" t="s">
        <v>214</v>
      </c>
      <c r="H161" s="248">
        <v>1498.828</v>
      </c>
      <c r="I161" s="249"/>
      <c r="J161" s="250">
        <f>ROUND(I161*H161,2)</f>
        <v>0</v>
      </c>
      <c r="K161" s="251"/>
      <c r="L161" s="42"/>
      <c r="M161" s="252" t="s">
        <v>1</v>
      </c>
      <c r="N161" s="253" t="s">
        <v>46</v>
      </c>
      <c r="O161" s="92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6" t="s">
        <v>173</v>
      </c>
      <c r="AT161" s="256" t="s">
        <v>169</v>
      </c>
      <c r="AU161" s="256" t="s">
        <v>91</v>
      </c>
      <c r="AY161" s="16" t="s">
        <v>167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89</v>
      </c>
      <c r="BK161" s="144">
        <f>ROUND(I161*H161,2)</f>
        <v>0</v>
      </c>
      <c r="BL161" s="16" t="s">
        <v>173</v>
      </c>
      <c r="BM161" s="256" t="s">
        <v>222</v>
      </c>
    </row>
    <row r="162" s="13" customFormat="1">
      <c r="A162" s="13"/>
      <c r="B162" s="257"/>
      <c r="C162" s="258"/>
      <c r="D162" s="259" t="s">
        <v>175</v>
      </c>
      <c r="E162" s="258"/>
      <c r="F162" s="261" t="s">
        <v>223</v>
      </c>
      <c r="G162" s="258"/>
      <c r="H162" s="262">
        <v>1498.828</v>
      </c>
      <c r="I162" s="263"/>
      <c r="J162" s="258"/>
      <c r="K162" s="258"/>
      <c r="L162" s="264"/>
      <c r="M162" s="265"/>
      <c r="N162" s="266"/>
      <c r="O162" s="266"/>
      <c r="P162" s="266"/>
      <c r="Q162" s="266"/>
      <c r="R162" s="266"/>
      <c r="S162" s="266"/>
      <c r="T162" s="26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8" t="s">
        <v>175</v>
      </c>
      <c r="AU162" s="268" t="s">
        <v>91</v>
      </c>
      <c r="AV162" s="13" t="s">
        <v>91</v>
      </c>
      <c r="AW162" s="13" t="s">
        <v>4</v>
      </c>
      <c r="AX162" s="13" t="s">
        <v>89</v>
      </c>
      <c r="AY162" s="268" t="s">
        <v>167</v>
      </c>
    </row>
    <row r="163" s="2" customFormat="1" ht="55.5" customHeight="1">
      <c r="A163" s="39"/>
      <c r="B163" s="40"/>
      <c r="C163" s="244" t="s">
        <v>224</v>
      </c>
      <c r="D163" s="244" t="s">
        <v>169</v>
      </c>
      <c r="E163" s="245" t="s">
        <v>225</v>
      </c>
      <c r="F163" s="246" t="s">
        <v>226</v>
      </c>
      <c r="G163" s="247" t="s">
        <v>214</v>
      </c>
      <c r="H163" s="248">
        <v>476.036</v>
      </c>
      <c r="I163" s="249"/>
      <c r="J163" s="250">
        <f>ROUND(I163*H163,2)</f>
        <v>0</v>
      </c>
      <c r="K163" s="251"/>
      <c r="L163" s="42"/>
      <c r="M163" s="252" t="s">
        <v>1</v>
      </c>
      <c r="N163" s="253" t="s">
        <v>46</v>
      </c>
      <c r="O163" s="92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6" t="s">
        <v>173</v>
      </c>
      <c r="AT163" s="256" t="s">
        <v>169</v>
      </c>
      <c r="AU163" s="256" t="s">
        <v>91</v>
      </c>
      <c r="AY163" s="16" t="s">
        <v>167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89</v>
      </c>
      <c r="BK163" s="144">
        <f>ROUND(I163*H163,2)</f>
        <v>0</v>
      </c>
      <c r="BL163" s="16" t="s">
        <v>173</v>
      </c>
      <c r="BM163" s="256" t="s">
        <v>227</v>
      </c>
    </row>
    <row r="164" s="2" customFormat="1">
      <c r="A164" s="39"/>
      <c r="B164" s="40"/>
      <c r="C164" s="41"/>
      <c r="D164" s="259" t="s">
        <v>228</v>
      </c>
      <c r="E164" s="41"/>
      <c r="F164" s="280" t="s">
        <v>229</v>
      </c>
      <c r="G164" s="41"/>
      <c r="H164" s="41"/>
      <c r="I164" s="213"/>
      <c r="J164" s="41"/>
      <c r="K164" s="41"/>
      <c r="L164" s="42"/>
      <c r="M164" s="281"/>
      <c r="N164" s="282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6" t="s">
        <v>228</v>
      </c>
      <c r="AU164" s="16" t="s">
        <v>91</v>
      </c>
    </row>
    <row r="165" s="12" customFormat="1" ht="25.92" customHeight="1">
      <c r="A165" s="12"/>
      <c r="B165" s="228"/>
      <c r="C165" s="229"/>
      <c r="D165" s="230" t="s">
        <v>80</v>
      </c>
      <c r="E165" s="231" t="s">
        <v>230</v>
      </c>
      <c r="F165" s="231" t="s">
        <v>231</v>
      </c>
      <c r="G165" s="229"/>
      <c r="H165" s="229"/>
      <c r="I165" s="232"/>
      <c r="J165" s="233">
        <f>BK165</f>
        <v>0</v>
      </c>
      <c r="K165" s="229"/>
      <c r="L165" s="234"/>
      <c r="M165" s="235"/>
      <c r="N165" s="236"/>
      <c r="O165" s="236"/>
      <c r="P165" s="237">
        <f>P166+P169+P172+P175</f>
        <v>0</v>
      </c>
      <c r="Q165" s="236"/>
      <c r="R165" s="237">
        <f>R166+R169+R172+R175</f>
        <v>0</v>
      </c>
      <c r="S165" s="236"/>
      <c r="T165" s="238">
        <f>T166+T169+T172+T175</f>
        <v>7.6417280000000005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9" t="s">
        <v>91</v>
      </c>
      <c r="AT165" s="240" t="s">
        <v>80</v>
      </c>
      <c r="AU165" s="240" t="s">
        <v>81</v>
      </c>
      <c r="AY165" s="239" t="s">
        <v>167</v>
      </c>
      <c r="BK165" s="241">
        <f>BK166+BK169+BK172+BK175</f>
        <v>0</v>
      </c>
    </row>
    <row r="166" s="12" customFormat="1" ht="22.8" customHeight="1">
      <c r="A166" s="12"/>
      <c r="B166" s="228"/>
      <c r="C166" s="229"/>
      <c r="D166" s="230" t="s">
        <v>80</v>
      </c>
      <c r="E166" s="242" t="s">
        <v>232</v>
      </c>
      <c r="F166" s="242" t="s">
        <v>233</v>
      </c>
      <c r="G166" s="229"/>
      <c r="H166" s="229"/>
      <c r="I166" s="232"/>
      <c r="J166" s="243">
        <f>BK166</f>
        <v>0</v>
      </c>
      <c r="K166" s="229"/>
      <c r="L166" s="234"/>
      <c r="M166" s="235"/>
      <c r="N166" s="236"/>
      <c r="O166" s="236"/>
      <c r="P166" s="237">
        <f>SUM(P167:P168)</f>
        <v>0</v>
      </c>
      <c r="Q166" s="236"/>
      <c r="R166" s="237">
        <f>SUM(R167:R168)</f>
        <v>0</v>
      </c>
      <c r="S166" s="236"/>
      <c r="T166" s="238">
        <f>SUM(T167:T168)</f>
        <v>1.7182080000000002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9" t="s">
        <v>91</v>
      </c>
      <c r="AT166" s="240" t="s">
        <v>80</v>
      </c>
      <c r="AU166" s="240" t="s">
        <v>89</v>
      </c>
      <c r="AY166" s="239" t="s">
        <v>167</v>
      </c>
      <c r="BK166" s="241">
        <f>SUM(BK167:BK168)</f>
        <v>0</v>
      </c>
    </row>
    <row r="167" s="2" customFormat="1" ht="24.15" customHeight="1">
      <c r="A167" s="39"/>
      <c r="B167" s="40"/>
      <c r="C167" s="244" t="s">
        <v>234</v>
      </c>
      <c r="D167" s="244" t="s">
        <v>169</v>
      </c>
      <c r="E167" s="245" t="s">
        <v>235</v>
      </c>
      <c r="F167" s="246" t="s">
        <v>236</v>
      </c>
      <c r="G167" s="247" t="s">
        <v>201</v>
      </c>
      <c r="H167" s="248">
        <v>429.55200000000002</v>
      </c>
      <c r="I167" s="249"/>
      <c r="J167" s="250">
        <f>ROUND(I167*H167,2)</f>
        <v>0</v>
      </c>
      <c r="K167" s="251"/>
      <c r="L167" s="42"/>
      <c r="M167" s="252" t="s">
        <v>1</v>
      </c>
      <c r="N167" s="253" t="s">
        <v>46</v>
      </c>
      <c r="O167" s="92"/>
      <c r="P167" s="254">
        <f>O167*H167</f>
        <v>0</v>
      </c>
      <c r="Q167" s="254">
        <v>0</v>
      </c>
      <c r="R167" s="254">
        <f>Q167*H167</f>
        <v>0</v>
      </c>
      <c r="S167" s="254">
        <v>0.0040000000000000001</v>
      </c>
      <c r="T167" s="255">
        <f>S167*H167</f>
        <v>1.7182080000000002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6" t="s">
        <v>224</v>
      </c>
      <c r="AT167" s="256" t="s">
        <v>169</v>
      </c>
      <c r="AU167" s="256" t="s">
        <v>91</v>
      </c>
      <c r="AY167" s="16" t="s">
        <v>167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89</v>
      </c>
      <c r="BK167" s="144">
        <f>ROUND(I167*H167,2)</f>
        <v>0</v>
      </c>
      <c r="BL167" s="16" t="s">
        <v>224</v>
      </c>
      <c r="BM167" s="256" t="s">
        <v>237</v>
      </c>
    </row>
    <row r="168" s="13" customFormat="1">
      <c r="A168" s="13"/>
      <c r="B168" s="257"/>
      <c r="C168" s="258"/>
      <c r="D168" s="259" t="s">
        <v>175</v>
      </c>
      <c r="E168" s="260" t="s">
        <v>1</v>
      </c>
      <c r="F168" s="261" t="s">
        <v>238</v>
      </c>
      <c r="G168" s="258"/>
      <c r="H168" s="262">
        <v>429.55200000000002</v>
      </c>
      <c r="I168" s="263"/>
      <c r="J168" s="258"/>
      <c r="K168" s="258"/>
      <c r="L168" s="264"/>
      <c r="M168" s="265"/>
      <c r="N168" s="266"/>
      <c r="O168" s="266"/>
      <c r="P168" s="266"/>
      <c r="Q168" s="266"/>
      <c r="R168" s="266"/>
      <c r="S168" s="266"/>
      <c r="T168" s="26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8" t="s">
        <v>175</v>
      </c>
      <c r="AU168" s="268" t="s">
        <v>91</v>
      </c>
      <c r="AV168" s="13" t="s">
        <v>91</v>
      </c>
      <c r="AW168" s="13" t="s">
        <v>33</v>
      </c>
      <c r="AX168" s="13" t="s">
        <v>89</v>
      </c>
      <c r="AY168" s="268" t="s">
        <v>167</v>
      </c>
    </row>
    <row r="169" s="12" customFormat="1" ht="22.8" customHeight="1">
      <c r="A169" s="12"/>
      <c r="B169" s="228"/>
      <c r="C169" s="229"/>
      <c r="D169" s="230" t="s">
        <v>80</v>
      </c>
      <c r="E169" s="242" t="s">
        <v>239</v>
      </c>
      <c r="F169" s="242" t="s">
        <v>240</v>
      </c>
      <c r="G169" s="229"/>
      <c r="H169" s="229"/>
      <c r="I169" s="232"/>
      <c r="J169" s="243">
        <f>BK169</f>
        <v>0</v>
      </c>
      <c r="K169" s="229"/>
      <c r="L169" s="234"/>
      <c r="M169" s="235"/>
      <c r="N169" s="236"/>
      <c r="O169" s="236"/>
      <c r="P169" s="237">
        <f>SUM(P170:P171)</f>
        <v>0</v>
      </c>
      <c r="Q169" s="236"/>
      <c r="R169" s="237">
        <f>SUM(R170:R171)</f>
        <v>0</v>
      </c>
      <c r="S169" s="236"/>
      <c r="T169" s="238">
        <f>SUM(T170:T171)</f>
        <v>1.95692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9" t="s">
        <v>91</v>
      </c>
      <c r="AT169" s="240" t="s">
        <v>80</v>
      </c>
      <c r="AU169" s="240" t="s">
        <v>89</v>
      </c>
      <c r="AY169" s="239" t="s">
        <v>167</v>
      </c>
      <c r="BK169" s="241">
        <f>SUM(BK170:BK171)</f>
        <v>0</v>
      </c>
    </row>
    <row r="170" s="2" customFormat="1" ht="24.15" customHeight="1">
      <c r="A170" s="39"/>
      <c r="B170" s="40"/>
      <c r="C170" s="244" t="s">
        <v>241</v>
      </c>
      <c r="D170" s="244" t="s">
        <v>169</v>
      </c>
      <c r="E170" s="245" t="s">
        <v>242</v>
      </c>
      <c r="F170" s="246" t="s">
        <v>243</v>
      </c>
      <c r="G170" s="247" t="s">
        <v>201</v>
      </c>
      <c r="H170" s="248">
        <v>139.78</v>
      </c>
      <c r="I170" s="249"/>
      <c r="J170" s="250">
        <f>ROUND(I170*H170,2)</f>
        <v>0</v>
      </c>
      <c r="K170" s="251"/>
      <c r="L170" s="42"/>
      <c r="M170" s="252" t="s">
        <v>1</v>
      </c>
      <c r="N170" s="253" t="s">
        <v>46</v>
      </c>
      <c r="O170" s="92"/>
      <c r="P170" s="254">
        <f>O170*H170</f>
        <v>0</v>
      </c>
      <c r="Q170" s="254">
        <v>0</v>
      </c>
      <c r="R170" s="254">
        <f>Q170*H170</f>
        <v>0</v>
      </c>
      <c r="S170" s="254">
        <v>0.014</v>
      </c>
      <c r="T170" s="255">
        <f>S170*H170</f>
        <v>1.95692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6" t="s">
        <v>224</v>
      </c>
      <c r="AT170" s="256" t="s">
        <v>169</v>
      </c>
      <c r="AU170" s="256" t="s">
        <v>91</v>
      </c>
      <c r="AY170" s="16" t="s">
        <v>167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89</v>
      </c>
      <c r="BK170" s="144">
        <f>ROUND(I170*H170,2)</f>
        <v>0</v>
      </c>
      <c r="BL170" s="16" t="s">
        <v>224</v>
      </c>
      <c r="BM170" s="256" t="s">
        <v>244</v>
      </c>
    </row>
    <row r="171" s="13" customFormat="1">
      <c r="A171" s="13"/>
      <c r="B171" s="257"/>
      <c r="C171" s="258"/>
      <c r="D171" s="259" t="s">
        <v>175</v>
      </c>
      <c r="E171" s="260" t="s">
        <v>1</v>
      </c>
      <c r="F171" s="261" t="s">
        <v>245</v>
      </c>
      <c r="G171" s="258"/>
      <c r="H171" s="262">
        <v>139.78</v>
      </c>
      <c r="I171" s="263"/>
      <c r="J171" s="258"/>
      <c r="K171" s="258"/>
      <c r="L171" s="264"/>
      <c r="M171" s="265"/>
      <c r="N171" s="266"/>
      <c r="O171" s="266"/>
      <c r="P171" s="266"/>
      <c r="Q171" s="266"/>
      <c r="R171" s="266"/>
      <c r="S171" s="266"/>
      <c r="T171" s="26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8" t="s">
        <v>175</v>
      </c>
      <c r="AU171" s="268" t="s">
        <v>91</v>
      </c>
      <c r="AV171" s="13" t="s">
        <v>91</v>
      </c>
      <c r="AW171" s="13" t="s">
        <v>33</v>
      </c>
      <c r="AX171" s="13" t="s">
        <v>89</v>
      </c>
      <c r="AY171" s="268" t="s">
        <v>167</v>
      </c>
    </row>
    <row r="172" s="12" customFormat="1" ht="22.8" customHeight="1">
      <c r="A172" s="12"/>
      <c r="B172" s="228"/>
      <c r="C172" s="229"/>
      <c r="D172" s="230" t="s">
        <v>80</v>
      </c>
      <c r="E172" s="242" t="s">
        <v>246</v>
      </c>
      <c r="F172" s="242" t="s">
        <v>247</v>
      </c>
      <c r="G172" s="229"/>
      <c r="H172" s="229"/>
      <c r="I172" s="232"/>
      <c r="J172" s="243">
        <f>BK172</f>
        <v>0</v>
      </c>
      <c r="K172" s="229"/>
      <c r="L172" s="234"/>
      <c r="M172" s="235"/>
      <c r="N172" s="236"/>
      <c r="O172" s="236"/>
      <c r="P172" s="237">
        <f>SUM(P173:P174)</f>
        <v>0</v>
      </c>
      <c r="Q172" s="236"/>
      <c r="R172" s="237">
        <f>SUM(R173:R174)</f>
        <v>0</v>
      </c>
      <c r="S172" s="236"/>
      <c r="T172" s="238">
        <f>SUM(T173:T174)</f>
        <v>1.7471999999999999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9" t="s">
        <v>91</v>
      </c>
      <c r="AT172" s="240" t="s">
        <v>80</v>
      </c>
      <c r="AU172" s="240" t="s">
        <v>89</v>
      </c>
      <c r="AY172" s="239" t="s">
        <v>167</v>
      </c>
      <c r="BK172" s="241">
        <f>SUM(BK173:BK174)</f>
        <v>0</v>
      </c>
    </row>
    <row r="173" s="2" customFormat="1" ht="24.15" customHeight="1">
      <c r="A173" s="39"/>
      <c r="B173" s="40"/>
      <c r="C173" s="244" t="s">
        <v>248</v>
      </c>
      <c r="D173" s="244" t="s">
        <v>169</v>
      </c>
      <c r="E173" s="245" t="s">
        <v>249</v>
      </c>
      <c r="F173" s="246" t="s">
        <v>250</v>
      </c>
      <c r="G173" s="247" t="s">
        <v>201</v>
      </c>
      <c r="H173" s="248">
        <v>560</v>
      </c>
      <c r="I173" s="249"/>
      <c r="J173" s="250">
        <f>ROUND(I173*H173,2)</f>
        <v>0</v>
      </c>
      <c r="K173" s="251"/>
      <c r="L173" s="42"/>
      <c r="M173" s="252" t="s">
        <v>1</v>
      </c>
      <c r="N173" s="253" t="s">
        <v>46</v>
      </c>
      <c r="O173" s="92"/>
      <c r="P173" s="254">
        <f>O173*H173</f>
        <v>0</v>
      </c>
      <c r="Q173" s="254">
        <v>0</v>
      </c>
      <c r="R173" s="254">
        <f>Q173*H173</f>
        <v>0</v>
      </c>
      <c r="S173" s="254">
        <v>0.0031199999999999999</v>
      </c>
      <c r="T173" s="255">
        <f>S173*H173</f>
        <v>1.7471999999999999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6" t="s">
        <v>224</v>
      </c>
      <c r="AT173" s="256" t="s">
        <v>169</v>
      </c>
      <c r="AU173" s="256" t="s">
        <v>91</v>
      </c>
      <c r="AY173" s="16" t="s">
        <v>167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89</v>
      </c>
      <c r="BK173" s="144">
        <f>ROUND(I173*H173,2)</f>
        <v>0</v>
      </c>
      <c r="BL173" s="16" t="s">
        <v>224</v>
      </c>
      <c r="BM173" s="256" t="s">
        <v>251</v>
      </c>
    </row>
    <row r="174" s="2" customFormat="1">
      <c r="A174" s="39"/>
      <c r="B174" s="40"/>
      <c r="C174" s="41"/>
      <c r="D174" s="259" t="s">
        <v>228</v>
      </c>
      <c r="E174" s="41"/>
      <c r="F174" s="280" t="s">
        <v>252</v>
      </c>
      <c r="G174" s="41"/>
      <c r="H174" s="41"/>
      <c r="I174" s="213"/>
      <c r="J174" s="41"/>
      <c r="K174" s="41"/>
      <c r="L174" s="42"/>
      <c r="M174" s="281"/>
      <c r="N174" s="282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6" t="s">
        <v>228</v>
      </c>
      <c r="AU174" s="16" t="s">
        <v>91</v>
      </c>
    </row>
    <row r="175" s="12" customFormat="1" ht="22.8" customHeight="1">
      <c r="A175" s="12"/>
      <c r="B175" s="228"/>
      <c r="C175" s="229"/>
      <c r="D175" s="230" t="s">
        <v>80</v>
      </c>
      <c r="E175" s="242" t="s">
        <v>253</v>
      </c>
      <c r="F175" s="242" t="s">
        <v>254</v>
      </c>
      <c r="G175" s="229"/>
      <c r="H175" s="229"/>
      <c r="I175" s="232"/>
      <c r="J175" s="243">
        <f>BK175</f>
        <v>0</v>
      </c>
      <c r="K175" s="229"/>
      <c r="L175" s="234"/>
      <c r="M175" s="235"/>
      <c r="N175" s="236"/>
      <c r="O175" s="236"/>
      <c r="P175" s="237">
        <f>SUM(P176:P178)</f>
        <v>0</v>
      </c>
      <c r="Q175" s="236"/>
      <c r="R175" s="237">
        <f>SUM(R176:R178)</f>
        <v>0</v>
      </c>
      <c r="S175" s="236"/>
      <c r="T175" s="238">
        <f>SUM(T176:T178)</f>
        <v>2.2193999999999998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9" t="s">
        <v>91</v>
      </c>
      <c r="AT175" s="240" t="s">
        <v>80</v>
      </c>
      <c r="AU175" s="240" t="s">
        <v>89</v>
      </c>
      <c r="AY175" s="239" t="s">
        <v>167</v>
      </c>
      <c r="BK175" s="241">
        <f>SUM(BK176:BK178)</f>
        <v>0</v>
      </c>
    </row>
    <row r="176" s="2" customFormat="1" ht="21.75" customHeight="1">
      <c r="A176" s="39"/>
      <c r="B176" s="40"/>
      <c r="C176" s="244" t="s">
        <v>255</v>
      </c>
      <c r="D176" s="244" t="s">
        <v>169</v>
      </c>
      <c r="E176" s="245" t="s">
        <v>256</v>
      </c>
      <c r="F176" s="246" t="s">
        <v>257</v>
      </c>
      <c r="G176" s="247" t="s">
        <v>201</v>
      </c>
      <c r="H176" s="248">
        <v>27.300000000000001</v>
      </c>
      <c r="I176" s="249"/>
      <c r="J176" s="250">
        <f>ROUND(I176*H176,2)</f>
        <v>0</v>
      </c>
      <c r="K176" s="251"/>
      <c r="L176" s="42"/>
      <c r="M176" s="252" t="s">
        <v>1</v>
      </c>
      <c r="N176" s="253" t="s">
        <v>46</v>
      </c>
      <c r="O176" s="92"/>
      <c r="P176" s="254">
        <f>O176*H176</f>
        <v>0</v>
      </c>
      <c r="Q176" s="254">
        <v>0</v>
      </c>
      <c r="R176" s="254">
        <f>Q176*H176</f>
        <v>0</v>
      </c>
      <c r="S176" s="254">
        <v>0.017999999999999999</v>
      </c>
      <c r="T176" s="255">
        <f>S176*H176</f>
        <v>0.49139999999999995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6" t="s">
        <v>224</v>
      </c>
      <c r="AT176" s="256" t="s">
        <v>169</v>
      </c>
      <c r="AU176" s="256" t="s">
        <v>91</v>
      </c>
      <c r="AY176" s="16" t="s">
        <v>167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89</v>
      </c>
      <c r="BK176" s="144">
        <f>ROUND(I176*H176,2)</f>
        <v>0</v>
      </c>
      <c r="BL176" s="16" t="s">
        <v>224</v>
      </c>
      <c r="BM176" s="256" t="s">
        <v>258</v>
      </c>
    </row>
    <row r="177" s="13" customFormat="1">
      <c r="A177" s="13"/>
      <c r="B177" s="257"/>
      <c r="C177" s="258"/>
      <c r="D177" s="259" t="s">
        <v>175</v>
      </c>
      <c r="E177" s="260" t="s">
        <v>1</v>
      </c>
      <c r="F177" s="261" t="s">
        <v>259</v>
      </c>
      <c r="G177" s="258"/>
      <c r="H177" s="262">
        <v>27.300000000000001</v>
      </c>
      <c r="I177" s="263"/>
      <c r="J177" s="258"/>
      <c r="K177" s="258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175</v>
      </c>
      <c r="AU177" s="268" t="s">
        <v>91</v>
      </c>
      <c r="AV177" s="13" t="s">
        <v>91</v>
      </c>
      <c r="AW177" s="13" t="s">
        <v>33</v>
      </c>
      <c r="AX177" s="13" t="s">
        <v>89</v>
      </c>
      <c r="AY177" s="268" t="s">
        <v>167</v>
      </c>
    </row>
    <row r="178" s="2" customFormat="1" ht="24.15" customHeight="1">
      <c r="A178" s="39"/>
      <c r="B178" s="40"/>
      <c r="C178" s="244" t="s">
        <v>260</v>
      </c>
      <c r="D178" s="244" t="s">
        <v>169</v>
      </c>
      <c r="E178" s="245" t="s">
        <v>261</v>
      </c>
      <c r="F178" s="246" t="s">
        <v>262</v>
      </c>
      <c r="G178" s="247" t="s">
        <v>263</v>
      </c>
      <c r="H178" s="248">
        <v>4</v>
      </c>
      <c r="I178" s="249"/>
      <c r="J178" s="250">
        <f>ROUND(I178*H178,2)</f>
        <v>0</v>
      </c>
      <c r="K178" s="251"/>
      <c r="L178" s="42"/>
      <c r="M178" s="283" t="s">
        <v>1</v>
      </c>
      <c r="N178" s="284" t="s">
        <v>46</v>
      </c>
      <c r="O178" s="285"/>
      <c r="P178" s="286">
        <f>O178*H178</f>
        <v>0</v>
      </c>
      <c r="Q178" s="286">
        <v>0</v>
      </c>
      <c r="R178" s="286">
        <f>Q178*H178</f>
        <v>0</v>
      </c>
      <c r="S178" s="286">
        <v>0.432</v>
      </c>
      <c r="T178" s="287">
        <f>S178*H178</f>
        <v>1.728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6" t="s">
        <v>224</v>
      </c>
      <c r="AT178" s="256" t="s">
        <v>169</v>
      </c>
      <c r="AU178" s="256" t="s">
        <v>91</v>
      </c>
      <c r="AY178" s="16" t="s">
        <v>167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89</v>
      </c>
      <c r="BK178" s="144">
        <f>ROUND(I178*H178,2)</f>
        <v>0</v>
      </c>
      <c r="BL178" s="16" t="s">
        <v>224</v>
      </c>
      <c r="BM178" s="256" t="s">
        <v>264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2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nfB3cARLiSmuk+mtWtPaYUUsmmZBg9jexZwnBgU72ZfUESK0TlVLRvADuXAbj9VRuUQlarodC24r/IdwzSBZJg==" hashValue="2RbxBbDjzkFD/djj4yOZPg/cnz0R2jc62v81OaBUWBGjCqM6MzHTCgiY1udx8x5H0BUpvGXSJgbiNeOxxHOJnQ==" algorithmName="SHA-512" password="DDF9"/>
  <autoFilter ref="C134:K178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91</v>
      </c>
    </row>
    <row r="4" s="1" customFormat="1" ht="24.96" customHeight="1">
      <c r="B4" s="19"/>
      <c r="D4" s="154" t="s">
        <v>125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CNC centrum a Svářečská škola v SOU Nové Strašecí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126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265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</v>
      </c>
      <c r="G11" s="39"/>
      <c r="H11" s="39"/>
      <c r="I11" s="156" t="s">
        <v>19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20</v>
      </c>
      <c r="E12" s="39"/>
      <c r="F12" s="159" t="s">
        <v>21</v>
      </c>
      <c r="G12" s="39"/>
      <c r="H12" s="39"/>
      <c r="I12" s="156" t="s">
        <v>22</v>
      </c>
      <c r="J12" s="160" t="str">
        <f>'Rekapitulace stavby'!AN8</f>
        <v>2. 3. 2022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24</v>
      </c>
      <c r="E14" s="39"/>
      <c r="F14" s="39"/>
      <c r="G14" s="39"/>
      <c r="H14" s="39"/>
      <c r="I14" s="156" t="s">
        <v>25</v>
      </c>
      <c r="J14" s="159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26</v>
      </c>
      <c r="F15" s="39"/>
      <c r="G15" s="39"/>
      <c r="H15" s="39"/>
      <c r="I15" s="156" t="s">
        <v>27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28</v>
      </c>
      <c r="E17" s="39"/>
      <c r="F17" s="39"/>
      <c r="G17" s="39"/>
      <c r="H17" s="39"/>
      <c r="I17" s="156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30</v>
      </c>
      <c r="E20" s="39"/>
      <c r="F20" s="39"/>
      <c r="G20" s="39"/>
      <c r="H20" s="39"/>
      <c r="I20" s="156" t="s">
        <v>25</v>
      </c>
      <c r="J20" s="159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32</v>
      </c>
      <c r="F21" s="39"/>
      <c r="G21" s="39"/>
      <c r="H21" s="39"/>
      <c r="I21" s="156" t="s">
        <v>27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34</v>
      </c>
      <c r="E23" s="39"/>
      <c r="F23" s="39"/>
      <c r="G23" s="39"/>
      <c r="H23" s="39"/>
      <c r="I23" s="156" t="s">
        <v>25</v>
      </c>
      <c r="J23" s="159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36</v>
      </c>
      <c r="F24" s="39"/>
      <c r="G24" s="39"/>
      <c r="H24" s="39"/>
      <c r="I24" s="156" t="s">
        <v>27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61"/>
      <c r="B27" s="162"/>
      <c r="C27" s="161"/>
      <c r="D27" s="161"/>
      <c r="E27" s="163" t="s">
        <v>38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128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119</v>
      </c>
      <c r="E31" s="39"/>
      <c r="F31" s="39"/>
      <c r="G31" s="39"/>
      <c r="H31" s="39"/>
      <c r="I31" s="39"/>
      <c r="J31" s="166">
        <f>J120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41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43</v>
      </c>
      <c r="G34" s="39"/>
      <c r="H34" s="39"/>
      <c r="I34" s="170" t="s">
        <v>42</v>
      </c>
      <c r="J34" s="170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45</v>
      </c>
      <c r="E35" s="156" t="s">
        <v>46</v>
      </c>
      <c r="F35" s="172">
        <f>ROUND((SUM(BE120:BE127) + SUM(BE147:BE489)),  2)</f>
        <v>0</v>
      </c>
      <c r="G35" s="39"/>
      <c r="H35" s="39"/>
      <c r="I35" s="173">
        <v>0.20999999999999999</v>
      </c>
      <c r="J35" s="172">
        <f>ROUND(((SUM(BE120:BE127) + SUM(BE147:BE489))*I35),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47</v>
      </c>
      <c r="F36" s="172">
        <f>ROUND((SUM(BF120:BF127) + SUM(BF147:BF489)),  2)</f>
        <v>0</v>
      </c>
      <c r="G36" s="39"/>
      <c r="H36" s="39"/>
      <c r="I36" s="173">
        <v>0.14999999999999999</v>
      </c>
      <c r="J36" s="172">
        <f>ROUND(((SUM(BF120:BF127) + SUM(BF147:BF489))*I36),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48</v>
      </c>
      <c r="F37" s="172">
        <f>ROUND((SUM(BG120:BG127) + SUM(BG147:BG489)),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49</v>
      </c>
      <c r="F38" s="172">
        <f>ROUND((SUM(BH120:BH127) + SUM(BH147:BH489)),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50</v>
      </c>
      <c r="F39" s="172">
        <f>ROUND((SUM(BI120:BI127) + SUM(BI147:BI489)),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51</v>
      </c>
      <c r="E41" s="176"/>
      <c r="F41" s="176"/>
      <c r="G41" s="177" t="s">
        <v>52</v>
      </c>
      <c r="H41" s="178" t="s">
        <v>53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56</v>
      </c>
      <c r="E61" s="184"/>
      <c r="F61" s="185" t="s">
        <v>57</v>
      </c>
      <c r="G61" s="183" t="s">
        <v>56</v>
      </c>
      <c r="H61" s="184"/>
      <c r="I61" s="184"/>
      <c r="J61" s="186" t="s">
        <v>57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58</v>
      </c>
      <c r="E65" s="187"/>
      <c r="F65" s="187"/>
      <c r="G65" s="181" t="s">
        <v>59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56</v>
      </c>
      <c r="E76" s="184"/>
      <c r="F76" s="185" t="s">
        <v>57</v>
      </c>
      <c r="G76" s="183" t="s">
        <v>56</v>
      </c>
      <c r="H76" s="184"/>
      <c r="I76" s="184"/>
      <c r="J76" s="186" t="s">
        <v>57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CNC centrum a Svářečská škola v SOU Nové Strašecí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126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Stavební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>Sportovní 1135</v>
      </c>
      <c r="G89" s="41"/>
      <c r="H89" s="41"/>
      <c r="I89" s="31" t="s">
        <v>22</v>
      </c>
      <c r="J89" s="80" t="str">
        <f>IF(J12="","",J12)</f>
        <v>2. 3. 2022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4.45" customHeight="1">
      <c r="A91" s="39"/>
      <c r="B91" s="40"/>
      <c r="C91" s="31" t="s">
        <v>24</v>
      </c>
      <c r="D91" s="41"/>
      <c r="E91" s="41"/>
      <c r="F91" s="26" t="str">
        <f>E15</f>
        <v xml:space="preserve">SOU,  Sportovní 1135, 27180 Nové Strašecí</v>
      </c>
      <c r="G91" s="41"/>
      <c r="H91" s="41"/>
      <c r="I91" s="31" t="s">
        <v>30</v>
      </c>
      <c r="J91" s="35" t="str">
        <f>E21</f>
        <v>Studio PHX s.r.o.Ondříčkova 384/33, Praha 3 Žižkov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31" t="s">
        <v>34</v>
      </c>
      <c r="J92" s="35" t="str">
        <f>E24</f>
        <v>Ing. Jan Brožek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130</v>
      </c>
      <c r="D94" s="150"/>
      <c r="E94" s="150"/>
      <c r="F94" s="150"/>
      <c r="G94" s="150"/>
      <c r="H94" s="150"/>
      <c r="I94" s="150"/>
      <c r="J94" s="194" t="s">
        <v>131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132</v>
      </c>
      <c r="D96" s="41"/>
      <c r="E96" s="41"/>
      <c r="F96" s="41"/>
      <c r="G96" s="41"/>
      <c r="H96" s="41"/>
      <c r="I96" s="41"/>
      <c r="J96" s="111">
        <f>J147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133</v>
      </c>
    </row>
    <row r="97" s="9" customFormat="1" ht="24.96" customHeight="1">
      <c r="A97" s="9"/>
      <c r="B97" s="196"/>
      <c r="C97" s="197"/>
      <c r="D97" s="198" t="s">
        <v>134</v>
      </c>
      <c r="E97" s="199"/>
      <c r="F97" s="199"/>
      <c r="G97" s="199"/>
      <c r="H97" s="199"/>
      <c r="I97" s="199"/>
      <c r="J97" s="200">
        <f>J148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135</v>
      </c>
      <c r="E98" s="205"/>
      <c r="F98" s="205"/>
      <c r="G98" s="205"/>
      <c r="H98" s="205"/>
      <c r="I98" s="205"/>
      <c r="J98" s="206">
        <f>J149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266</v>
      </c>
      <c r="E99" s="205"/>
      <c r="F99" s="205"/>
      <c r="G99" s="205"/>
      <c r="H99" s="205"/>
      <c r="I99" s="205"/>
      <c r="J99" s="206">
        <f>J165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267</v>
      </c>
      <c r="E100" s="205"/>
      <c r="F100" s="205"/>
      <c r="G100" s="205"/>
      <c r="H100" s="205"/>
      <c r="I100" s="205"/>
      <c r="J100" s="206">
        <f>J181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268</v>
      </c>
      <c r="E101" s="205"/>
      <c r="F101" s="205"/>
      <c r="G101" s="205"/>
      <c r="H101" s="205"/>
      <c r="I101" s="205"/>
      <c r="J101" s="206">
        <f>J209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269</v>
      </c>
      <c r="E102" s="205"/>
      <c r="F102" s="205"/>
      <c r="G102" s="205"/>
      <c r="H102" s="205"/>
      <c r="I102" s="205"/>
      <c r="J102" s="206">
        <f>J221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270</v>
      </c>
      <c r="E103" s="205"/>
      <c r="F103" s="205"/>
      <c r="G103" s="205"/>
      <c r="H103" s="205"/>
      <c r="I103" s="205"/>
      <c r="J103" s="206">
        <f>J256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6"/>
      <c r="C104" s="197"/>
      <c r="D104" s="198" t="s">
        <v>138</v>
      </c>
      <c r="E104" s="199"/>
      <c r="F104" s="199"/>
      <c r="G104" s="199"/>
      <c r="H104" s="199"/>
      <c r="I104" s="199"/>
      <c r="J104" s="200">
        <f>J258</f>
        <v>0</v>
      </c>
      <c r="K104" s="197"/>
      <c r="L104" s="20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2"/>
      <c r="C105" s="203"/>
      <c r="D105" s="204" t="s">
        <v>139</v>
      </c>
      <c r="E105" s="205"/>
      <c r="F105" s="205"/>
      <c r="G105" s="205"/>
      <c r="H105" s="205"/>
      <c r="I105" s="205"/>
      <c r="J105" s="206">
        <f>J259</f>
        <v>0</v>
      </c>
      <c r="K105" s="203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203"/>
      <c r="D106" s="204" t="s">
        <v>271</v>
      </c>
      <c r="E106" s="205"/>
      <c r="F106" s="205"/>
      <c r="G106" s="205"/>
      <c r="H106" s="205"/>
      <c r="I106" s="205"/>
      <c r="J106" s="206">
        <f>J280</f>
        <v>0</v>
      </c>
      <c r="K106" s="203"/>
      <c r="L106" s="20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203"/>
      <c r="D107" s="204" t="s">
        <v>272</v>
      </c>
      <c r="E107" s="205"/>
      <c r="F107" s="205"/>
      <c r="G107" s="205"/>
      <c r="H107" s="205"/>
      <c r="I107" s="205"/>
      <c r="J107" s="206">
        <f>J285</f>
        <v>0</v>
      </c>
      <c r="K107" s="203"/>
      <c r="L107" s="20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203"/>
      <c r="D108" s="204" t="s">
        <v>273</v>
      </c>
      <c r="E108" s="205"/>
      <c r="F108" s="205"/>
      <c r="G108" s="205"/>
      <c r="H108" s="205"/>
      <c r="I108" s="205"/>
      <c r="J108" s="206">
        <f>J301</f>
        <v>0</v>
      </c>
      <c r="K108" s="203"/>
      <c r="L108" s="20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2"/>
      <c r="C109" s="203"/>
      <c r="D109" s="204" t="s">
        <v>140</v>
      </c>
      <c r="E109" s="205"/>
      <c r="F109" s="205"/>
      <c r="G109" s="205"/>
      <c r="H109" s="205"/>
      <c r="I109" s="205"/>
      <c r="J109" s="206">
        <f>J303</f>
        <v>0</v>
      </c>
      <c r="K109" s="203"/>
      <c r="L109" s="20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2"/>
      <c r="C110" s="203"/>
      <c r="D110" s="204" t="s">
        <v>141</v>
      </c>
      <c r="E110" s="205"/>
      <c r="F110" s="205"/>
      <c r="G110" s="205"/>
      <c r="H110" s="205"/>
      <c r="I110" s="205"/>
      <c r="J110" s="206">
        <f>J311</f>
        <v>0</v>
      </c>
      <c r="K110" s="203"/>
      <c r="L110" s="20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2"/>
      <c r="C111" s="203"/>
      <c r="D111" s="204" t="s">
        <v>274</v>
      </c>
      <c r="E111" s="205"/>
      <c r="F111" s="205"/>
      <c r="G111" s="205"/>
      <c r="H111" s="205"/>
      <c r="I111" s="205"/>
      <c r="J111" s="206">
        <f>J326</f>
        <v>0</v>
      </c>
      <c r="K111" s="203"/>
      <c r="L111" s="20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2"/>
      <c r="C112" s="203"/>
      <c r="D112" s="204" t="s">
        <v>275</v>
      </c>
      <c r="E112" s="205"/>
      <c r="F112" s="205"/>
      <c r="G112" s="205"/>
      <c r="H112" s="205"/>
      <c r="I112" s="205"/>
      <c r="J112" s="206">
        <f>J331</f>
        <v>0</v>
      </c>
      <c r="K112" s="203"/>
      <c r="L112" s="20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2"/>
      <c r="C113" s="203"/>
      <c r="D113" s="204" t="s">
        <v>142</v>
      </c>
      <c r="E113" s="205"/>
      <c r="F113" s="205"/>
      <c r="G113" s="205"/>
      <c r="H113" s="205"/>
      <c r="I113" s="205"/>
      <c r="J113" s="206">
        <f>J406</f>
        <v>0</v>
      </c>
      <c r="K113" s="203"/>
      <c r="L113" s="20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2"/>
      <c r="C114" s="203"/>
      <c r="D114" s="204" t="s">
        <v>276</v>
      </c>
      <c r="E114" s="205"/>
      <c r="F114" s="205"/>
      <c r="G114" s="205"/>
      <c r="H114" s="205"/>
      <c r="I114" s="205"/>
      <c r="J114" s="206">
        <f>J457</f>
        <v>0</v>
      </c>
      <c r="K114" s="203"/>
      <c r="L114" s="20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2"/>
      <c r="C115" s="203"/>
      <c r="D115" s="204" t="s">
        <v>277</v>
      </c>
      <c r="E115" s="205"/>
      <c r="F115" s="205"/>
      <c r="G115" s="205"/>
      <c r="H115" s="205"/>
      <c r="I115" s="205"/>
      <c r="J115" s="206">
        <f>J475</f>
        <v>0</v>
      </c>
      <c r="K115" s="203"/>
      <c r="L115" s="20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2"/>
      <c r="C116" s="203"/>
      <c r="D116" s="204" t="s">
        <v>278</v>
      </c>
      <c r="E116" s="205"/>
      <c r="F116" s="205"/>
      <c r="G116" s="205"/>
      <c r="H116" s="205"/>
      <c r="I116" s="205"/>
      <c r="J116" s="206">
        <f>J484</f>
        <v>0</v>
      </c>
      <c r="K116" s="203"/>
      <c r="L116" s="20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2"/>
      <c r="C117" s="203"/>
      <c r="D117" s="204" t="s">
        <v>279</v>
      </c>
      <c r="E117" s="205"/>
      <c r="F117" s="205"/>
      <c r="G117" s="205"/>
      <c r="H117" s="205"/>
      <c r="I117" s="205"/>
      <c r="J117" s="206">
        <f>J488</f>
        <v>0</v>
      </c>
      <c r="K117" s="203"/>
      <c r="L117" s="20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9.28" customHeight="1">
      <c r="A120" s="39"/>
      <c r="B120" s="40"/>
      <c r="C120" s="195" t="s">
        <v>143</v>
      </c>
      <c r="D120" s="41"/>
      <c r="E120" s="41"/>
      <c r="F120" s="41"/>
      <c r="G120" s="41"/>
      <c r="H120" s="41"/>
      <c r="I120" s="41"/>
      <c r="J120" s="208">
        <f>ROUND(J121 + J122 + J123 + J124 + J125 + J126,2)</f>
        <v>0</v>
      </c>
      <c r="K120" s="41"/>
      <c r="L120" s="64"/>
      <c r="N120" s="209" t="s">
        <v>45</v>
      </c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8" customHeight="1">
      <c r="A121" s="39"/>
      <c r="B121" s="40"/>
      <c r="C121" s="41"/>
      <c r="D121" s="145" t="s">
        <v>144</v>
      </c>
      <c r="E121" s="138"/>
      <c r="F121" s="138"/>
      <c r="G121" s="41"/>
      <c r="H121" s="41"/>
      <c r="I121" s="41"/>
      <c r="J121" s="139">
        <v>0</v>
      </c>
      <c r="K121" s="41"/>
      <c r="L121" s="210"/>
      <c r="M121" s="211"/>
      <c r="N121" s="212" t="s">
        <v>46</v>
      </c>
      <c r="O121" s="211"/>
      <c r="P121" s="211"/>
      <c r="Q121" s="211"/>
      <c r="R121" s="211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4" t="s">
        <v>145</v>
      </c>
      <c r="AZ121" s="211"/>
      <c r="BA121" s="211"/>
      <c r="BB121" s="211"/>
      <c r="BC121" s="211"/>
      <c r="BD121" s="211"/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14" t="s">
        <v>89</v>
      </c>
      <c r="BK121" s="211"/>
      <c r="BL121" s="211"/>
      <c r="BM121" s="211"/>
    </row>
    <row r="122" s="2" customFormat="1" ht="18" customHeight="1">
      <c r="A122" s="39"/>
      <c r="B122" s="40"/>
      <c r="C122" s="41"/>
      <c r="D122" s="145" t="s">
        <v>146</v>
      </c>
      <c r="E122" s="138"/>
      <c r="F122" s="138"/>
      <c r="G122" s="41"/>
      <c r="H122" s="41"/>
      <c r="I122" s="41"/>
      <c r="J122" s="139">
        <v>0</v>
      </c>
      <c r="K122" s="41"/>
      <c r="L122" s="210"/>
      <c r="M122" s="211"/>
      <c r="N122" s="212" t="s">
        <v>46</v>
      </c>
      <c r="O122" s="211"/>
      <c r="P122" s="211"/>
      <c r="Q122" s="211"/>
      <c r="R122" s="211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4" t="s">
        <v>145</v>
      </c>
      <c r="AZ122" s="211"/>
      <c r="BA122" s="211"/>
      <c r="BB122" s="211"/>
      <c r="BC122" s="211"/>
      <c r="BD122" s="211"/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14" t="s">
        <v>89</v>
      </c>
      <c r="BK122" s="211"/>
      <c r="BL122" s="211"/>
      <c r="BM122" s="211"/>
    </row>
    <row r="123" s="2" customFormat="1" ht="18" customHeight="1">
      <c r="A123" s="39"/>
      <c r="B123" s="40"/>
      <c r="C123" s="41"/>
      <c r="D123" s="145" t="s">
        <v>147</v>
      </c>
      <c r="E123" s="138"/>
      <c r="F123" s="138"/>
      <c r="G123" s="41"/>
      <c r="H123" s="41"/>
      <c r="I123" s="41"/>
      <c r="J123" s="139">
        <v>0</v>
      </c>
      <c r="K123" s="41"/>
      <c r="L123" s="210"/>
      <c r="M123" s="211"/>
      <c r="N123" s="212" t="s">
        <v>46</v>
      </c>
      <c r="O123" s="211"/>
      <c r="P123" s="211"/>
      <c r="Q123" s="211"/>
      <c r="R123" s="211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4" t="s">
        <v>145</v>
      </c>
      <c r="AZ123" s="211"/>
      <c r="BA123" s="211"/>
      <c r="BB123" s="211"/>
      <c r="BC123" s="211"/>
      <c r="BD123" s="211"/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14" t="s">
        <v>89</v>
      </c>
      <c r="BK123" s="211"/>
      <c r="BL123" s="211"/>
      <c r="BM123" s="211"/>
    </row>
    <row r="124" s="2" customFormat="1" ht="18" customHeight="1">
      <c r="A124" s="39"/>
      <c r="B124" s="40"/>
      <c r="C124" s="41"/>
      <c r="D124" s="145" t="s">
        <v>148</v>
      </c>
      <c r="E124" s="138"/>
      <c r="F124" s="138"/>
      <c r="G124" s="41"/>
      <c r="H124" s="41"/>
      <c r="I124" s="41"/>
      <c r="J124" s="139">
        <v>0</v>
      </c>
      <c r="K124" s="41"/>
      <c r="L124" s="210"/>
      <c r="M124" s="211"/>
      <c r="N124" s="212" t="s">
        <v>46</v>
      </c>
      <c r="O124" s="211"/>
      <c r="P124" s="211"/>
      <c r="Q124" s="211"/>
      <c r="R124" s="211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4" t="s">
        <v>145</v>
      </c>
      <c r="AZ124" s="211"/>
      <c r="BA124" s="211"/>
      <c r="BB124" s="211"/>
      <c r="BC124" s="211"/>
      <c r="BD124" s="211"/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14" t="s">
        <v>89</v>
      </c>
      <c r="BK124" s="211"/>
      <c r="BL124" s="211"/>
      <c r="BM124" s="211"/>
    </row>
    <row r="125" s="2" customFormat="1" ht="18" customHeight="1">
      <c r="A125" s="39"/>
      <c r="B125" s="40"/>
      <c r="C125" s="41"/>
      <c r="D125" s="145" t="s">
        <v>149</v>
      </c>
      <c r="E125" s="138"/>
      <c r="F125" s="138"/>
      <c r="G125" s="41"/>
      <c r="H125" s="41"/>
      <c r="I125" s="41"/>
      <c r="J125" s="139">
        <v>0</v>
      </c>
      <c r="K125" s="41"/>
      <c r="L125" s="210"/>
      <c r="M125" s="211"/>
      <c r="N125" s="212" t="s">
        <v>46</v>
      </c>
      <c r="O125" s="211"/>
      <c r="P125" s="211"/>
      <c r="Q125" s="211"/>
      <c r="R125" s="211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4" t="s">
        <v>145</v>
      </c>
      <c r="AZ125" s="211"/>
      <c r="BA125" s="211"/>
      <c r="BB125" s="211"/>
      <c r="BC125" s="211"/>
      <c r="BD125" s="211"/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14" t="s">
        <v>89</v>
      </c>
      <c r="BK125" s="211"/>
      <c r="BL125" s="211"/>
      <c r="BM125" s="211"/>
    </row>
    <row r="126" s="2" customFormat="1" ht="18" customHeight="1">
      <c r="A126" s="39"/>
      <c r="B126" s="40"/>
      <c r="C126" s="41"/>
      <c r="D126" s="138" t="s">
        <v>150</v>
      </c>
      <c r="E126" s="41"/>
      <c r="F126" s="41"/>
      <c r="G126" s="41"/>
      <c r="H126" s="41"/>
      <c r="I126" s="41"/>
      <c r="J126" s="139">
        <f>ROUND(J30*T126,2)</f>
        <v>0</v>
      </c>
      <c r="K126" s="41"/>
      <c r="L126" s="210"/>
      <c r="M126" s="211"/>
      <c r="N126" s="212" t="s">
        <v>46</v>
      </c>
      <c r="O126" s="211"/>
      <c r="P126" s="211"/>
      <c r="Q126" s="211"/>
      <c r="R126" s="211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4" t="s">
        <v>151</v>
      </c>
      <c r="AZ126" s="211"/>
      <c r="BA126" s="211"/>
      <c r="BB126" s="211"/>
      <c r="BC126" s="211"/>
      <c r="BD126" s="211"/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14" t="s">
        <v>89</v>
      </c>
      <c r="BK126" s="211"/>
      <c r="BL126" s="211"/>
      <c r="BM126" s="211"/>
    </row>
    <row r="127" s="2" customForma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9.28" customHeight="1">
      <c r="A128" s="39"/>
      <c r="B128" s="40"/>
      <c r="C128" s="149" t="s">
        <v>124</v>
      </c>
      <c r="D128" s="150"/>
      <c r="E128" s="150"/>
      <c r="F128" s="150"/>
      <c r="G128" s="150"/>
      <c r="H128" s="150"/>
      <c r="I128" s="150"/>
      <c r="J128" s="151">
        <f>ROUND(J96+J120,2)</f>
        <v>0</v>
      </c>
      <c r="K128" s="15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3" s="2" customFormat="1" ht="6.96" customHeight="1">
      <c r="A133" s="39"/>
      <c r="B133" s="69"/>
      <c r="C133" s="70"/>
      <c r="D133" s="70"/>
      <c r="E133" s="70"/>
      <c r="F133" s="70"/>
      <c r="G133" s="70"/>
      <c r="H133" s="70"/>
      <c r="I133" s="70"/>
      <c r="J133" s="70"/>
      <c r="K133" s="70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4.96" customHeight="1">
      <c r="A134" s="39"/>
      <c r="B134" s="40"/>
      <c r="C134" s="22" t="s">
        <v>152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1" t="s">
        <v>16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6.5" customHeight="1">
      <c r="A137" s="39"/>
      <c r="B137" s="40"/>
      <c r="C137" s="41"/>
      <c r="D137" s="41"/>
      <c r="E137" s="192" t="str">
        <f>E7</f>
        <v>CNC centrum a Svářečská škola v SOU Nové Strašecí</v>
      </c>
      <c r="F137" s="31"/>
      <c r="G137" s="31"/>
      <c r="H137" s="3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1" t="s">
        <v>126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6.5" customHeight="1">
      <c r="A139" s="39"/>
      <c r="B139" s="40"/>
      <c r="C139" s="41"/>
      <c r="D139" s="41"/>
      <c r="E139" s="77" t="str">
        <f>E9</f>
        <v>02 - Stavební úpravy</v>
      </c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1" t="s">
        <v>20</v>
      </c>
      <c r="D141" s="41"/>
      <c r="E141" s="41"/>
      <c r="F141" s="26" t="str">
        <f>F12</f>
        <v>Sportovní 1135</v>
      </c>
      <c r="G141" s="41"/>
      <c r="H141" s="41"/>
      <c r="I141" s="31" t="s">
        <v>22</v>
      </c>
      <c r="J141" s="80" t="str">
        <f>IF(J12="","",J12)</f>
        <v>2. 3. 2022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54.45" customHeight="1">
      <c r="A143" s="39"/>
      <c r="B143" s="40"/>
      <c r="C143" s="31" t="s">
        <v>24</v>
      </c>
      <c r="D143" s="41"/>
      <c r="E143" s="41"/>
      <c r="F143" s="26" t="str">
        <f>E15</f>
        <v xml:space="preserve">SOU,  Sportovní 1135, 27180 Nové Strašecí</v>
      </c>
      <c r="G143" s="41"/>
      <c r="H143" s="41"/>
      <c r="I143" s="31" t="s">
        <v>30</v>
      </c>
      <c r="J143" s="35" t="str">
        <f>E21</f>
        <v>Studio PHX s.r.o.Ondříčkova 384/33, Praha 3 Žižkov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5.15" customHeight="1">
      <c r="A144" s="39"/>
      <c r="B144" s="40"/>
      <c r="C144" s="31" t="s">
        <v>28</v>
      </c>
      <c r="D144" s="41"/>
      <c r="E144" s="41"/>
      <c r="F144" s="26" t="str">
        <f>IF(E18="","",E18)</f>
        <v>Vyplň údaj</v>
      </c>
      <c r="G144" s="41"/>
      <c r="H144" s="41"/>
      <c r="I144" s="31" t="s">
        <v>34</v>
      </c>
      <c r="J144" s="35" t="str">
        <f>E24</f>
        <v>Ing. Jan Brožek</v>
      </c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0.32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11" customFormat="1" ht="29.28" customHeight="1">
      <c r="A146" s="216"/>
      <c r="B146" s="217"/>
      <c r="C146" s="218" t="s">
        <v>153</v>
      </c>
      <c r="D146" s="219" t="s">
        <v>66</v>
      </c>
      <c r="E146" s="219" t="s">
        <v>62</v>
      </c>
      <c r="F146" s="219" t="s">
        <v>63</v>
      </c>
      <c r="G146" s="219" t="s">
        <v>154</v>
      </c>
      <c r="H146" s="219" t="s">
        <v>155</v>
      </c>
      <c r="I146" s="219" t="s">
        <v>156</v>
      </c>
      <c r="J146" s="220" t="s">
        <v>131</v>
      </c>
      <c r="K146" s="221" t="s">
        <v>157</v>
      </c>
      <c r="L146" s="222"/>
      <c r="M146" s="101" t="s">
        <v>1</v>
      </c>
      <c r="N146" s="102" t="s">
        <v>45</v>
      </c>
      <c r="O146" s="102" t="s">
        <v>158</v>
      </c>
      <c r="P146" s="102" t="s">
        <v>159</v>
      </c>
      <c r="Q146" s="102" t="s">
        <v>160</v>
      </c>
      <c r="R146" s="102" t="s">
        <v>161</v>
      </c>
      <c r="S146" s="102" t="s">
        <v>162</v>
      </c>
      <c r="T146" s="103" t="s">
        <v>163</v>
      </c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</row>
    <row r="147" s="2" customFormat="1" ht="22.8" customHeight="1">
      <c r="A147" s="39"/>
      <c r="B147" s="40"/>
      <c r="C147" s="108" t="s">
        <v>164</v>
      </c>
      <c r="D147" s="41"/>
      <c r="E147" s="41"/>
      <c r="F147" s="41"/>
      <c r="G147" s="41"/>
      <c r="H147" s="41"/>
      <c r="I147" s="41"/>
      <c r="J147" s="223">
        <f>BK147</f>
        <v>0</v>
      </c>
      <c r="K147" s="41"/>
      <c r="L147" s="42"/>
      <c r="M147" s="104"/>
      <c r="N147" s="224"/>
      <c r="O147" s="105"/>
      <c r="P147" s="225">
        <f>P148+P258</f>
        <v>0</v>
      </c>
      <c r="Q147" s="105"/>
      <c r="R147" s="225">
        <f>R148+R258</f>
        <v>645.78285162257168</v>
      </c>
      <c r="S147" s="105"/>
      <c r="T147" s="226">
        <f>T148+T258</f>
        <v>1.42272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6" t="s">
        <v>80</v>
      </c>
      <c r="AU147" s="16" t="s">
        <v>133</v>
      </c>
      <c r="BK147" s="227">
        <f>BK148+BK258</f>
        <v>0</v>
      </c>
    </row>
    <row r="148" s="12" customFormat="1" ht="25.92" customHeight="1">
      <c r="A148" s="12"/>
      <c r="B148" s="228"/>
      <c r="C148" s="229"/>
      <c r="D148" s="230" t="s">
        <v>80</v>
      </c>
      <c r="E148" s="231" t="s">
        <v>165</v>
      </c>
      <c r="F148" s="231" t="s">
        <v>166</v>
      </c>
      <c r="G148" s="229"/>
      <c r="H148" s="229"/>
      <c r="I148" s="232"/>
      <c r="J148" s="233">
        <f>BK148</f>
        <v>0</v>
      </c>
      <c r="K148" s="229"/>
      <c r="L148" s="234"/>
      <c r="M148" s="235"/>
      <c r="N148" s="236"/>
      <c r="O148" s="236"/>
      <c r="P148" s="237">
        <f>P149+P165+P181+P209+P221+P256</f>
        <v>0</v>
      </c>
      <c r="Q148" s="236"/>
      <c r="R148" s="237">
        <f>R149+R165+R181+R209+R221+R256</f>
        <v>621.10303142257169</v>
      </c>
      <c r="S148" s="236"/>
      <c r="T148" s="238">
        <f>T149+T165+T181+T209+T221+T256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9" t="s">
        <v>89</v>
      </c>
      <c r="AT148" s="240" t="s">
        <v>80</v>
      </c>
      <c r="AU148" s="240" t="s">
        <v>81</v>
      </c>
      <c r="AY148" s="239" t="s">
        <v>167</v>
      </c>
      <c r="BK148" s="241">
        <f>BK149+BK165+BK181+BK209+BK221+BK256</f>
        <v>0</v>
      </c>
    </row>
    <row r="149" s="12" customFormat="1" ht="22.8" customHeight="1">
      <c r="A149" s="12"/>
      <c r="B149" s="228"/>
      <c r="C149" s="229"/>
      <c r="D149" s="230" t="s">
        <v>80</v>
      </c>
      <c r="E149" s="242" t="s">
        <v>89</v>
      </c>
      <c r="F149" s="242" t="s">
        <v>168</v>
      </c>
      <c r="G149" s="229"/>
      <c r="H149" s="229"/>
      <c r="I149" s="232"/>
      <c r="J149" s="243">
        <f>BK149</f>
        <v>0</v>
      </c>
      <c r="K149" s="229"/>
      <c r="L149" s="234"/>
      <c r="M149" s="235"/>
      <c r="N149" s="236"/>
      <c r="O149" s="236"/>
      <c r="P149" s="237">
        <f>SUM(P150:P164)</f>
        <v>0</v>
      </c>
      <c r="Q149" s="236"/>
      <c r="R149" s="237">
        <f>SUM(R150:R164)</f>
        <v>0</v>
      </c>
      <c r="S149" s="236"/>
      <c r="T149" s="238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9" t="s">
        <v>89</v>
      </c>
      <c r="AT149" s="240" t="s">
        <v>80</v>
      </c>
      <c r="AU149" s="240" t="s">
        <v>89</v>
      </c>
      <c r="AY149" s="239" t="s">
        <v>167</v>
      </c>
      <c r="BK149" s="241">
        <f>SUM(BK150:BK164)</f>
        <v>0</v>
      </c>
    </row>
    <row r="150" s="2" customFormat="1" ht="33" customHeight="1">
      <c r="A150" s="39"/>
      <c r="B150" s="40"/>
      <c r="C150" s="244" t="s">
        <v>91</v>
      </c>
      <c r="D150" s="244" t="s">
        <v>169</v>
      </c>
      <c r="E150" s="245" t="s">
        <v>280</v>
      </c>
      <c r="F150" s="246" t="s">
        <v>281</v>
      </c>
      <c r="G150" s="247" t="s">
        <v>172</v>
      </c>
      <c r="H150" s="248">
        <v>64.244</v>
      </c>
      <c r="I150" s="249"/>
      <c r="J150" s="250">
        <f>ROUND(I150*H150,2)</f>
        <v>0</v>
      </c>
      <c r="K150" s="251"/>
      <c r="L150" s="42"/>
      <c r="M150" s="252" t="s">
        <v>1</v>
      </c>
      <c r="N150" s="253" t="s">
        <v>46</v>
      </c>
      <c r="O150" s="92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6" t="s">
        <v>173</v>
      </c>
      <c r="AT150" s="256" t="s">
        <v>169</v>
      </c>
      <c r="AU150" s="256" t="s">
        <v>91</v>
      </c>
      <c r="AY150" s="16" t="s">
        <v>167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89</v>
      </c>
      <c r="BK150" s="144">
        <f>ROUND(I150*H150,2)</f>
        <v>0</v>
      </c>
      <c r="BL150" s="16" t="s">
        <v>173</v>
      </c>
      <c r="BM150" s="256" t="s">
        <v>282</v>
      </c>
    </row>
    <row r="151" s="13" customFormat="1">
      <c r="A151" s="13"/>
      <c r="B151" s="257"/>
      <c r="C151" s="258"/>
      <c r="D151" s="259" t="s">
        <v>175</v>
      </c>
      <c r="E151" s="260" t="s">
        <v>1</v>
      </c>
      <c r="F151" s="261" t="s">
        <v>283</v>
      </c>
      <c r="G151" s="258"/>
      <c r="H151" s="262">
        <v>64.244</v>
      </c>
      <c r="I151" s="263"/>
      <c r="J151" s="258"/>
      <c r="K151" s="258"/>
      <c r="L151" s="264"/>
      <c r="M151" s="265"/>
      <c r="N151" s="266"/>
      <c r="O151" s="266"/>
      <c r="P151" s="266"/>
      <c r="Q151" s="266"/>
      <c r="R151" s="266"/>
      <c r="S151" s="266"/>
      <c r="T151" s="26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8" t="s">
        <v>175</v>
      </c>
      <c r="AU151" s="268" t="s">
        <v>91</v>
      </c>
      <c r="AV151" s="13" t="s">
        <v>91</v>
      </c>
      <c r="AW151" s="13" t="s">
        <v>33</v>
      </c>
      <c r="AX151" s="13" t="s">
        <v>89</v>
      </c>
      <c r="AY151" s="268" t="s">
        <v>167</v>
      </c>
    </row>
    <row r="152" s="2" customFormat="1" ht="44.25" customHeight="1">
      <c r="A152" s="39"/>
      <c r="B152" s="40"/>
      <c r="C152" s="244" t="s">
        <v>89</v>
      </c>
      <c r="D152" s="244" t="s">
        <v>169</v>
      </c>
      <c r="E152" s="245" t="s">
        <v>284</v>
      </c>
      <c r="F152" s="246" t="s">
        <v>285</v>
      </c>
      <c r="G152" s="247" t="s">
        <v>172</v>
      </c>
      <c r="H152" s="248">
        <v>116.23</v>
      </c>
      <c r="I152" s="249"/>
      <c r="J152" s="250">
        <f>ROUND(I152*H152,2)</f>
        <v>0</v>
      </c>
      <c r="K152" s="251"/>
      <c r="L152" s="42"/>
      <c r="M152" s="252" t="s">
        <v>1</v>
      </c>
      <c r="N152" s="253" t="s">
        <v>46</v>
      </c>
      <c r="O152" s="92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6" t="s">
        <v>173</v>
      </c>
      <c r="AT152" s="256" t="s">
        <v>169</v>
      </c>
      <c r="AU152" s="256" t="s">
        <v>91</v>
      </c>
      <c r="AY152" s="16" t="s">
        <v>167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89</v>
      </c>
      <c r="BK152" s="144">
        <f>ROUND(I152*H152,2)</f>
        <v>0</v>
      </c>
      <c r="BL152" s="16" t="s">
        <v>173</v>
      </c>
      <c r="BM152" s="256" t="s">
        <v>286</v>
      </c>
    </row>
    <row r="153" s="13" customFormat="1">
      <c r="A153" s="13"/>
      <c r="B153" s="257"/>
      <c r="C153" s="258"/>
      <c r="D153" s="259" t="s">
        <v>175</v>
      </c>
      <c r="E153" s="260" t="s">
        <v>1</v>
      </c>
      <c r="F153" s="261" t="s">
        <v>287</v>
      </c>
      <c r="G153" s="258"/>
      <c r="H153" s="262">
        <v>103.31100000000001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175</v>
      </c>
      <c r="AU153" s="268" t="s">
        <v>91</v>
      </c>
      <c r="AV153" s="13" t="s">
        <v>91</v>
      </c>
      <c r="AW153" s="13" t="s">
        <v>33</v>
      </c>
      <c r="AX153" s="13" t="s">
        <v>81</v>
      </c>
      <c r="AY153" s="268" t="s">
        <v>167</v>
      </c>
    </row>
    <row r="154" s="13" customFormat="1">
      <c r="A154" s="13"/>
      <c r="B154" s="257"/>
      <c r="C154" s="258"/>
      <c r="D154" s="259" t="s">
        <v>175</v>
      </c>
      <c r="E154" s="260" t="s">
        <v>1</v>
      </c>
      <c r="F154" s="261" t="s">
        <v>288</v>
      </c>
      <c r="G154" s="258"/>
      <c r="H154" s="262">
        <v>12.919000000000001</v>
      </c>
      <c r="I154" s="263"/>
      <c r="J154" s="258"/>
      <c r="K154" s="258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175</v>
      </c>
      <c r="AU154" s="268" t="s">
        <v>91</v>
      </c>
      <c r="AV154" s="13" t="s">
        <v>91</v>
      </c>
      <c r="AW154" s="13" t="s">
        <v>33</v>
      </c>
      <c r="AX154" s="13" t="s">
        <v>81</v>
      </c>
      <c r="AY154" s="268" t="s">
        <v>167</v>
      </c>
    </row>
    <row r="155" s="14" customFormat="1">
      <c r="A155" s="14"/>
      <c r="B155" s="269"/>
      <c r="C155" s="270"/>
      <c r="D155" s="259" t="s">
        <v>175</v>
      </c>
      <c r="E155" s="271" t="s">
        <v>1</v>
      </c>
      <c r="F155" s="272" t="s">
        <v>179</v>
      </c>
      <c r="G155" s="270"/>
      <c r="H155" s="273">
        <v>116.23</v>
      </c>
      <c r="I155" s="274"/>
      <c r="J155" s="270"/>
      <c r="K155" s="270"/>
      <c r="L155" s="275"/>
      <c r="M155" s="276"/>
      <c r="N155" s="277"/>
      <c r="O155" s="277"/>
      <c r="P155" s="277"/>
      <c r="Q155" s="277"/>
      <c r="R155" s="277"/>
      <c r="S155" s="277"/>
      <c r="T155" s="27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9" t="s">
        <v>175</v>
      </c>
      <c r="AU155" s="279" t="s">
        <v>91</v>
      </c>
      <c r="AV155" s="14" t="s">
        <v>173</v>
      </c>
      <c r="AW155" s="14" t="s">
        <v>33</v>
      </c>
      <c r="AX155" s="14" t="s">
        <v>89</v>
      </c>
      <c r="AY155" s="279" t="s">
        <v>167</v>
      </c>
    </row>
    <row r="156" s="2" customFormat="1" ht="62.7" customHeight="1">
      <c r="A156" s="39"/>
      <c r="B156" s="40"/>
      <c r="C156" s="244" t="s">
        <v>289</v>
      </c>
      <c r="D156" s="244" t="s">
        <v>169</v>
      </c>
      <c r="E156" s="245" t="s">
        <v>290</v>
      </c>
      <c r="F156" s="246" t="s">
        <v>291</v>
      </c>
      <c r="G156" s="247" t="s">
        <v>172</v>
      </c>
      <c r="H156" s="248">
        <v>117.75100000000001</v>
      </c>
      <c r="I156" s="249"/>
      <c r="J156" s="250">
        <f>ROUND(I156*H156,2)</f>
        <v>0</v>
      </c>
      <c r="K156" s="251"/>
      <c r="L156" s="42"/>
      <c r="M156" s="252" t="s">
        <v>1</v>
      </c>
      <c r="N156" s="253" t="s">
        <v>46</v>
      </c>
      <c r="O156" s="92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6" t="s">
        <v>173</v>
      </c>
      <c r="AT156" s="256" t="s">
        <v>169</v>
      </c>
      <c r="AU156" s="256" t="s">
        <v>91</v>
      </c>
      <c r="AY156" s="16" t="s">
        <v>167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89</v>
      </c>
      <c r="BK156" s="144">
        <f>ROUND(I156*H156,2)</f>
        <v>0</v>
      </c>
      <c r="BL156" s="16" t="s">
        <v>173</v>
      </c>
      <c r="BM156" s="256" t="s">
        <v>292</v>
      </c>
    </row>
    <row r="157" s="2" customFormat="1" ht="44.25" customHeight="1">
      <c r="A157" s="39"/>
      <c r="B157" s="40"/>
      <c r="C157" s="244" t="s">
        <v>204</v>
      </c>
      <c r="D157" s="244" t="s">
        <v>169</v>
      </c>
      <c r="E157" s="245" t="s">
        <v>293</v>
      </c>
      <c r="F157" s="246" t="s">
        <v>294</v>
      </c>
      <c r="G157" s="247" t="s">
        <v>214</v>
      </c>
      <c r="H157" s="248">
        <v>211.952</v>
      </c>
      <c r="I157" s="249"/>
      <c r="J157" s="250">
        <f>ROUND(I157*H157,2)</f>
        <v>0</v>
      </c>
      <c r="K157" s="251"/>
      <c r="L157" s="42"/>
      <c r="M157" s="252" t="s">
        <v>1</v>
      </c>
      <c r="N157" s="253" t="s">
        <v>46</v>
      </c>
      <c r="O157" s="92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6" t="s">
        <v>173</v>
      </c>
      <c r="AT157" s="256" t="s">
        <v>169</v>
      </c>
      <c r="AU157" s="256" t="s">
        <v>91</v>
      </c>
      <c r="AY157" s="16" t="s">
        <v>167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89</v>
      </c>
      <c r="BK157" s="144">
        <f>ROUND(I157*H157,2)</f>
        <v>0</v>
      </c>
      <c r="BL157" s="16" t="s">
        <v>173</v>
      </c>
      <c r="BM157" s="256" t="s">
        <v>295</v>
      </c>
    </row>
    <row r="158" s="13" customFormat="1">
      <c r="A158" s="13"/>
      <c r="B158" s="257"/>
      <c r="C158" s="258"/>
      <c r="D158" s="259" t="s">
        <v>175</v>
      </c>
      <c r="E158" s="258"/>
      <c r="F158" s="261" t="s">
        <v>296</v>
      </c>
      <c r="G158" s="258"/>
      <c r="H158" s="262">
        <v>211.952</v>
      </c>
      <c r="I158" s="263"/>
      <c r="J158" s="258"/>
      <c r="K158" s="258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175</v>
      </c>
      <c r="AU158" s="268" t="s">
        <v>91</v>
      </c>
      <c r="AV158" s="13" t="s">
        <v>91</v>
      </c>
      <c r="AW158" s="13" t="s">
        <v>4</v>
      </c>
      <c r="AX158" s="13" t="s">
        <v>89</v>
      </c>
      <c r="AY158" s="268" t="s">
        <v>167</v>
      </c>
    </row>
    <row r="159" s="2" customFormat="1" ht="37.8" customHeight="1">
      <c r="A159" s="39"/>
      <c r="B159" s="40"/>
      <c r="C159" s="244" t="s">
        <v>234</v>
      </c>
      <c r="D159" s="244" t="s">
        <v>169</v>
      </c>
      <c r="E159" s="245" t="s">
        <v>297</v>
      </c>
      <c r="F159" s="246" t="s">
        <v>298</v>
      </c>
      <c r="G159" s="247" t="s">
        <v>172</v>
      </c>
      <c r="H159" s="248">
        <v>117.75100000000001</v>
      </c>
      <c r="I159" s="249"/>
      <c r="J159" s="250">
        <f>ROUND(I159*H159,2)</f>
        <v>0</v>
      </c>
      <c r="K159" s="251"/>
      <c r="L159" s="42"/>
      <c r="M159" s="252" t="s">
        <v>1</v>
      </c>
      <c r="N159" s="253" t="s">
        <v>46</v>
      </c>
      <c r="O159" s="92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6" t="s">
        <v>173</v>
      </c>
      <c r="AT159" s="256" t="s">
        <v>169</v>
      </c>
      <c r="AU159" s="256" t="s">
        <v>91</v>
      </c>
      <c r="AY159" s="16" t="s">
        <v>167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89</v>
      </c>
      <c r="BK159" s="144">
        <f>ROUND(I159*H159,2)</f>
        <v>0</v>
      </c>
      <c r="BL159" s="16" t="s">
        <v>173</v>
      </c>
      <c r="BM159" s="256" t="s">
        <v>299</v>
      </c>
    </row>
    <row r="160" s="13" customFormat="1">
      <c r="A160" s="13"/>
      <c r="B160" s="257"/>
      <c r="C160" s="258"/>
      <c r="D160" s="259" t="s">
        <v>175</v>
      </c>
      <c r="E160" s="260" t="s">
        <v>1</v>
      </c>
      <c r="F160" s="261" t="s">
        <v>300</v>
      </c>
      <c r="G160" s="258"/>
      <c r="H160" s="262">
        <v>117.75100000000001</v>
      </c>
      <c r="I160" s="263"/>
      <c r="J160" s="258"/>
      <c r="K160" s="258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175</v>
      </c>
      <c r="AU160" s="268" t="s">
        <v>91</v>
      </c>
      <c r="AV160" s="13" t="s">
        <v>91</v>
      </c>
      <c r="AW160" s="13" t="s">
        <v>33</v>
      </c>
      <c r="AX160" s="13" t="s">
        <v>89</v>
      </c>
      <c r="AY160" s="268" t="s">
        <v>167</v>
      </c>
    </row>
    <row r="161" s="2" customFormat="1" ht="44.25" customHeight="1">
      <c r="A161" s="39"/>
      <c r="B161" s="40"/>
      <c r="C161" s="244" t="s">
        <v>173</v>
      </c>
      <c r="D161" s="244" t="s">
        <v>169</v>
      </c>
      <c r="E161" s="245" t="s">
        <v>301</v>
      </c>
      <c r="F161" s="246" t="s">
        <v>302</v>
      </c>
      <c r="G161" s="247" t="s">
        <v>172</v>
      </c>
      <c r="H161" s="248">
        <v>62.692999999999998</v>
      </c>
      <c r="I161" s="249"/>
      <c r="J161" s="250">
        <f>ROUND(I161*H161,2)</f>
        <v>0</v>
      </c>
      <c r="K161" s="251"/>
      <c r="L161" s="42"/>
      <c r="M161" s="252" t="s">
        <v>1</v>
      </c>
      <c r="N161" s="253" t="s">
        <v>46</v>
      </c>
      <c r="O161" s="92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6" t="s">
        <v>173</v>
      </c>
      <c r="AT161" s="256" t="s">
        <v>169</v>
      </c>
      <c r="AU161" s="256" t="s">
        <v>91</v>
      </c>
      <c r="AY161" s="16" t="s">
        <v>167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89</v>
      </c>
      <c r="BK161" s="144">
        <f>ROUND(I161*H161,2)</f>
        <v>0</v>
      </c>
      <c r="BL161" s="16" t="s">
        <v>173</v>
      </c>
      <c r="BM161" s="256" t="s">
        <v>303</v>
      </c>
    </row>
    <row r="162" s="13" customFormat="1">
      <c r="A162" s="13"/>
      <c r="B162" s="257"/>
      <c r="C162" s="258"/>
      <c r="D162" s="259" t="s">
        <v>175</v>
      </c>
      <c r="E162" s="260" t="s">
        <v>1</v>
      </c>
      <c r="F162" s="261" t="s">
        <v>304</v>
      </c>
      <c r="G162" s="258"/>
      <c r="H162" s="262">
        <v>62.692999999999998</v>
      </c>
      <c r="I162" s="263"/>
      <c r="J162" s="258"/>
      <c r="K162" s="258"/>
      <c r="L162" s="264"/>
      <c r="M162" s="265"/>
      <c r="N162" s="266"/>
      <c r="O162" s="266"/>
      <c r="P162" s="266"/>
      <c r="Q162" s="266"/>
      <c r="R162" s="266"/>
      <c r="S162" s="266"/>
      <c r="T162" s="26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8" t="s">
        <v>175</v>
      </c>
      <c r="AU162" s="268" t="s">
        <v>91</v>
      </c>
      <c r="AV162" s="13" t="s">
        <v>91</v>
      </c>
      <c r="AW162" s="13" t="s">
        <v>33</v>
      </c>
      <c r="AX162" s="13" t="s">
        <v>89</v>
      </c>
      <c r="AY162" s="268" t="s">
        <v>167</v>
      </c>
    </row>
    <row r="163" s="2" customFormat="1" ht="33" customHeight="1">
      <c r="A163" s="39"/>
      <c r="B163" s="40"/>
      <c r="C163" s="244" t="s">
        <v>198</v>
      </c>
      <c r="D163" s="244" t="s">
        <v>169</v>
      </c>
      <c r="E163" s="245" t="s">
        <v>305</v>
      </c>
      <c r="F163" s="246" t="s">
        <v>306</v>
      </c>
      <c r="G163" s="247" t="s">
        <v>201</v>
      </c>
      <c r="H163" s="248">
        <v>428.29000000000002</v>
      </c>
      <c r="I163" s="249"/>
      <c r="J163" s="250">
        <f>ROUND(I163*H163,2)</f>
        <v>0</v>
      </c>
      <c r="K163" s="251"/>
      <c r="L163" s="42"/>
      <c r="M163" s="252" t="s">
        <v>1</v>
      </c>
      <c r="N163" s="253" t="s">
        <v>46</v>
      </c>
      <c r="O163" s="92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6" t="s">
        <v>173</v>
      </c>
      <c r="AT163" s="256" t="s">
        <v>169</v>
      </c>
      <c r="AU163" s="256" t="s">
        <v>91</v>
      </c>
      <c r="AY163" s="16" t="s">
        <v>167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89</v>
      </c>
      <c r="BK163" s="144">
        <f>ROUND(I163*H163,2)</f>
        <v>0</v>
      </c>
      <c r="BL163" s="16" t="s">
        <v>173</v>
      </c>
      <c r="BM163" s="256" t="s">
        <v>307</v>
      </c>
    </row>
    <row r="164" s="13" customFormat="1">
      <c r="A164" s="13"/>
      <c r="B164" s="257"/>
      <c r="C164" s="258"/>
      <c r="D164" s="259" t="s">
        <v>175</v>
      </c>
      <c r="E164" s="260" t="s">
        <v>1</v>
      </c>
      <c r="F164" s="261" t="s">
        <v>308</v>
      </c>
      <c r="G164" s="258"/>
      <c r="H164" s="262">
        <v>428.29000000000002</v>
      </c>
      <c r="I164" s="263"/>
      <c r="J164" s="258"/>
      <c r="K164" s="258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175</v>
      </c>
      <c r="AU164" s="268" t="s">
        <v>91</v>
      </c>
      <c r="AV164" s="13" t="s">
        <v>91</v>
      </c>
      <c r="AW164" s="13" t="s">
        <v>33</v>
      </c>
      <c r="AX164" s="13" t="s">
        <v>89</v>
      </c>
      <c r="AY164" s="268" t="s">
        <v>167</v>
      </c>
    </row>
    <row r="165" s="12" customFormat="1" ht="22.8" customHeight="1">
      <c r="A165" s="12"/>
      <c r="B165" s="228"/>
      <c r="C165" s="229"/>
      <c r="D165" s="230" t="s">
        <v>80</v>
      </c>
      <c r="E165" s="242" t="s">
        <v>91</v>
      </c>
      <c r="F165" s="242" t="s">
        <v>309</v>
      </c>
      <c r="G165" s="229"/>
      <c r="H165" s="229"/>
      <c r="I165" s="232"/>
      <c r="J165" s="243">
        <f>BK165</f>
        <v>0</v>
      </c>
      <c r="K165" s="229"/>
      <c r="L165" s="234"/>
      <c r="M165" s="235"/>
      <c r="N165" s="236"/>
      <c r="O165" s="236"/>
      <c r="P165" s="237">
        <f>SUM(P166:P180)</f>
        <v>0</v>
      </c>
      <c r="Q165" s="236"/>
      <c r="R165" s="237">
        <f>SUM(R166:R180)</f>
        <v>374.28869187257175</v>
      </c>
      <c r="S165" s="236"/>
      <c r="T165" s="238">
        <f>SUM(T166:T180)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9" t="s">
        <v>89</v>
      </c>
      <c r="AT165" s="240" t="s">
        <v>80</v>
      </c>
      <c r="AU165" s="240" t="s">
        <v>89</v>
      </c>
      <c r="AY165" s="239" t="s">
        <v>167</v>
      </c>
      <c r="BK165" s="241">
        <f>SUM(BK166:BK180)</f>
        <v>0</v>
      </c>
    </row>
    <row r="166" s="2" customFormat="1" ht="24.15" customHeight="1">
      <c r="A166" s="39"/>
      <c r="B166" s="40"/>
      <c r="C166" s="244" t="s">
        <v>310</v>
      </c>
      <c r="D166" s="244" t="s">
        <v>169</v>
      </c>
      <c r="E166" s="245" t="s">
        <v>311</v>
      </c>
      <c r="F166" s="246" t="s">
        <v>312</v>
      </c>
      <c r="G166" s="247" t="s">
        <v>214</v>
      </c>
      <c r="H166" s="248">
        <v>3.3610000000000002</v>
      </c>
      <c r="I166" s="249"/>
      <c r="J166" s="250">
        <f>ROUND(I166*H166,2)</f>
        <v>0</v>
      </c>
      <c r="K166" s="251"/>
      <c r="L166" s="42"/>
      <c r="M166" s="252" t="s">
        <v>1</v>
      </c>
      <c r="N166" s="253" t="s">
        <v>46</v>
      </c>
      <c r="O166" s="92"/>
      <c r="P166" s="254">
        <f>O166*H166</f>
        <v>0</v>
      </c>
      <c r="Q166" s="254">
        <v>1.0627727797</v>
      </c>
      <c r="R166" s="254">
        <f>Q166*H166</f>
        <v>3.5719793125716999</v>
      </c>
      <c r="S166" s="254">
        <v>0</v>
      </c>
      <c r="T166" s="25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6" t="s">
        <v>173</v>
      </c>
      <c r="AT166" s="256" t="s">
        <v>169</v>
      </c>
      <c r="AU166" s="256" t="s">
        <v>91</v>
      </c>
      <c r="AY166" s="16" t="s">
        <v>167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89</v>
      </c>
      <c r="BK166" s="144">
        <f>ROUND(I166*H166,2)</f>
        <v>0</v>
      </c>
      <c r="BL166" s="16" t="s">
        <v>173</v>
      </c>
      <c r="BM166" s="256" t="s">
        <v>313</v>
      </c>
    </row>
    <row r="167" s="13" customFormat="1">
      <c r="A167" s="13"/>
      <c r="B167" s="257"/>
      <c r="C167" s="258"/>
      <c r="D167" s="259" t="s">
        <v>175</v>
      </c>
      <c r="E167" s="260" t="s">
        <v>1</v>
      </c>
      <c r="F167" s="261" t="s">
        <v>314</v>
      </c>
      <c r="G167" s="258"/>
      <c r="H167" s="262">
        <v>3361.248</v>
      </c>
      <c r="I167" s="263"/>
      <c r="J167" s="258"/>
      <c r="K167" s="258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175</v>
      </c>
      <c r="AU167" s="268" t="s">
        <v>91</v>
      </c>
      <c r="AV167" s="13" t="s">
        <v>91</v>
      </c>
      <c r="AW167" s="13" t="s">
        <v>33</v>
      </c>
      <c r="AX167" s="13" t="s">
        <v>89</v>
      </c>
      <c r="AY167" s="268" t="s">
        <v>167</v>
      </c>
    </row>
    <row r="168" s="13" customFormat="1">
      <c r="A168" s="13"/>
      <c r="B168" s="257"/>
      <c r="C168" s="258"/>
      <c r="D168" s="259" t="s">
        <v>175</v>
      </c>
      <c r="E168" s="258"/>
      <c r="F168" s="261" t="s">
        <v>315</v>
      </c>
      <c r="G168" s="258"/>
      <c r="H168" s="262">
        <v>3.3610000000000002</v>
      </c>
      <c r="I168" s="263"/>
      <c r="J168" s="258"/>
      <c r="K168" s="258"/>
      <c r="L168" s="264"/>
      <c r="M168" s="265"/>
      <c r="N168" s="266"/>
      <c r="O168" s="266"/>
      <c r="P168" s="266"/>
      <c r="Q168" s="266"/>
      <c r="R168" s="266"/>
      <c r="S168" s="266"/>
      <c r="T168" s="26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8" t="s">
        <v>175</v>
      </c>
      <c r="AU168" s="268" t="s">
        <v>91</v>
      </c>
      <c r="AV168" s="13" t="s">
        <v>91</v>
      </c>
      <c r="AW168" s="13" t="s">
        <v>4</v>
      </c>
      <c r="AX168" s="13" t="s">
        <v>89</v>
      </c>
      <c r="AY168" s="268" t="s">
        <v>167</v>
      </c>
    </row>
    <row r="169" s="2" customFormat="1" ht="24.15" customHeight="1">
      <c r="A169" s="39"/>
      <c r="B169" s="40"/>
      <c r="C169" s="244" t="s">
        <v>180</v>
      </c>
      <c r="D169" s="244" t="s">
        <v>169</v>
      </c>
      <c r="E169" s="245" t="s">
        <v>316</v>
      </c>
      <c r="F169" s="246" t="s">
        <v>317</v>
      </c>
      <c r="G169" s="247" t="s">
        <v>172</v>
      </c>
      <c r="H169" s="248">
        <v>22.103000000000002</v>
      </c>
      <c r="I169" s="249"/>
      <c r="J169" s="250">
        <f>ROUND(I169*H169,2)</f>
        <v>0</v>
      </c>
      <c r="K169" s="251"/>
      <c r="L169" s="42"/>
      <c r="M169" s="252" t="s">
        <v>1</v>
      </c>
      <c r="N169" s="253" t="s">
        <v>46</v>
      </c>
      <c r="O169" s="92"/>
      <c r="P169" s="254">
        <f>O169*H169</f>
        <v>0</v>
      </c>
      <c r="Q169" s="254">
        <v>2.45329</v>
      </c>
      <c r="R169" s="254">
        <f>Q169*H169</f>
        <v>54.225068870000001</v>
      </c>
      <c r="S169" s="254">
        <v>0</v>
      </c>
      <c r="T169" s="25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6" t="s">
        <v>173</v>
      </c>
      <c r="AT169" s="256" t="s">
        <v>169</v>
      </c>
      <c r="AU169" s="256" t="s">
        <v>91</v>
      </c>
      <c r="AY169" s="16" t="s">
        <v>167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89</v>
      </c>
      <c r="BK169" s="144">
        <f>ROUND(I169*H169,2)</f>
        <v>0</v>
      </c>
      <c r="BL169" s="16" t="s">
        <v>173</v>
      </c>
      <c r="BM169" s="256" t="s">
        <v>318</v>
      </c>
    </row>
    <row r="170" s="13" customFormat="1">
      <c r="A170" s="13"/>
      <c r="B170" s="257"/>
      <c r="C170" s="258"/>
      <c r="D170" s="259" t="s">
        <v>175</v>
      </c>
      <c r="E170" s="260" t="s">
        <v>1</v>
      </c>
      <c r="F170" s="261" t="s">
        <v>319</v>
      </c>
      <c r="G170" s="258"/>
      <c r="H170" s="262">
        <v>22.103000000000002</v>
      </c>
      <c r="I170" s="263"/>
      <c r="J170" s="258"/>
      <c r="K170" s="258"/>
      <c r="L170" s="264"/>
      <c r="M170" s="265"/>
      <c r="N170" s="266"/>
      <c r="O170" s="266"/>
      <c r="P170" s="266"/>
      <c r="Q170" s="266"/>
      <c r="R170" s="266"/>
      <c r="S170" s="266"/>
      <c r="T170" s="26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8" t="s">
        <v>175</v>
      </c>
      <c r="AU170" s="268" t="s">
        <v>91</v>
      </c>
      <c r="AV170" s="13" t="s">
        <v>91</v>
      </c>
      <c r="AW170" s="13" t="s">
        <v>33</v>
      </c>
      <c r="AX170" s="13" t="s">
        <v>89</v>
      </c>
      <c r="AY170" s="268" t="s">
        <v>167</v>
      </c>
    </row>
    <row r="171" s="2" customFormat="1" ht="33" customHeight="1">
      <c r="A171" s="39"/>
      <c r="B171" s="40"/>
      <c r="C171" s="244" t="s">
        <v>320</v>
      </c>
      <c r="D171" s="244" t="s">
        <v>169</v>
      </c>
      <c r="E171" s="245" t="s">
        <v>321</v>
      </c>
      <c r="F171" s="246" t="s">
        <v>322</v>
      </c>
      <c r="G171" s="247" t="s">
        <v>172</v>
      </c>
      <c r="H171" s="248">
        <v>74.027000000000001</v>
      </c>
      <c r="I171" s="249"/>
      <c r="J171" s="250">
        <f>ROUND(I171*H171,2)</f>
        <v>0</v>
      </c>
      <c r="K171" s="251"/>
      <c r="L171" s="42"/>
      <c r="M171" s="252" t="s">
        <v>1</v>
      </c>
      <c r="N171" s="253" t="s">
        <v>46</v>
      </c>
      <c r="O171" s="92"/>
      <c r="P171" s="254">
        <f>O171*H171</f>
        <v>0</v>
      </c>
      <c r="Q171" s="254">
        <v>2.45329</v>
      </c>
      <c r="R171" s="254">
        <f>Q171*H171</f>
        <v>181.60969883000001</v>
      </c>
      <c r="S171" s="254">
        <v>0</v>
      </c>
      <c r="T171" s="25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6" t="s">
        <v>173</v>
      </c>
      <c r="AT171" s="256" t="s">
        <v>169</v>
      </c>
      <c r="AU171" s="256" t="s">
        <v>91</v>
      </c>
      <c r="AY171" s="16" t="s">
        <v>167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89</v>
      </c>
      <c r="BK171" s="144">
        <f>ROUND(I171*H171,2)</f>
        <v>0</v>
      </c>
      <c r="BL171" s="16" t="s">
        <v>173</v>
      </c>
      <c r="BM171" s="256" t="s">
        <v>323</v>
      </c>
    </row>
    <row r="172" s="13" customFormat="1">
      <c r="A172" s="13"/>
      <c r="B172" s="257"/>
      <c r="C172" s="258"/>
      <c r="D172" s="259" t="s">
        <v>175</v>
      </c>
      <c r="E172" s="260" t="s">
        <v>1</v>
      </c>
      <c r="F172" s="261" t="s">
        <v>324</v>
      </c>
      <c r="G172" s="258"/>
      <c r="H172" s="262">
        <v>16.733000000000001</v>
      </c>
      <c r="I172" s="263"/>
      <c r="J172" s="258"/>
      <c r="K172" s="258"/>
      <c r="L172" s="264"/>
      <c r="M172" s="265"/>
      <c r="N172" s="266"/>
      <c r="O172" s="266"/>
      <c r="P172" s="266"/>
      <c r="Q172" s="266"/>
      <c r="R172" s="266"/>
      <c r="S172" s="266"/>
      <c r="T172" s="26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8" t="s">
        <v>175</v>
      </c>
      <c r="AU172" s="268" t="s">
        <v>91</v>
      </c>
      <c r="AV172" s="13" t="s">
        <v>91</v>
      </c>
      <c r="AW172" s="13" t="s">
        <v>33</v>
      </c>
      <c r="AX172" s="13" t="s">
        <v>81</v>
      </c>
      <c r="AY172" s="268" t="s">
        <v>167</v>
      </c>
    </row>
    <row r="173" s="13" customFormat="1">
      <c r="A173" s="13"/>
      <c r="B173" s="257"/>
      <c r="C173" s="258"/>
      <c r="D173" s="259" t="s">
        <v>175</v>
      </c>
      <c r="E173" s="260" t="s">
        <v>1</v>
      </c>
      <c r="F173" s="261" t="s">
        <v>325</v>
      </c>
      <c r="G173" s="258"/>
      <c r="H173" s="262">
        <v>57.293999999999997</v>
      </c>
      <c r="I173" s="263"/>
      <c r="J173" s="258"/>
      <c r="K173" s="258"/>
      <c r="L173" s="264"/>
      <c r="M173" s="265"/>
      <c r="N173" s="266"/>
      <c r="O173" s="266"/>
      <c r="P173" s="266"/>
      <c r="Q173" s="266"/>
      <c r="R173" s="266"/>
      <c r="S173" s="266"/>
      <c r="T173" s="26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8" t="s">
        <v>175</v>
      </c>
      <c r="AU173" s="268" t="s">
        <v>91</v>
      </c>
      <c r="AV173" s="13" t="s">
        <v>91</v>
      </c>
      <c r="AW173" s="13" t="s">
        <v>33</v>
      </c>
      <c r="AX173" s="13" t="s">
        <v>81</v>
      </c>
      <c r="AY173" s="268" t="s">
        <v>167</v>
      </c>
    </row>
    <row r="174" s="14" customFormat="1">
      <c r="A174" s="14"/>
      <c r="B174" s="269"/>
      <c r="C174" s="270"/>
      <c r="D174" s="259" t="s">
        <v>175</v>
      </c>
      <c r="E174" s="271" t="s">
        <v>1</v>
      </c>
      <c r="F174" s="272" t="s">
        <v>179</v>
      </c>
      <c r="G174" s="270"/>
      <c r="H174" s="273">
        <v>74.027000000000001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9" t="s">
        <v>175</v>
      </c>
      <c r="AU174" s="279" t="s">
        <v>91</v>
      </c>
      <c r="AV174" s="14" t="s">
        <v>173</v>
      </c>
      <c r="AW174" s="14" t="s">
        <v>33</v>
      </c>
      <c r="AX174" s="14" t="s">
        <v>89</v>
      </c>
      <c r="AY174" s="279" t="s">
        <v>167</v>
      </c>
    </row>
    <row r="175" s="2" customFormat="1" ht="24.15" customHeight="1">
      <c r="A175" s="39"/>
      <c r="B175" s="40"/>
      <c r="C175" s="244" t="s">
        <v>260</v>
      </c>
      <c r="D175" s="244" t="s">
        <v>169</v>
      </c>
      <c r="E175" s="245" t="s">
        <v>326</v>
      </c>
      <c r="F175" s="246" t="s">
        <v>327</v>
      </c>
      <c r="G175" s="247" t="s">
        <v>172</v>
      </c>
      <c r="H175" s="248">
        <v>54.859000000000002</v>
      </c>
      <c r="I175" s="249"/>
      <c r="J175" s="250">
        <f>ROUND(I175*H175,2)</f>
        <v>0</v>
      </c>
      <c r="K175" s="251"/>
      <c r="L175" s="42"/>
      <c r="M175" s="252" t="s">
        <v>1</v>
      </c>
      <c r="N175" s="253" t="s">
        <v>46</v>
      </c>
      <c r="O175" s="92"/>
      <c r="P175" s="254">
        <f>O175*H175</f>
        <v>0</v>
      </c>
      <c r="Q175" s="254">
        <v>2.45329</v>
      </c>
      <c r="R175" s="254">
        <f>Q175*H175</f>
        <v>134.58503611</v>
      </c>
      <c r="S175" s="254">
        <v>0</v>
      </c>
      <c r="T175" s="25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6" t="s">
        <v>173</v>
      </c>
      <c r="AT175" s="256" t="s">
        <v>169</v>
      </c>
      <c r="AU175" s="256" t="s">
        <v>91</v>
      </c>
      <c r="AY175" s="16" t="s">
        <v>167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89</v>
      </c>
      <c r="BK175" s="144">
        <f>ROUND(I175*H175,2)</f>
        <v>0</v>
      </c>
      <c r="BL175" s="16" t="s">
        <v>173</v>
      </c>
      <c r="BM175" s="256" t="s">
        <v>328</v>
      </c>
    </row>
    <row r="176" s="13" customFormat="1">
      <c r="A176" s="13"/>
      <c r="B176" s="257"/>
      <c r="C176" s="258"/>
      <c r="D176" s="259" t="s">
        <v>175</v>
      </c>
      <c r="E176" s="260" t="s">
        <v>1</v>
      </c>
      <c r="F176" s="261" t="s">
        <v>329</v>
      </c>
      <c r="G176" s="258"/>
      <c r="H176" s="262">
        <v>42.119</v>
      </c>
      <c r="I176" s="263"/>
      <c r="J176" s="258"/>
      <c r="K176" s="258"/>
      <c r="L176" s="264"/>
      <c r="M176" s="265"/>
      <c r="N176" s="266"/>
      <c r="O176" s="266"/>
      <c r="P176" s="266"/>
      <c r="Q176" s="266"/>
      <c r="R176" s="266"/>
      <c r="S176" s="266"/>
      <c r="T176" s="26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8" t="s">
        <v>175</v>
      </c>
      <c r="AU176" s="268" t="s">
        <v>91</v>
      </c>
      <c r="AV176" s="13" t="s">
        <v>91</v>
      </c>
      <c r="AW176" s="13" t="s">
        <v>33</v>
      </c>
      <c r="AX176" s="13" t="s">
        <v>81</v>
      </c>
      <c r="AY176" s="268" t="s">
        <v>167</v>
      </c>
    </row>
    <row r="177" s="13" customFormat="1">
      <c r="A177" s="13"/>
      <c r="B177" s="257"/>
      <c r="C177" s="258"/>
      <c r="D177" s="259" t="s">
        <v>175</v>
      </c>
      <c r="E177" s="260" t="s">
        <v>1</v>
      </c>
      <c r="F177" s="261" t="s">
        <v>330</v>
      </c>
      <c r="G177" s="258"/>
      <c r="H177" s="262">
        <v>12.74</v>
      </c>
      <c r="I177" s="263"/>
      <c r="J177" s="258"/>
      <c r="K177" s="258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175</v>
      </c>
      <c r="AU177" s="268" t="s">
        <v>91</v>
      </c>
      <c r="AV177" s="13" t="s">
        <v>91</v>
      </c>
      <c r="AW177" s="13" t="s">
        <v>33</v>
      </c>
      <c r="AX177" s="13" t="s">
        <v>81</v>
      </c>
      <c r="AY177" s="268" t="s">
        <v>167</v>
      </c>
    </row>
    <row r="178" s="14" customFormat="1">
      <c r="A178" s="14"/>
      <c r="B178" s="269"/>
      <c r="C178" s="270"/>
      <c r="D178" s="259" t="s">
        <v>175</v>
      </c>
      <c r="E178" s="271" t="s">
        <v>1</v>
      </c>
      <c r="F178" s="272" t="s">
        <v>179</v>
      </c>
      <c r="G178" s="270"/>
      <c r="H178" s="273">
        <v>54.859000000000002</v>
      </c>
      <c r="I178" s="274"/>
      <c r="J178" s="270"/>
      <c r="K178" s="270"/>
      <c r="L178" s="275"/>
      <c r="M178" s="276"/>
      <c r="N178" s="277"/>
      <c r="O178" s="277"/>
      <c r="P178" s="277"/>
      <c r="Q178" s="277"/>
      <c r="R178" s="277"/>
      <c r="S178" s="277"/>
      <c r="T178" s="27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9" t="s">
        <v>175</v>
      </c>
      <c r="AU178" s="279" t="s">
        <v>91</v>
      </c>
      <c r="AV178" s="14" t="s">
        <v>173</v>
      </c>
      <c r="AW178" s="14" t="s">
        <v>33</v>
      </c>
      <c r="AX178" s="14" t="s">
        <v>89</v>
      </c>
      <c r="AY178" s="279" t="s">
        <v>167</v>
      </c>
    </row>
    <row r="179" s="2" customFormat="1" ht="16.5" customHeight="1">
      <c r="A179" s="39"/>
      <c r="B179" s="40"/>
      <c r="C179" s="244" t="s">
        <v>224</v>
      </c>
      <c r="D179" s="244" t="s">
        <v>169</v>
      </c>
      <c r="E179" s="245" t="s">
        <v>331</v>
      </c>
      <c r="F179" s="246" t="s">
        <v>332</v>
      </c>
      <c r="G179" s="247" t="s">
        <v>201</v>
      </c>
      <c r="H179" s="248">
        <v>110.375</v>
      </c>
      <c r="I179" s="249"/>
      <c r="J179" s="250">
        <f>ROUND(I179*H179,2)</f>
        <v>0</v>
      </c>
      <c r="K179" s="251"/>
      <c r="L179" s="42"/>
      <c r="M179" s="252" t="s">
        <v>1</v>
      </c>
      <c r="N179" s="253" t="s">
        <v>46</v>
      </c>
      <c r="O179" s="92"/>
      <c r="P179" s="254">
        <f>O179*H179</f>
        <v>0</v>
      </c>
      <c r="Q179" s="254">
        <v>0.0026900000000000001</v>
      </c>
      <c r="R179" s="254">
        <f>Q179*H179</f>
        <v>0.29690875</v>
      </c>
      <c r="S179" s="254">
        <v>0</v>
      </c>
      <c r="T179" s="25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6" t="s">
        <v>173</v>
      </c>
      <c r="AT179" s="256" t="s">
        <v>169</v>
      </c>
      <c r="AU179" s="256" t="s">
        <v>91</v>
      </c>
      <c r="AY179" s="16" t="s">
        <v>167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89</v>
      </c>
      <c r="BK179" s="144">
        <f>ROUND(I179*H179,2)</f>
        <v>0</v>
      </c>
      <c r="BL179" s="16" t="s">
        <v>173</v>
      </c>
      <c r="BM179" s="256" t="s">
        <v>333</v>
      </c>
    </row>
    <row r="180" s="2" customFormat="1" ht="16.5" customHeight="1">
      <c r="A180" s="39"/>
      <c r="B180" s="40"/>
      <c r="C180" s="244" t="s">
        <v>248</v>
      </c>
      <c r="D180" s="244" t="s">
        <v>169</v>
      </c>
      <c r="E180" s="245" t="s">
        <v>334</v>
      </c>
      <c r="F180" s="246" t="s">
        <v>335</v>
      </c>
      <c r="G180" s="247" t="s">
        <v>201</v>
      </c>
      <c r="H180" s="248">
        <v>110.375</v>
      </c>
      <c r="I180" s="249"/>
      <c r="J180" s="250">
        <f>ROUND(I180*H180,2)</f>
        <v>0</v>
      </c>
      <c r="K180" s="251"/>
      <c r="L180" s="42"/>
      <c r="M180" s="252" t="s">
        <v>1</v>
      </c>
      <c r="N180" s="253" t="s">
        <v>46</v>
      </c>
      <c r="O180" s="92"/>
      <c r="P180" s="254">
        <f>O180*H180</f>
        <v>0</v>
      </c>
      <c r="Q180" s="254">
        <v>0</v>
      </c>
      <c r="R180" s="254">
        <f>Q180*H180</f>
        <v>0</v>
      </c>
      <c r="S180" s="254">
        <v>0</v>
      </c>
      <c r="T180" s="25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6" t="s">
        <v>173</v>
      </c>
      <c r="AT180" s="256" t="s">
        <v>169</v>
      </c>
      <c r="AU180" s="256" t="s">
        <v>91</v>
      </c>
      <c r="AY180" s="16" t="s">
        <v>167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89</v>
      </c>
      <c r="BK180" s="144">
        <f>ROUND(I180*H180,2)</f>
        <v>0</v>
      </c>
      <c r="BL180" s="16" t="s">
        <v>173</v>
      </c>
      <c r="BM180" s="256" t="s">
        <v>336</v>
      </c>
    </row>
    <row r="181" s="12" customFormat="1" ht="22.8" customHeight="1">
      <c r="A181" s="12"/>
      <c r="B181" s="228"/>
      <c r="C181" s="229"/>
      <c r="D181" s="230" t="s">
        <v>80</v>
      </c>
      <c r="E181" s="242" t="s">
        <v>198</v>
      </c>
      <c r="F181" s="242" t="s">
        <v>337</v>
      </c>
      <c r="G181" s="229"/>
      <c r="H181" s="229"/>
      <c r="I181" s="232"/>
      <c r="J181" s="243">
        <f>BK181</f>
        <v>0</v>
      </c>
      <c r="K181" s="229"/>
      <c r="L181" s="234"/>
      <c r="M181" s="235"/>
      <c r="N181" s="236"/>
      <c r="O181" s="236"/>
      <c r="P181" s="237">
        <f>SUM(P182:P208)</f>
        <v>0</v>
      </c>
      <c r="Q181" s="236"/>
      <c r="R181" s="237">
        <f>SUM(R182:R208)</f>
        <v>201.62841188000002</v>
      </c>
      <c r="S181" s="236"/>
      <c r="T181" s="238">
        <f>SUM(T182:T208)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9" t="s">
        <v>89</v>
      </c>
      <c r="AT181" s="240" t="s">
        <v>80</v>
      </c>
      <c r="AU181" s="240" t="s">
        <v>89</v>
      </c>
      <c r="AY181" s="239" t="s">
        <v>167</v>
      </c>
      <c r="BK181" s="241">
        <f>SUM(BK182:BK208)</f>
        <v>0</v>
      </c>
    </row>
    <row r="182" s="2" customFormat="1" ht="24.15" customHeight="1">
      <c r="A182" s="39"/>
      <c r="B182" s="40"/>
      <c r="C182" s="244" t="s">
        <v>338</v>
      </c>
      <c r="D182" s="244" t="s">
        <v>169</v>
      </c>
      <c r="E182" s="245" t="s">
        <v>339</v>
      </c>
      <c r="F182" s="246" t="s">
        <v>340</v>
      </c>
      <c r="G182" s="247" t="s">
        <v>201</v>
      </c>
      <c r="H182" s="248">
        <v>362.755</v>
      </c>
      <c r="I182" s="249"/>
      <c r="J182" s="250">
        <f>ROUND(I182*H182,2)</f>
        <v>0</v>
      </c>
      <c r="K182" s="251"/>
      <c r="L182" s="42"/>
      <c r="M182" s="252" t="s">
        <v>1</v>
      </c>
      <c r="N182" s="253" t="s">
        <v>46</v>
      </c>
      <c r="O182" s="92"/>
      <c r="P182" s="254">
        <f>O182*H182</f>
        <v>0</v>
      </c>
      <c r="Q182" s="254">
        <v>0.20608000000000001</v>
      </c>
      <c r="R182" s="254">
        <f>Q182*H182</f>
        <v>74.756550400000009</v>
      </c>
      <c r="S182" s="254">
        <v>0</v>
      </c>
      <c r="T182" s="25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6" t="s">
        <v>173</v>
      </c>
      <c r="AT182" s="256" t="s">
        <v>169</v>
      </c>
      <c r="AU182" s="256" t="s">
        <v>91</v>
      </c>
      <c r="AY182" s="16" t="s">
        <v>167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89</v>
      </c>
      <c r="BK182" s="144">
        <f>ROUND(I182*H182,2)</f>
        <v>0</v>
      </c>
      <c r="BL182" s="16" t="s">
        <v>173</v>
      </c>
      <c r="BM182" s="256" t="s">
        <v>341</v>
      </c>
    </row>
    <row r="183" s="13" customFormat="1">
      <c r="A183" s="13"/>
      <c r="B183" s="257"/>
      <c r="C183" s="258"/>
      <c r="D183" s="259" t="s">
        <v>175</v>
      </c>
      <c r="E183" s="260" t="s">
        <v>1</v>
      </c>
      <c r="F183" s="261" t="s">
        <v>342</v>
      </c>
      <c r="G183" s="258"/>
      <c r="H183" s="262">
        <v>372.26499999999999</v>
      </c>
      <c r="I183" s="263"/>
      <c r="J183" s="258"/>
      <c r="K183" s="258"/>
      <c r="L183" s="264"/>
      <c r="M183" s="265"/>
      <c r="N183" s="266"/>
      <c r="O183" s="266"/>
      <c r="P183" s="266"/>
      <c r="Q183" s="266"/>
      <c r="R183" s="266"/>
      <c r="S183" s="266"/>
      <c r="T183" s="26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8" t="s">
        <v>175</v>
      </c>
      <c r="AU183" s="268" t="s">
        <v>91</v>
      </c>
      <c r="AV183" s="13" t="s">
        <v>91</v>
      </c>
      <c r="AW183" s="13" t="s">
        <v>33</v>
      </c>
      <c r="AX183" s="13" t="s">
        <v>81</v>
      </c>
      <c r="AY183" s="268" t="s">
        <v>167</v>
      </c>
    </row>
    <row r="184" s="13" customFormat="1">
      <c r="A184" s="13"/>
      <c r="B184" s="257"/>
      <c r="C184" s="258"/>
      <c r="D184" s="259" t="s">
        <v>175</v>
      </c>
      <c r="E184" s="260" t="s">
        <v>1</v>
      </c>
      <c r="F184" s="261" t="s">
        <v>343</v>
      </c>
      <c r="G184" s="258"/>
      <c r="H184" s="262">
        <v>-33.398000000000003</v>
      </c>
      <c r="I184" s="263"/>
      <c r="J184" s="258"/>
      <c r="K184" s="258"/>
      <c r="L184" s="264"/>
      <c r="M184" s="265"/>
      <c r="N184" s="266"/>
      <c r="O184" s="266"/>
      <c r="P184" s="266"/>
      <c r="Q184" s="266"/>
      <c r="R184" s="266"/>
      <c r="S184" s="266"/>
      <c r="T184" s="26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8" t="s">
        <v>175</v>
      </c>
      <c r="AU184" s="268" t="s">
        <v>91</v>
      </c>
      <c r="AV184" s="13" t="s">
        <v>91</v>
      </c>
      <c r="AW184" s="13" t="s">
        <v>33</v>
      </c>
      <c r="AX184" s="13" t="s">
        <v>81</v>
      </c>
      <c r="AY184" s="268" t="s">
        <v>167</v>
      </c>
    </row>
    <row r="185" s="13" customFormat="1">
      <c r="A185" s="13"/>
      <c r="B185" s="257"/>
      <c r="C185" s="258"/>
      <c r="D185" s="259" t="s">
        <v>175</v>
      </c>
      <c r="E185" s="260" t="s">
        <v>1</v>
      </c>
      <c r="F185" s="261" t="s">
        <v>344</v>
      </c>
      <c r="G185" s="258"/>
      <c r="H185" s="262">
        <v>23.888000000000002</v>
      </c>
      <c r="I185" s="263"/>
      <c r="J185" s="258"/>
      <c r="K185" s="258"/>
      <c r="L185" s="264"/>
      <c r="M185" s="265"/>
      <c r="N185" s="266"/>
      <c r="O185" s="266"/>
      <c r="P185" s="266"/>
      <c r="Q185" s="266"/>
      <c r="R185" s="266"/>
      <c r="S185" s="266"/>
      <c r="T185" s="26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8" t="s">
        <v>175</v>
      </c>
      <c r="AU185" s="268" t="s">
        <v>91</v>
      </c>
      <c r="AV185" s="13" t="s">
        <v>91</v>
      </c>
      <c r="AW185" s="13" t="s">
        <v>33</v>
      </c>
      <c r="AX185" s="13" t="s">
        <v>81</v>
      </c>
      <c r="AY185" s="268" t="s">
        <v>167</v>
      </c>
    </row>
    <row r="186" s="14" customFormat="1">
      <c r="A186" s="14"/>
      <c r="B186" s="269"/>
      <c r="C186" s="270"/>
      <c r="D186" s="259" t="s">
        <v>175</v>
      </c>
      <c r="E186" s="271" t="s">
        <v>1</v>
      </c>
      <c r="F186" s="272" t="s">
        <v>179</v>
      </c>
      <c r="G186" s="270"/>
      <c r="H186" s="273">
        <v>362.75499999999994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9" t="s">
        <v>175</v>
      </c>
      <c r="AU186" s="279" t="s">
        <v>91</v>
      </c>
      <c r="AV186" s="14" t="s">
        <v>173</v>
      </c>
      <c r="AW186" s="14" t="s">
        <v>33</v>
      </c>
      <c r="AX186" s="14" t="s">
        <v>89</v>
      </c>
      <c r="AY186" s="279" t="s">
        <v>167</v>
      </c>
    </row>
    <row r="187" s="2" customFormat="1" ht="24.15" customHeight="1">
      <c r="A187" s="39"/>
      <c r="B187" s="40"/>
      <c r="C187" s="244" t="s">
        <v>345</v>
      </c>
      <c r="D187" s="244" t="s">
        <v>169</v>
      </c>
      <c r="E187" s="245" t="s">
        <v>346</v>
      </c>
      <c r="F187" s="246" t="s">
        <v>347</v>
      </c>
      <c r="G187" s="247" t="s">
        <v>201</v>
      </c>
      <c r="H187" s="248">
        <v>307.08800000000002</v>
      </c>
      <c r="I187" s="249"/>
      <c r="J187" s="250">
        <f>ROUND(I187*H187,2)</f>
        <v>0</v>
      </c>
      <c r="K187" s="251"/>
      <c r="L187" s="42"/>
      <c r="M187" s="252" t="s">
        <v>1</v>
      </c>
      <c r="N187" s="253" t="s">
        <v>46</v>
      </c>
      <c r="O187" s="92"/>
      <c r="P187" s="254">
        <f>O187*H187</f>
        <v>0</v>
      </c>
      <c r="Q187" s="254">
        <v>0.34056999999999998</v>
      </c>
      <c r="R187" s="254">
        <f>Q187*H187</f>
        <v>104.58496016000001</v>
      </c>
      <c r="S187" s="254">
        <v>0</v>
      </c>
      <c r="T187" s="25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6" t="s">
        <v>173</v>
      </c>
      <c r="AT187" s="256" t="s">
        <v>169</v>
      </c>
      <c r="AU187" s="256" t="s">
        <v>91</v>
      </c>
      <c r="AY187" s="16" t="s">
        <v>167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89</v>
      </c>
      <c r="BK187" s="144">
        <f>ROUND(I187*H187,2)</f>
        <v>0</v>
      </c>
      <c r="BL187" s="16" t="s">
        <v>173</v>
      </c>
      <c r="BM187" s="256" t="s">
        <v>348</v>
      </c>
    </row>
    <row r="188" s="13" customFormat="1">
      <c r="A188" s="13"/>
      <c r="B188" s="257"/>
      <c r="C188" s="258"/>
      <c r="D188" s="259" t="s">
        <v>175</v>
      </c>
      <c r="E188" s="260" t="s">
        <v>1</v>
      </c>
      <c r="F188" s="261" t="s">
        <v>349</v>
      </c>
      <c r="G188" s="258"/>
      <c r="H188" s="262">
        <v>171</v>
      </c>
      <c r="I188" s="263"/>
      <c r="J188" s="258"/>
      <c r="K188" s="258"/>
      <c r="L188" s="264"/>
      <c r="M188" s="265"/>
      <c r="N188" s="266"/>
      <c r="O188" s="266"/>
      <c r="P188" s="266"/>
      <c r="Q188" s="266"/>
      <c r="R188" s="266"/>
      <c r="S188" s="266"/>
      <c r="T188" s="26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8" t="s">
        <v>175</v>
      </c>
      <c r="AU188" s="268" t="s">
        <v>91</v>
      </c>
      <c r="AV188" s="13" t="s">
        <v>91</v>
      </c>
      <c r="AW188" s="13" t="s">
        <v>33</v>
      </c>
      <c r="AX188" s="13" t="s">
        <v>81</v>
      </c>
      <c r="AY188" s="268" t="s">
        <v>167</v>
      </c>
    </row>
    <row r="189" s="13" customFormat="1">
      <c r="A189" s="13"/>
      <c r="B189" s="257"/>
      <c r="C189" s="258"/>
      <c r="D189" s="259" t="s">
        <v>175</v>
      </c>
      <c r="E189" s="260" t="s">
        <v>1</v>
      </c>
      <c r="F189" s="261" t="s">
        <v>350</v>
      </c>
      <c r="G189" s="258"/>
      <c r="H189" s="262">
        <v>194.18000000000001</v>
      </c>
      <c r="I189" s="263"/>
      <c r="J189" s="258"/>
      <c r="K189" s="258"/>
      <c r="L189" s="264"/>
      <c r="M189" s="265"/>
      <c r="N189" s="266"/>
      <c r="O189" s="266"/>
      <c r="P189" s="266"/>
      <c r="Q189" s="266"/>
      <c r="R189" s="266"/>
      <c r="S189" s="266"/>
      <c r="T189" s="26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8" t="s">
        <v>175</v>
      </c>
      <c r="AU189" s="268" t="s">
        <v>91</v>
      </c>
      <c r="AV189" s="13" t="s">
        <v>91</v>
      </c>
      <c r="AW189" s="13" t="s">
        <v>33</v>
      </c>
      <c r="AX189" s="13" t="s">
        <v>81</v>
      </c>
      <c r="AY189" s="268" t="s">
        <v>167</v>
      </c>
    </row>
    <row r="190" s="13" customFormat="1">
      <c r="A190" s="13"/>
      <c r="B190" s="257"/>
      <c r="C190" s="258"/>
      <c r="D190" s="259" t="s">
        <v>175</v>
      </c>
      <c r="E190" s="260" t="s">
        <v>1</v>
      </c>
      <c r="F190" s="261" t="s">
        <v>351</v>
      </c>
      <c r="G190" s="258"/>
      <c r="H190" s="262">
        <v>57</v>
      </c>
      <c r="I190" s="263"/>
      <c r="J190" s="258"/>
      <c r="K190" s="258"/>
      <c r="L190" s="264"/>
      <c r="M190" s="265"/>
      <c r="N190" s="266"/>
      <c r="O190" s="266"/>
      <c r="P190" s="266"/>
      <c r="Q190" s="266"/>
      <c r="R190" s="266"/>
      <c r="S190" s="266"/>
      <c r="T190" s="26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8" t="s">
        <v>175</v>
      </c>
      <c r="AU190" s="268" t="s">
        <v>91</v>
      </c>
      <c r="AV190" s="13" t="s">
        <v>91</v>
      </c>
      <c r="AW190" s="13" t="s">
        <v>33</v>
      </c>
      <c r="AX190" s="13" t="s">
        <v>81</v>
      </c>
      <c r="AY190" s="268" t="s">
        <v>167</v>
      </c>
    </row>
    <row r="191" s="13" customFormat="1">
      <c r="A191" s="13"/>
      <c r="B191" s="257"/>
      <c r="C191" s="258"/>
      <c r="D191" s="259" t="s">
        <v>175</v>
      </c>
      <c r="E191" s="260" t="s">
        <v>1</v>
      </c>
      <c r="F191" s="261" t="s">
        <v>352</v>
      </c>
      <c r="G191" s="258"/>
      <c r="H191" s="262">
        <v>-115.092</v>
      </c>
      <c r="I191" s="263"/>
      <c r="J191" s="258"/>
      <c r="K191" s="258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175</v>
      </c>
      <c r="AU191" s="268" t="s">
        <v>91</v>
      </c>
      <c r="AV191" s="13" t="s">
        <v>91</v>
      </c>
      <c r="AW191" s="13" t="s">
        <v>33</v>
      </c>
      <c r="AX191" s="13" t="s">
        <v>81</v>
      </c>
      <c r="AY191" s="268" t="s">
        <v>167</v>
      </c>
    </row>
    <row r="192" s="14" customFormat="1">
      <c r="A192" s="14"/>
      <c r="B192" s="269"/>
      <c r="C192" s="270"/>
      <c r="D192" s="259" t="s">
        <v>175</v>
      </c>
      <c r="E192" s="271" t="s">
        <v>1</v>
      </c>
      <c r="F192" s="272" t="s">
        <v>179</v>
      </c>
      <c r="G192" s="270"/>
      <c r="H192" s="273">
        <v>307.08800000000002</v>
      </c>
      <c r="I192" s="274"/>
      <c r="J192" s="270"/>
      <c r="K192" s="270"/>
      <c r="L192" s="275"/>
      <c r="M192" s="276"/>
      <c r="N192" s="277"/>
      <c r="O192" s="277"/>
      <c r="P192" s="277"/>
      <c r="Q192" s="277"/>
      <c r="R192" s="277"/>
      <c r="S192" s="277"/>
      <c r="T192" s="27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9" t="s">
        <v>175</v>
      </c>
      <c r="AU192" s="279" t="s">
        <v>91</v>
      </c>
      <c r="AV192" s="14" t="s">
        <v>173</v>
      </c>
      <c r="AW192" s="14" t="s">
        <v>33</v>
      </c>
      <c r="AX192" s="14" t="s">
        <v>89</v>
      </c>
      <c r="AY192" s="279" t="s">
        <v>167</v>
      </c>
    </row>
    <row r="193" s="2" customFormat="1" ht="16.5" customHeight="1">
      <c r="A193" s="39"/>
      <c r="B193" s="40"/>
      <c r="C193" s="244" t="s">
        <v>353</v>
      </c>
      <c r="D193" s="244" t="s">
        <v>169</v>
      </c>
      <c r="E193" s="245" t="s">
        <v>354</v>
      </c>
      <c r="F193" s="246" t="s">
        <v>355</v>
      </c>
      <c r="G193" s="247" t="s">
        <v>263</v>
      </c>
      <c r="H193" s="248">
        <v>7</v>
      </c>
      <c r="I193" s="249"/>
      <c r="J193" s="250">
        <f>ROUND(I193*H193,2)</f>
        <v>0</v>
      </c>
      <c r="K193" s="251"/>
      <c r="L193" s="42"/>
      <c r="M193" s="252" t="s">
        <v>1</v>
      </c>
      <c r="N193" s="253" t="s">
        <v>46</v>
      </c>
      <c r="O193" s="92"/>
      <c r="P193" s="254">
        <f>O193*H193</f>
        <v>0</v>
      </c>
      <c r="Q193" s="254">
        <v>0.027210000000000002</v>
      </c>
      <c r="R193" s="254">
        <f>Q193*H193</f>
        <v>0.19047</v>
      </c>
      <c r="S193" s="254">
        <v>0</v>
      </c>
      <c r="T193" s="25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6" t="s">
        <v>173</v>
      </c>
      <c r="AT193" s="256" t="s">
        <v>169</v>
      </c>
      <c r="AU193" s="256" t="s">
        <v>91</v>
      </c>
      <c r="AY193" s="16" t="s">
        <v>167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89</v>
      </c>
      <c r="BK193" s="144">
        <f>ROUND(I193*H193,2)</f>
        <v>0</v>
      </c>
      <c r="BL193" s="16" t="s">
        <v>173</v>
      </c>
      <c r="BM193" s="256" t="s">
        <v>356</v>
      </c>
    </row>
    <row r="194" s="2" customFormat="1" ht="16.5" customHeight="1">
      <c r="A194" s="39"/>
      <c r="B194" s="40"/>
      <c r="C194" s="244" t="s">
        <v>357</v>
      </c>
      <c r="D194" s="244" t="s">
        <v>169</v>
      </c>
      <c r="E194" s="245" t="s">
        <v>358</v>
      </c>
      <c r="F194" s="246" t="s">
        <v>359</v>
      </c>
      <c r="G194" s="247" t="s">
        <v>263</v>
      </c>
      <c r="H194" s="248">
        <v>38</v>
      </c>
      <c r="I194" s="249"/>
      <c r="J194" s="250">
        <f>ROUND(I194*H194,2)</f>
        <v>0</v>
      </c>
      <c r="K194" s="251"/>
      <c r="L194" s="42"/>
      <c r="M194" s="252" t="s">
        <v>1</v>
      </c>
      <c r="N194" s="253" t="s">
        <v>46</v>
      </c>
      <c r="O194" s="92"/>
      <c r="P194" s="254">
        <f>O194*H194</f>
        <v>0</v>
      </c>
      <c r="Q194" s="254">
        <v>0.036549999999999999</v>
      </c>
      <c r="R194" s="254">
        <f>Q194*H194</f>
        <v>1.3889</v>
      </c>
      <c r="S194" s="254">
        <v>0</v>
      </c>
      <c r="T194" s="25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6" t="s">
        <v>173</v>
      </c>
      <c r="AT194" s="256" t="s">
        <v>169</v>
      </c>
      <c r="AU194" s="256" t="s">
        <v>91</v>
      </c>
      <c r="AY194" s="16" t="s">
        <v>167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89</v>
      </c>
      <c r="BK194" s="144">
        <f>ROUND(I194*H194,2)</f>
        <v>0</v>
      </c>
      <c r="BL194" s="16" t="s">
        <v>173</v>
      </c>
      <c r="BM194" s="256" t="s">
        <v>360</v>
      </c>
    </row>
    <row r="195" s="13" customFormat="1">
      <c r="A195" s="13"/>
      <c r="B195" s="257"/>
      <c r="C195" s="258"/>
      <c r="D195" s="259" t="s">
        <v>175</v>
      </c>
      <c r="E195" s="260" t="s">
        <v>1</v>
      </c>
      <c r="F195" s="261" t="s">
        <v>361</v>
      </c>
      <c r="G195" s="258"/>
      <c r="H195" s="262">
        <v>38</v>
      </c>
      <c r="I195" s="263"/>
      <c r="J195" s="258"/>
      <c r="K195" s="258"/>
      <c r="L195" s="264"/>
      <c r="M195" s="265"/>
      <c r="N195" s="266"/>
      <c r="O195" s="266"/>
      <c r="P195" s="266"/>
      <c r="Q195" s="266"/>
      <c r="R195" s="266"/>
      <c r="S195" s="266"/>
      <c r="T195" s="26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8" t="s">
        <v>175</v>
      </c>
      <c r="AU195" s="268" t="s">
        <v>91</v>
      </c>
      <c r="AV195" s="13" t="s">
        <v>91</v>
      </c>
      <c r="AW195" s="13" t="s">
        <v>33</v>
      </c>
      <c r="AX195" s="13" t="s">
        <v>89</v>
      </c>
      <c r="AY195" s="268" t="s">
        <v>167</v>
      </c>
    </row>
    <row r="196" s="2" customFormat="1" ht="16.5" customHeight="1">
      <c r="A196" s="39"/>
      <c r="B196" s="40"/>
      <c r="C196" s="244" t="s">
        <v>362</v>
      </c>
      <c r="D196" s="244" t="s">
        <v>169</v>
      </c>
      <c r="E196" s="245" t="s">
        <v>363</v>
      </c>
      <c r="F196" s="246" t="s">
        <v>364</v>
      </c>
      <c r="G196" s="247" t="s">
        <v>263</v>
      </c>
      <c r="H196" s="248">
        <v>22</v>
      </c>
      <c r="I196" s="249"/>
      <c r="J196" s="250">
        <f>ROUND(I196*H196,2)</f>
        <v>0</v>
      </c>
      <c r="K196" s="251"/>
      <c r="L196" s="42"/>
      <c r="M196" s="252" t="s">
        <v>1</v>
      </c>
      <c r="N196" s="253" t="s">
        <v>46</v>
      </c>
      <c r="O196" s="92"/>
      <c r="P196" s="254">
        <f>O196*H196</f>
        <v>0</v>
      </c>
      <c r="Q196" s="254">
        <v>0.04555</v>
      </c>
      <c r="R196" s="254">
        <f>Q196*H196</f>
        <v>1.0021</v>
      </c>
      <c r="S196" s="254">
        <v>0</v>
      </c>
      <c r="T196" s="25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6" t="s">
        <v>173</v>
      </c>
      <c r="AT196" s="256" t="s">
        <v>169</v>
      </c>
      <c r="AU196" s="256" t="s">
        <v>91</v>
      </c>
      <c r="AY196" s="16" t="s">
        <v>167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89</v>
      </c>
      <c r="BK196" s="144">
        <f>ROUND(I196*H196,2)</f>
        <v>0</v>
      </c>
      <c r="BL196" s="16" t="s">
        <v>173</v>
      </c>
      <c r="BM196" s="256" t="s">
        <v>365</v>
      </c>
    </row>
    <row r="197" s="13" customFormat="1">
      <c r="A197" s="13"/>
      <c r="B197" s="257"/>
      <c r="C197" s="258"/>
      <c r="D197" s="259" t="s">
        <v>175</v>
      </c>
      <c r="E197" s="260" t="s">
        <v>1</v>
      </c>
      <c r="F197" s="261" t="s">
        <v>366</v>
      </c>
      <c r="G197" s="258"/>
      <c r="H197" s="262">
        <v>22</v>
      </c>
      <c r="I197" s="263"/>
      <c r="J197" s="258"/>
      <c r="K197" s="258"/>
      <c r="L197" s="264"/>
      <c r="M197" s="265"/>
      <c r="N197" s="266"/>
      <c r="O197" s="266"/>
      <c r="P197" s="266"/>
      <c r="Q197" s="266"/>
      <c r="R197" s="266"/>
      <c r="S197" s="266"/>
      <c r="T197" s="26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8" t="s">
        <v>175</v>
      </c>
      <c r="AU197" s="268" t="s">
        <v>91</v>
      </c>
      <c r="AV197" s="13" t="s">
        <v>91</v>
      </c>
      <c r="AW197" s="13" t="s">
        <v>33</v>
      </c>
      <c r="AX197" s="13" t="s">
        <v>89</v>
      </c>
      <c r="AY197" s="268" t="s">
        <v>167</v>
      </c>
    </row>
    <row r="198" s="2" customFormat="1" ht="16.5" customHeight="1">
      <c r="A198" s="39"/>
      <c r="B198" s="40"/>
      <c r="C198" s="244" t="s">
        <v>367</v>
      </c>
      <c r="D198" s="244" t="s">
        <v>169</v>
      </c>
      <c r="E198" s="245" t="s">
        <v>368</v>
      </c>
      <c r="F198" s="246" t="s">
        <v>369</v>
      </c>
      <c r="G198" s="247" t="s">
        <v>263</v>
      </c>
      <c r="H198" s="248">
        <v>2</v>
      </c>
      <c r="I198" s="249"/>
      <c r="J198" s="250">
        <f>ROUND(I198*H198,2)</f>
        <v>0</v>
      </c>
      <c r="K198" s="251"/>
      <c r="L198" s="42"/>
      <c r="M198" s="252" t="s">
        <v>1</v>
      </c>
      <c r="N198" s="253" t="s">
        <v>46</v>
      </c>
      <c r="O198" s="92"/>
      <c r="P198" s="254">
        <f>O198*H198</f>
        <v>0</v>
      </c>
      <c r="Q198" s="254">
        <v>0.054550000000000001</v>
      </c>
      <c r="R198" s="254">
        <f>Q198*H198</f>
        <v>0.1091</v>
      </c>
      <c r="S198" s="254">
        <v>0</v>
      </c>
      <c r="T198" s="25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6" t="s">
        <v>173</v>
      </c>
      <c r="AT198" s="256" t="s">
        <v>169</v>
      </c>
      <c r="AU198" s="256" t="s">
        <v>91</v>
      </c>
      <c r="AY198" s="16" t="s">
        <v>167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6" t="s">
        <v>89</v>
      </c>
      <c r="BK198" s="144">
        <f>ROUND(I198*H198,2)</f>
        <v>0</v>
      </c>
      <c r="BL198" s="16" t="s">
        <v>173</v>
      </c>
      <c r="BM198" s="256" t="s">
        <v>370</v>
      </c>
    </row>
    <row r="199" s="2" customFormat="1" ht="16.5" customHeight="1">
      <c r="A199" s="39"/>
      <c r="B199" s="40"/>
      <c r="C199" s="244" t="s">
        <v>371</v>
      </c>
      <c r="D199" s="244" t="s">
        <v>169</v>
      </c>
      <c r="E199" s="245" t="s">
        <v>372</v>
      </c>
      <c r="F199" s="246" t="s">
        <v>373</v>
      </c>
      <c r="G199" s="247" t="s">
        <v>263</v>
      </c>
      <c r="H199" s="248">
        <v>72</v>
      </c>
      <c r="I199" s="249"/>
      <c r="J199" s="250">
        <f>ROUND(I199*H199,2)</f>
        <v>0</v>
      </c>
      <c r="K199" s="251"/>
      <c r="L199" s="42"/>
      <c r="M199" s="252" t="s">
        <v>1</v>
      </c>
      <c r="N199" s="253" t="s">
        <v>46</v>
      </c>
      <c r="O199" s="92"/>
      <c r="P199" s="254">
        <f>O199*H199</f>
        <v>0</v>
      </c>
      <c r="Q199" s="254">
        <v>0.063549999999999995</v>
      </c>
      <c r="R199" s="254">
        <f>Q199*H199</f>
        <v>4.5755999999999997</v>
      </c>
      <c r="S199" s="254">
        <v>0</v>
      </c>
      <c r="T199" s="25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6" t="s">
        <v>173</v>
      </c>
      <c r="AT199" s="256" t="s">
        <v>169</v>
      </c>
      <c r="AU199" s="256" t="s">
        <v>91</v>
      </c>
      <c r="AY199" s="16" t="s">
        <v>167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89</v>
      </c>
      <c r="BK199" s="144">
        <f>ROUND(I199*H199,2)</f>
        <v>0</v>
      </c>
      <c r="BL199" s="16" t="s">
        <v>173</v>
      </c>
      <c r="BM199" s="256" t="s">
        <v>374</v>
      </c>
    </row>
    <row r="200" s="13" customFormat="1">
      <c r="A200" s="13"/>
      <c r="B200" s="257"/>
      <c r="C200" s="258"/>
      <c r="D200" s="259" t="s">
        <v>175</v>
      </c>
      <c r="E200" s="260" t="s">
        <v>1</v>
      </c>
      <c r="F200" s="261" t="s">
        <v>375</v>
      </c>
      <c r="G200" s="258"/>
      <c r="H200" s="262">
        <v>72</v>
      </c>
      <c r="I200" s="263"/>
      <c r="J200" s="258"/>
      <c r="K200" s="258"/>
      <c r="L200" s="264"/>
      <c r="M200" s="265"/>
      <c r="N200" s="266"/>
      <c r="O200" s="266"/>
      <c r="P200" s="266"/>
      <c r="Q200" s="266"/>
      <c r="R200" s="266"/>
      <c r="S200" s="266"/>
      <c r="T200" s="26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8" t="s">
        <v>175</v>
      </c>
      <c r="AU200" s="268" t="s">
        <v>91</v>
      </c>
      <c r="AV200" s="13" t="s">
        <v>91</v>
      </c>
      <c r="AW200" s="13" t="s">
        <v>33</v>
      </c>
      <c r="AX200" s="13" t="s">
        <v>89</v>
      </c>
      <c r="AY200" s="268" t="s">
        <v>167</v>
      </c>
    </row>
    <row r="201" s="2" customFormat="1" ht="16.5" customHeight="1">
      <c r="A201" s="39"/>
      <c r="B201" s="40"/>
      <c r="C201" s="244" t="s">
        <v>376</v>
      </c>
      <c r="D201" s="244" t="s">
        <v>169</v>
      </c>
      <c r="E201" s="245" t="s">
        <v>377</v>
      </c>
      <c r="F201" s="246" t="s">
        <v>378</v>
      </c>
      <c r="G201" s="247" t="s">
        <v>263</v>
      </c>
      <c r="H201" s="248">
        <v>3</v>
      </c>
      <c r="I201" s="249"/>
      <c r="J201" s="250">
        <f>ROUND(I201*H201,2)</f>
        <v>0</v>
      </c>
      <c r="K201" s="251"/>
      <c r="L201" s="42"/>
      <c r="M201" s="252" t="s">
        <v>1</v>
      </c>
      <c r="N201" s="253" t="s">
        <v>46</v>
      </c>
      <c r="O201" s="92"/>
      <c r="P201" s="254">
        <f>O201*H201</f>
        <v>0</v>
      </c>
      <c r="Q201" s="254">
        <v>0.091050000000000006</v>
      </c>
      <c r="R201" s="254">
        <f>Q201*H201</f>
        <v>0.27315</v>
      </c>
      <c r="S201" s="254">
        <v>0</v>
      </c>
      <c r="T201" s="25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6" t="s">
        <v>173</v>
      </c>
      <c r="AT201" s="256" t="s">
        <v>169</v>
      </c>
      <c r="AU201" s="256" t="s">
        <v>91</v>
      </c>
      <c r="AY201" s="16" t="s">
        <v>167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89</v>
      </c>
      <c r="BK201" s="144">
        <f>ROUND(I201*H201,2)</f>
        <v>0</v>
      </c>
      <c r="BL201" s="16" t="s">
        <v>173</v>
      </c>
      <c r="BM201" s="256" t="s">
        <v>379</v>
      </c>
    </row>
    <row r="202" s="2" customFormat="1" ht="16.5" customHeight="1">
      <c r="A202" s="39"/>
      <c r="B202" s="40"/>
      <c r="C202" s="244" t="s">
        <v>380</v>
      </c>
      <c r="D202" s="244" t="s">
        <v>169</v>
      </c>
      <c r="E202" s="245" t="s">
        <v>381</v>
      </c>
      <c r="F202" s="246" t="s">
        <v>382</v>
      </c>
      <c r="G202" s="247" t="s">
        <v>263</v>
      </c>
      <c r="H202" s="248">
        <v>27</v>
      </c>
      <c r="I202" s="249"/>
      <c r="J202" s="250">
        <f>ROUND(I202*H202,2)</f>
        <v>0</v>
      </c>
      <c r="K202" s="251"/>
      <c r="L202" s="42"/>
      <c r="M202" s="252" t="s">
        <v>1</v>
      </c>
      <c r="N202" s="253" t="s">
        <v>46</v>
      </c>
      <c r="O202" s="92"/>
      <c r="P202" s="254">
        <f>O202*H202</f>
        <v>0</v>
      </c>
      <c r="Q202" s="254">
        <v>0.12705</v>
      </c>
      <c r="R202" s="254">
        <f>Q202*H202</f>
        <v>3.4303499999999998</v>
      </c>
      <c r="S202" s="254">
        <v>0</v>
      </c>
      <c r="T202" s="25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6" t="s">
        <v>173</v>
      </c>
      <c r="AT202" s="256" t="s">
        <v>169</v>
      </c>
      <c r="AU202" s="256" t="s">
        <v>91</v>
      </c>
      <c r="AY202" s="16" t="s">
        <v>167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89</v>
      </c>
      <c r="BK202" s="144">
        <f>ROUND(I202*H202,2)</f>
        <v>0</v>
      </c>
      <c r="BL202" s="16" t="s">
        <v>173</v>
      </c>
      <c r="BM202" s="256" t="s">
        <v>383</v>
      </c>
    </row>
    <row r="203" s="13" customFormat="1">
      <c r="A203" s="13"/>
      <c r="B203" s="257"/>
      <c r="C203" s="258"/>
      <c r="D203" s="259" t="s">
        <v>175</v>
      </c>
      <c r="E203" s="260" t="s">
        <v>1</v>
      </c>
      <c r="F203" s="261" t="s">
        <v>384</v>
      </c>
      <c r="G203" s="258"/>
      <c r="H203" s="262">
        <v>27</v>
      </c>
      <c r="I203" s="263"/>
      <c r="J203" s="258"/>
      <c r="K203" s="258"/>
      <c r="L203" s="264"/>
      <c r="M203" s="265"/>
      <c r="N203" s="266"/>
      <c r="O203" s="266"/>
      <c r="P203" s="266"/>
      <c r="Q203" s="266"/>
      <c r="R203" s="266"/>
      <c r="S203" s="266"/>
      <c r="T203" s="26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8" t="s">
        <v>175</v>
      </c>
      <c r="AU203" s="268" t="s">
        <v>91</v>
      </c>
      <c r="AV203" s="13" t="s">
        <v>91</v>
      </c>
      <c r="AW203" s="13" t="s">
        <v>33</v>
      </c>
      <c r="AX203" s="13" t="s">
        <v>89</v>
      </c>
      <c r="AY203" s="268" t="s">
        <v>167</v>
      </c>
    </row>
    <row r="204" s="2" customFormat="1" ht="24.15" customHeight="1">
      <c r="A204" s="39"/>
      <c r="B204" s="40"/>
      <c r="C204" s="244" t="s">
        <v>385</v>
      </c>
      <c r="D204" s="244" t="s">
        <v>169</v>
      </c>
      <c r="E204" s="245" t="s">
        <v>386</v>
      </c>
      <c r="F204" s="246" t="s">
        <v>387</v>
      </c>
      <c r="G204" s="247" t="s">
        <v>263</v>
      </c>
      <c r="H204" s="248">
        <v>4</v>
      </c>
      <c r="I204" s="249"/>
      <c r="J204" s="250">
        <f>ROUND(I204*H204,2)</f>
        <v>0</v>
      </c>
      <c r="K204" s="251"/>
      <c r="L204" s="42"/>
      <c r="M204" s="252" t="s">
        <v>1</v>
      </c>
      <c r="N204" s="253" t="s">
        <v>46</v>
      </c>
      <c r="O204" s="92"/>
      <c r="P204" s="254">
        <f>O204*H204</f>
        <v>0</v>
      </c>
      <c r="Q204" s="254">
        <v>0.17493</v>
      </c>
      <c r="R204" s="254">
        <f>Q204*H204</f>
        <v>0.69972000000000001</v>
      </c>
      <c r="S204" s="254">
        <v>0</v>
      </c>
      <c r="T204" s="25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6" t="s">
        <v>173</v>
      </c>
      <c r="AT204" s="256" t="s">
        <v>169</v>
      </c>
      <c r="AU204" s="256" t="s">
        <v>91</v>
      </c>
      <c r="AY204" s="16" t="s">
        <v>167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6" t="s">
        <v>89</v>
      </c>
      <c r="BK204" s="144">
        <f>ROUND(I204*H204,2)</f>
        <v>0</v>
      </c>
      <c r="BL204" s="16" t="s">
        <v>173</v>
      </c>
      <c r="BM204" s="256" t="s">
        <v>388</v>
      </c>
    </row>
    <row r="205" s="2" customFormat="1" ht="24.15" customHeight="1">
      <c r="A205" s="39"/>
      <c r="B205" s="40"/>
      <c r="C205" s="244" t="s">
        <v>389</v>
      </c>
      <c r="D205" s="244" t="s">
        <v>169</v>
      </c>
      <c r="E205" s="245" t="s">
        <v>390</v>
      </c>
      <c r="F205" s="246" t="s">
        <v>391</v>
      </c>
      <c r="G205" s="247" t="s">
        <v>201</v>
      </c>
      <c r="H205" s="248">
        <v>76.472999999999999</v>
      </c>
      <c r="I205" s="249"/>
      <c r="J205" s="250">
        <f>ROUND(I205*H205,2)</f>
        <v>0</v>
      </c>
      <c r="K205" s="251"/>
      <c r="L205" s="42"/>
      <c r="M205" s="252" t="s">
        <v>1</v>
      </c>
      <c r="N205" s="253" t="s">
        <v>46</v>
      </c>
      <c r="O205" s="92"/>
      <c r="P205" s="254">
        <f>O205*H205</f>
        <v>0</v>
      </c>
      <c r="Q205" s="254">
        <v>0.13883999999999999</v>
      </c>
      <c r="R205" s="254">
        <f>Q205*H205</f>
        <v>10.617511319999998</v>
      </c>
      <c r="S205" s="254">
        <v>0</v>
      </c>
      <c r="T205" s="25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6" t="s">
        <v>173</v>
      </c>
      <c r="AT205" s="256" t="s">
        <v>169</v>
      </c>
      <c r="AU205" s="256" t="s">
        <v>91</v>
      </c>
      <c r="AY205" s="16" t="s">
        <v>167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89</v>
      </c>
      <c r="BK205" s="144">
        <f>ROUND(I205*H205,2)</f>
        <v>0</v>
      </c>
      <c r="BL205" s="16" t="s">
        <v>173</v>
      </c>
      <c r="BM205" s="256" t="s">
        <v>392</v>
      </c>
    </row>
    <row r="206" s="13" customFormat="1">
      <c r="A206" s="13"/>
      <c r="B206" s="257"/>
      <c r="C206" s="258"/>
      <c r="D206" s="259" t="s">
        <v>175</v>
      </c>
      <c r="E206" s="260" t="s">
        <v>1</v>
      </c>
      <c r="F206" s="261" t="s">
        <v>393</v>
      </c>
      <c r="G206" s="258"/>
      <c r="H206" s="262">
        <v>85.361000000000004</v>
      </c>
      <c r="I206" s="263"/>
      <c r="J206" s="258"/>
      <c r="K206" s="258"/>
      <c r="L206" s="264"/>
      <c r="M206" s="265"/>
      <c r="N206" s="266"/>
      <c r="O206" s="266"/>
      <c r="P206" s="266"/>
      <c r="Q206" s="266"/>
      <c r="R206" s="266"/>
      <c r="S206" s="266"/>
      <c r="T206" s="26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8" t="s">
        <v>175</v>
      </c>
      <c r="AU206" s="268" t="s">
        <v>91</v>
      </c>
      <c r="AV206" s="13" t="s">
        <v>91</v>
      </c>
      <c r="AW206" s="13" t="s">
        <v>33</v>
      </c>
      <c r="AX206" s="13" t="s">
        <v>81</v>
      </c>
      <c r="AY206" s="268" t="s">
        <v>167</v>
      </c>
    </row>
    <row r="207" s="13" customFormat="1">
      <c r="A207" s="13"/>
      <c r="B207" s="257"/>
      <c r="C207" s="258"/>
      <c r="D207" s="259" t="s">
        <v>175</v>
      </c>
      <c r="E207" s="260" t="s">
        <v>1</v>
      </c>
      <c r="F207" s="261" t="s">
        <v>394</v>
      </c>
      <c r="G207" s="258"/>
      <c r="H207" s="262">
        <v>-8.8879999999999999</v>
      </c>
      <c r="I207" s="263"/>
      <c r="J207" s="258"/>
      <c r="K207" s="258"/>
      <c r="L207" s="264"/>
      <c r="M207" s="265"/>
      <c r="N207" s="266"/>
      <c r="O207" s="266"/>
      <c r="P207" s="266"/>
      <c r="Q207" s="266"/>
      <c r="R207" s="266"/>
      <c r="S207" s="266"/>
      <c r="T207" s="26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8" t="s">
        <v>175</v>
      </c>
      <c r="AU207" s="268" t="s">
        <v>91</v>
      </c>
      <c r="AV207" s="13" t="s">
        <v>91</v>
      </c>
      <c r="AW207" s="13" t="s">
        <v>33</v>
      </c>
      <c r="AX207" s="13" t="s">
        <v>81</v>
      </c>
      <c r="AY207" s="268" t="s">
        <v>167</v>
      </c>
    </row>
    <row r="208" s="14" customFormat="1">
      <c r="A208" s="14"/>
      <c r="B208" s="269"/>
      <c r="C208" s="270"/>
      <c r="D208" s="259" t="s">
        <v>175</v>
      </c>
      <c r="E208" s="271" t="s">
        <v>1</v>
      </c>
      <c r="F208" s="272" t="s">
        <v>179</v>
      </c>
      <c r="G208" s="270"/>
      <c r="H208" s="273">
        <v>76.472999999999999</v>
      </c>
      <c r="I208" s="274"/>
      <c r="J208" s="270"/>
      <c r="K208" s="270"/>
      <c r="L208" s="275"/>
      <c r="M208" s="276"/>
      <c r="N208" s="277"/>
      <c r="O208" s="277"/>
      <c r="P208" s="277"/>
      <c r="Q208" s="277"/>
      <c r="R208" s="277"/>
      <c r="S208" s="277"/>
      <c r="T208" s="27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9" t="s">
        <v>175</v>
      </c>
      <c r="AU208" s="279" t="s">
        <v>91</v>
      </c>
      <c r="AV208" s="14" t="s">
        <v>173</v>
      </c>
      <c r="AW208" s="14" t="s">
        <v>33</v>
      </c>
      <c r="AX208" s="14" t="s">
        <v>89</v>
      </c>
      <c r="AY208" s="279" t="s">
        <v>167</v>
      </c>
    </row>
    <row r="209" s="12" customFormat="1" ht="22.8" customHeight="1">
      <c r="A209" s="12"/>
      <c r="B209" s="228"/>
      <c r="C209" s="229"/>
      <c r="D209" s="230" t="s">
        <v>80</v>
      </c>
      <c r="E209" s="242" t="s">
        <v>173</v>
      </c>
      <c r="F209" s="242" t="s">
        <v>395</v>
      </c>
      <c r="G209" s="229"/>
      <c r="H209" s="229"/>
      <c r="I209" s="232"/>
      <c r="J209" s="243">
        <f>BK209</f>
        <v>0</v>
      </c>
      <c r="K209" s="229"/>
      <c r="L209" s="234"/>
      <c r="M209" s="235"/>
      <c r="N209" s="236"/>
      <c r="O209" s="236"/>
      <c r="P209" s="237">
        <f>SUM(P210:P220)</f>
        <v>0</v>
      </c>
      <c r="Q209" s="236"/>
      <c r="R209" s="237">
        <f>SUM(R210:R220)</f>
        <v>15.796397159999998</v>
      </c>
      <c r="S209" s="236"/>
      <c r="T209" s="238">
        <f>SUM(T210:T220)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39" t="s">
        <v>89</v>
      </c>
      <c r="AT209" s="240" t="s">
        <v>80</v>
      </c>
      <c r="AU209" s="240" t="s">
        <v>89</v>
      </c>
      <c r="AY209" s="239" t="s">
        <v>167</v>
      </c>
      <c r="BK209" s="241">
        <f>SUM(BK210:BK220)</f>
        <v>0</v>
      </c>
    </row>
    <row r="210" s="2" customFormat="1" ht="90" customHeight="1">
      <c r="A210" s="39"/>
      <c r="B210" s="40"/>
      <c r="C210" s="244" t="s">
        <v>396</v>
      </c>
      <c r="D210" s="244" t="s">
        <v>169</v>
      </c>
      <c r="E210" s="245" t="s">
        <v>397</v>
      </c>
      <c r="F210" s="246" t="s">
        <v>398</v>
      </c>
      <c r="G210" s="247" t="s">
        <v>201</v>
      </c>
      <c r="H210" s="248">
        <v>456</v>
      </c>
      <c r="I210" s="249"/>
      <c r="J210" s="250">
        <f>ROUND(I210*H210,2)</f>
        <v>0</v>
      </c>
      <c r="K210" s="251"/>
      <c r="L210" s="42"/>
      <c r="M210" s="252" t="s">
        <v>1</v>
      </c>
      <c r="N210" s="253" t="s">
        <v>46</v>
      </c>
      <c r="O210" s="92"/>
      <c r="P210" s="254">
        <f>O210*H210</f>
        <v>0</v>
      </c>
      <c r="Q210" s="254">
        <v>0.00894</v>
      </c>
      <c r="R210" s="254">
        <f>Q210*H210</f>
        <v>4.0766400000000003</v>
      </c>
      <c r="S210" s="254">
        <v>0</v>
      </c>
      <c r="T210" s="25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6" t="s">
        <v>173</v>
      </c>
      <c r="AT210" s="256" t="s">
        <v>169</v>
      </c>
      <c r="AU210" s="256" t="s">
        <v>91</v>
      </c>
      <c r="AY210" s="16" t="s">
        <v>167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89</v>
      </c>
      <c r="BK210" s="144">
        <f>ROUND(I210*H210,2)</f>
        <v>0</v>
      </c>
      <c r="BL210" s="16" t="s">
        <v>173</v>
      </c>
      <c r="BM210" s="256" t="s">
        <v>399</v>
      </c>
    </row>
    <row r="211" s="2" customFormat="1" ht="24.15" customHeight="1">
      <c r="A211" s="39"/>
      <c r="B211" s="40"/>
      <c r="C211" s="244" t="s">
        <v>400</v>
      </c>
      <c r="D211" s="244" t="s">
        <v>169</v>
      </c>
      <c r="E211" s="245" t="s">
        <v>401</v>
      </c>
      <c r="F211" s="246" t="s">
        <v>402</v>
      </c>
      <c r="G211" s="247" t="s">
        <v>172</v>
      </c>
      <c r="H211" s="248">
        <v>4.5359999999999996</v>
      </c>
      <c r="I211" s="249"/>
      <c r="J211" s="250">
        <f>ROUND(I211*H211,2)</f>
        <v>0</v>
      </c>
      <c r="K211" s="251"/>
      <c r="L211" s="42"/>
      <c r="M211" s="252" t="s">
        <v>1</v>
      </c>
      <c r="N211" s="253" t="s">
        <v>46</v>
      </c>
      <c r="O211" s="92"/>
      <c r="P211" s="254">
        <f>O211*H211</f>
        <v>0</v>
      </c>
      <c r="Q211" s="254">
        <v>2.4533999999999998</v>
      </c>
      <c r="R211" s="254">
        <f>Q211*H211</f>
        <v>11.128622399999998</v>
      </c>
      <c r="S211" s="254">
        <v>0</v>
      </c>
      <c r="T211" s="25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6" t="s">
        <v>173</v>
      </c>
      <c r="AT211" s="256" t="s">
        <v>169</v>
      </c>
      <c r="AU211" s="256" t="s">
        <v>91</v>
      </c>
      <c r="AY211" s="16" t="s">
        <v>167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89</v>
      </c>
      <c r="BK211" s="144">
        <f>ROUND(I211*H211,2)</f>
        <v>0</v>
      </c>
      <c r="BL211" s="16" t="s">
        <v>173</v>
      </c>
      <c r="BM211" s="256" t="s">
        <v>403</v>
      </c>
    </row>
    <row r="212" s="13" customFormat="1">
      <c r="A212" s="13"/>
      <c r="B212" s="257"/>
      <c r="C212" s="258"/>
      <c r="D212" s="259" t="s">
        <v>175</v>
      </c>
      <c r="E212" s="260" t="s">
        <v>1</v>
      </c>
      <c r="F212" s="261" t="s">
        <v>404</v>
      </c>
      <c r="G212" s="258"/>
      <c r="H212" s="262">
        <v>4.5359999999999996</v>
      </c>
      <c r="I212" s="263"/>
      <c r="J212" s="258"/>
      <c r="K212" s="258"/>
      <c r="L212" s="264"/>
      <c r="M212" s="265"/>
      <c r="N212" s="266"/>
      <c r="O212" s="266"/>
      <c r="P212" s="266"/>
      <c r="Q212" s="266"/>
      <c r="R212" s="266"/>
      <c r="S212" s="266"/>
      <c r="T212" s="26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8" t="s">
        <v>175</v>
      </c>
      <c r="AU212" s="268" t="s">
        <v>91</v>
      </c>
      <c r="AV212" s="13" t="s">
        <v>91</v>
      </c>
      <c r="AW212" s="13" t="s">
        <v>33</v>
      </c>
      <c r="AX212" s="13" t="s">
        <v>89</v>
      </c>
      <c r="AY212" s="268" t="s">
        <v>167</v>
      </c>
    </row>
    <row r="213" s="2" customFormat="1" ht="24.15" customHeight="1">
      <c r="A213" s="39"/>
      <c r="B213" s="40"/>
      <c r="C213" s="244" t="s">
        <v>405</v>
      </c>
      <c r="D213" s="244" t="s">
        <v>169</v>
      </c>
      <c r="E213" s="245" t="s">
        <v>406</v>
      </c>
      <c r="F213" s="246" t="s">
        <v>407</v>
      </c>
      <c r="G213" s="247" t="s">
        <v>201</v>
      </c>
      <c r="H213" s="248">
        <v>30.239999999999998</v>
      </c>
      <c r="I213" s="249"/>
      <c r="J213" s="250">
        <f>ROUND(I213*H213,2)</f>
        <v>0</v>
      </c>
      <c r="K213" s="251"/>
      <c r="L213" s="42"/>
      <c r="M213" s="252" t="s">
        <v>1</v>
      </c>
      <c r="N213" s="253" t="s">
        <v>46</v>
      </c>
      <c r="O213" s="92"/>
      <c r="P213" s="254">
        <f>O213*H213</f>
        <v>0</v>
      </c>
      <c r="Q213" s="254">
        <v>0.0057600000000000004</v>
      </c>
      <c r="R213" s="254">
        <f>Q213*H213</f>
        <v>0.17418240000000002</v>
      </c>
      <c r="S213" s="254">
        <v>0</v>
      </c>
      <c r="T213" s="25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6" t="s">
        <v>173</v>
      </c>
      <c r="AT213" s="256" t="s">
        <v>169</v>
      </c>
      <c r="AU213" s="256" t="s">
        <v>91</v>
      </c>
      <c r="AY213" s="16" t="s">
        <v>167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89</v>
      </c>
      <c r="BK213" s="144">
        <f>ROUND(I213*H213,2)</f>
        <v>0</v>
      </c>
      <c r="BL213" s="16" t="s">
        <v>173</v>
      </c>
      <c r="BM213" s="256" t="s">
        <v>408</v>
      </c>
    </row>
    <row r="214" s="13" customFormat="1">
      <c r="A214" s="13"/>
      <c r="B214" s="257"/>
      <c r="C214" s="258"/>
      <c r="D214" s="259" t="s">
        <v>175</v>
      </c>
      <c r="E214" s="260" t="s">
        <v>1</v>
      </c>
      <c r="F214" s="261" t="s">
        <v>409</v>
      </c>
      <c r="G214" s="258"/>
      <c r="H214" s="262">
        <v>30.239999999999998</v>
      </c>
      <c r="I214" s="263"/>
      <c r="J214" s="258"/>
      <c r="K214" s="258"/>
      <c r="L214" s="264"/>
      <c r="M214" s="265"/>
      <c r="N214" s="266"/>
      <c r="O214" s="266"/>
      <c r="P214" s="266"/>
      <c r="Q214" s="266"/>
      <c r="R214" s="266"/>
      <c r="S214" s="266"/>
      <c r="T214" s="26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8" t="s">
        <v>175</v>
      </c>
      <c r="AU214" s="268" t="s">
        <v>91</v>
      </c>
      <c r="AV214" s="13" t="s">
        <v>91</v>
      </c>
      <c r="AW214" s="13" t="s">
        <v>33</v>
      </c>
      <c r="AX214" s="13" t="s">
        <v>89</v>
      </c>
      <c r="AY214" s="268" t="s">
        <v>167</v>
      </c>
    </row>
    <row r="215" s="2" customFormat="1" ht="24.15" customHeight="1">
      <c r="A215" s="39"/>
      <c r="B215" s="40"/>
      <c r="C215" s="244" t="s">
        <v>410</v>
      </c>
      <c r="D215" s="244" t="s">
        <v>169</v>
      </c>
      <c r="E215" s="245" t="s">
        <v>411</v>
      </c>
      <c r="F215" s="246" t="s">
        <v>412</v>
      </c>
      <c r="G215" s="247" t="s">
        <v>201</v>
      </c>
      <c r="H215" s="248">
        <v>30.239999999999998</v>
      </c>
      <c r="I215" s="249"/>
      <c r="J215" s="250">
        <f>ROUND(I215*H215,2)</f>
        <v>0</v>
      </c>
      <c r="K215" s="251"/>
      <c r="L215" s="42"/>
      <c r="M215" s="252" t="s">
        <v>1</v>
      </c>
      <c r="N215" s="253" t="s">
        <v>46</v>
      </c>
      <c r="O215" s="92"/>
      <c r="P215" s="254">
        <f>O215*H215</f>
        <v>0</v>
      </c>
      <c r="Q215" s="254">
        <v>0</v>
      </c>
      <c r="R215" s="254">
        <f>Q215*H215</f>
        <v>0</v>
      </c>
      <c r="S215" s="254">
        <v>0</v>
      </c>
      <c r="T215" s="25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6" t="s">
        <v>173</v>
      </c>
      <c r="AT215" s="256" t="s">
        <v>169</v>
      </c>
      <c r="AU215" s="256" t="s">
        <v>91</v>
      </c>
      <c r="AY215" s="16" t="s">
        <v>167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6" t="s">
        <v>89</v>
      </c>
      <c r="BK215" s="144">
        <f>ROUND(I215*H215,2)</f>
        <v>0</v>
      </c>
      <c r="BL215" s="16" t="s">
        <v>173</v>
      </c>
      <c r="BM215" s="256" t="s">
        <v>413</v>
      </c>
    </row>
    <row r="216" s="2" customFormat="1" ht="24.15" customHeight="1">
      <c r="A216" s="39"/>
      <c r="B216" s="40"/>
      <c r="C216" s="244" t="s">
        <v>414</v>
      </c>
      <c r="D216" s="244" t="s">
        <v>169</v>
      </c>
      <c r="E216" s="245" t="s">
        <v>415</v>
      </c>
      <c r="F216" s="246" t="s">
        <v>416</v>
      </c>
      <c r="G216" s="247" t="s">
        <v>214</v>
      </c>
      <c r="H216" s="248">
        <v>0.39600000000000002</v>
      </c>
      <c r="I216" s="249"/>
      <c r="J216" s="250">
        <f>ROUND(I216*H216,2)</f>
        <v>0</v>
      </c>
      <c r="K216" s="251"/>
      <c r="L216" s="42"/>
      <c r="M216" s="252" t="s">
        <v>1</v>
      </c>
      <c r="N216" s="253" t="s">
        <v>46</v>
      </c>
      <c r="O216" s="92"/>
      <c r="P216" s="254">
        <f>O216*H216</f>
        <v>0</v>
      </c>
      <c r="Q216" s="254">
        <v>1.05291</v>
      </c>
      <c r="R216" s="254">
        <f>Q216*H216</f>
        <v>0.41695236000000002</v>
      </c>
      <c r="S216" s="254">
        <v>0</v>
      </c>
      <c r="T216" s="25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6" t="s">
        <v>173</v>
      </c>
      <c r="AT216" s="256" t="s">
        <v>169</v>
      </c>
      <c r="AU216" s="256" t="s">
        <v>91</v>
      </c>
      <c r="AY216" s="16" t="s">
        <v>167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6" t="s">
        <v>89</v>
      </c>
      <c r="BK216" s="144">
        <f>ROUND(I216*H216,2)</f>
        <v>0</v>
      </c>
      <c r="BL216" s="16" t="s">
        <v>173</v>
      </c>
      <c r="BM216" s="256" t="s">
        <v>417</v>
      </c>
    </row>
    <row r="217" s="13" customFormat="1">
      <c r="A217" s="13"/>
      <c r="B217" s="257"/>
      <c r="C217" s="258"/>
      <c r="D217" s="259" t="s">
        <v>175</v>
      </c>
      <c r="E217" s="260" t="s">
        <v>1</v>
      </c>
      <c r="F217" s="261" t="s">
        <v>418</v>
      </c>
      <c r="G217" s="258"/>
      <c r="H217" s="262">
        <v>365.904</v>
      </c>
      <c r="I217" s="263"/>
      <c r="J217" s="258"/>
      <c r="K217" s="258"/>
      <c r="L217" s="264"/>
      <c r="M217" s="265"/>
      <c r="N217" s="266"/>
      <c r="O217" s="266"/>
      <c r="P217" s="266"/>
      <c r="Q217" s="266"/>
      <c r="R217" s="266"/>
      <c r="S217" s="266"/>
      <c r="T217" s="26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8" t="s">
        <v>175</v>
      </c>
      <c r="AU217" s="268" t="s">
        <v>91</v>
      </c>
      <c r="AV217" s="13" t="s">
        <v>91</v>
      </c>
      <c r="AW217" s="13" t="s">
        <v>33</v>
      </c>
      <c r="AX217" s="13" t="s">
        <v>81</v>
      </c>
      <c r="AY217" s="268" t="s">
        <v>167</v>
      </c>
    </row>
    <row r="218" s="13" customFormat="1">
      <c r="A218" s="13"/>
      <c r="B218" s="257"/>
      <c r="C218" s="258"/>
      <c r="D218" s="259" t="s">
        <v>175</v>
      </c>
      <c r="E218" s="260" t="s">
        <v>1</v>
      </c>
      <c r="F218" s="261" t="s">
        <v>419</v>
      </c>
      <c r="G218" s="258"/>
      <c r="H218" s="262">
        <v>30.359999999999999</v>
      </c>
      <c r="I218" s="263"/>
      <c r="J218" s="258"/>
      <c r="K218" s="258"/>
      <c r="L218" s="264"/>
      <c r="M218" s="265"/>
      <c r="N218" s="266"/>
      <c r="O218" s="266"/>
      <c r="P218" s="266"/>
      <c r="Q218" s="266"/>
      <c r="R218" s="266"/>
      <c r="S218" s="266"/>
      <c r="T218" s="26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8" t="s">
        <v>175</v>
      </c>
      <c r="AU218" s="268" t="s">
        <v>91</v>
      </c>
      <c r="AV218" s="13" t="s">
        <v>91</v>
      </c>
      <c r="AW218" s="13" t="s">
        <v>33</v>
      </c>
      <c r="AX218" s="13" t="s">
        <v>81</v>
      </c>
      <c r="AY218" s="268" t="s">
        <v>167</v>
      </c>
    </row>
    <row r="219" s="14" customFormat="1">
      <c r="A219" s="14"/>
      <c r="B219" s="269"/>
      <c r="C219" s="270"/>
      <c r="D219" s="259" t="s">
        <v>175</v>
      </c>
      <c r="E219" s="271" t="s">
        <v>1</v>
      </c>
      <c r="F219" s="272" t="s">
        <v>179</v>
      </c>
      <c r="G219" s="270"/>
      <c r="H219" s="273">
        <v>396.26400000000001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9" t="s">
        <v>175</v>
      </c>
      <c r="AU219" s="279" t="s">
        <v>91</v>
      </c>
      <c r="AV219" s="14" t="s">
        <v>173</v>
      </c>
      <c r="AW219" s="14" t="s">
        <v>33</v>
      </c>
      <c r="AX219" s="14" t="s">
        <v>89</v>
      </c>
      <c r="AY219" s="279" t="s">
        <v>167</v>
      </c>
    </row>
    <row r="220" s="13" customFormat="1">
      <c r="A220" s="13"/>
      <c r="B220" s="257"/>
      <c r="C220" s="258"/>
      <c r="D220" s="259" t="s">
        <v>175</v>
      </c>
      <c r="E220" s="258"/>
      <c r="F220" s="261" t="s">
        <v>420</v>
      </c>
      <c r="G220" s="258"/>
      <c r="H220" s="262">
        <v>0.39600000000000002</v>
      </c>
      <c r="I220" s="263"/>
      <c r="J220" s="258"/>
      <c r="K220" s="258"/>
      <c r="L220" s="264"/>
      <c r="M220" s="265"/>
      <c r="N220" s="266"/>
      <c r="O220" s="266"/>
      <c r="P220" s="266"/>
      <c r="Q220" s="266"/>
      <c r="R220" s="266"/>
      <c r="S220" s="266"/>
      <c r="T220" s="26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8" t="s">
        <v>175</v>
      </c>
      <c r="AU220" s="268" t="s">
        <v>91</v>
      </c>
      <c r="AV220" s="13" t="s">
        <v>91</v>
      </c>
      <c r="AW220" s="13" t="s">
        <v>4</v>
      </c>
      <c r="AX220" s="13" t="s">
        <v>89</v>
      </c>
      <c r="AY220" s="268" t="s">
        <v>167</v>
      </c>
    </row>
    <row r="221" s="12" customFormat="1" ht="22.8" customHeight="1">
      <c r="A221" s="12"/>
      <c r="B221" s="228"/>
      <c r="C221" s="229"/>
      <c r="D221" s="230" t="s">
        <v>80</v>
      </c>
      <c r="E221" s="242" t="s">
        <v>204</v>
      </c>
      <c r="F221" s="242" t="s">
        <v>421</v>
      </c>
      <c r="G221" s="229"/>
      <c r="H221" s="229"/>
      <c r="I221" s="232"/>
      <c r="J221" s="243">
        <f>BK221</f>
        <v>0</v>
      </c>
      <c r="K221" s="229"/>
      <c r="L221" s="234"/>
      <c r="M221" s="235"/>
      <c r="N221" s="236"/>
      <c r="O221" s="236"/>
      <c r="P221" s="237">
        <f>SUM(P222:P255)</f>
        <v>0</v>
      </c>
      <c r="Q221" s="236"/>
      <c r="R221" s="237">
        <f>SUM(R222:R255)</f>
        <v>29.389530509999997</v>
      </c>
      <c r="S221" s="236"/>
      <c r="T221" s="238">
        <f>SUM(T222:T255)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9" t="s">
        <v>89</v>
      </c>
      <c r="AT221" s="240" t="s">
        <v>80</v>
      </c>
      <c r="AU221" s="240" t="s">
        <v>89</v>
      </c>
      <c r="AY221" s="239" t="s">
        <v>167</v>
      </c>
      <c r="BK221" s="241">
        <f>SUM(BK222:BK255)</f>
        <v>0</v>
      </c>
    </row>
    <row r="222" s="2" customFormat="1" ht="33" customHeight="1">
      <c r="A222" s="39"/>
      <c r="B222" s="40"/>
      <c r="C222" s="244" t="s">
        <v>422</v>
      </c>
      <c r="D222" s="244" t="s">
        <v>169</v>
      </c>
      <c r="E222" s="245" t="s">
        <v>423</v>
      </c>
      <c r="F222" s="246" t="s">
        <v>424</v>
      </c>
      <c r="G222" s="247" t="s">
        <v>201</v>
      </c>
      <c r="H222" s="248">
        <v>677.27700000000004</v>
      </c>
      <c r="I222" s="249"/>
      <c r="J222" s="250">
        <f>ROUND(I222*H222,2)</f>
        <v>0</v>
      </c>
      <c r="K222" s="251"/>
      <c r="L222" s="42"/>
      <c r="M222" s="252" t="s">
        <v>1</v>
      </c>
      <c r="N222" s="253" t="s">
        <v>46</v>
      </c>
      <c r="O222" s="92"/>
      <c r="P222" s="254">
        <f>O222*H222</f>
        <v>0</v>
      </c>
      <c r="Q222" s="254">
        <v>0.0064999999999999997</v>
      </c>
      <c r="R222" s="254">
        <f>Q222*H222</f>
        <v>4.4023005</v>
      </c>
      <c r="S222" s="254">
        <v>0</v>
      </c>
      <c r="T222" s="25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6" t="s">
        <v>173</v>
      </c>
      <c r="AT222" s="256" t="s">
        <v>169</v>
      </c>
      <c r="AU222" s="256" t="s">
        <v>91</v>
      </c>
      <c r="AY222" s="16" t="s">
        <v>167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6" t="s">
        <v>89</v>
      </c>
      <c r="BK222" s="144">
        <f>ROUND(I222*H222,2)</f>
        <v>0</v>
      </c>
      <c r="BL222" s="16" t="s">
        <v>173</v>
      </c>
      <c r="BM222" s="256" t="s">
        <v>425</v>
      </c>
    </row>
    <row r="223" s="2" customFormat="1" ht="44.25" customHeight="1">
      <c r="A223" s="39"/>
      <c r="B223" s="40"/>
      <c r="C223" s="244" t="s">
        <v>426</v>
      </c>
      <c r="D223" s="244" t="s">
        <v>169</v>
      </c>
      <c r="E223" s="245" t="s">
        <v>427</v>
      </c>
      <c r="F223" s="246" t="s">
        <v>428</v>
      </c>
      <c r="G223" s="247" t="s">
        <v>201</v>
      </c>
      <c r="H223" s="248">
        <v>677.27700000000004</v>
      </c>
      <c r="I223" s="249"/>
      <c r="J223" s="250">
        <f>ROUND(I223*H223,2)</f>
        <v>0</v>
      </c>
      <c r="K223" s="251"/>
      <c r="L223" s="42"/>
      <c r="M223" s="252" t="s">
        <v>1</v>
      </c>
      <c r="N223" s="253" t="s">
        <v>46</v>
      </c>
      <c r="O223" s="92"/>
      <c r="P223" s="254">
        <f>O223*H223</f>
        <v>0</v>
      </c>
      <c r="Q223" s="254">
        <v>0.017330000000000002</v>
      </c>
      <c r="R223" s="254">
        <f>Q223*H223</f>
        <v>11.737210410000001</v>
      </c>
      <c r="S223" s="254">
        <v>0</v>
      </c>
      <c r="T223" s="25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6" t="s">
        <v>173</v>
      </c>
      <c r="AT223" s="256" t="s">
        <v>169</v>
      </c>
      <c r="AU223" s="256" t="s">
        <v>91</v>
      </c>
      <c r="AY223" s="16" t="s">
        <v>167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6" t="s">
        <v>89</v>
      </c>
      <c r="BK223" s="144">
        <f>ROUND(I223*H223,2)</f>
        <v>0</v>
      </c>
      <c r="BL223" s="16" t="s">
        <v>173</v>
      </c>
      <c r="BM223" s="256" t="s">
        <v>429</v>
      </c>
    </row>
    <row r="224" s="13" customFormat="1">
      <c r="A224" s="13"/>
      <c r="B224" s="257"/>
      <c r="C224" s="258"/>
      <c r="D224" s="259" t="s">
        <v>175</v>
      </c>
      <c r="E224" s="260" t="s">
        <v>1</v>
      </c>
      <c r="F224" s="261" t="s">
        <v>430</v>
      </c>
      <c r="G224" s="258"/>
      <c r="H224" s="262">
        <v>744.529</v>
      </c>
      <c r="I224" s="263"/>
      <c r="J224" s="258"/>
      <c r="K224" s="258"/>
      <c r="L224" s="264"/>
      <c r="M224" s="265"/>
      <c r="N224" s="266"/>
      <c r="O224" s="266"/>
      <c r="P224" s="266"/>
      <c r="Q224" s="266"/>
      <c r="R224" s="266"/>
      <c r="S224" s="266"/>
      <c r="T224" s="26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8" t="s">
        <v>175</v>
      </c>
      <c r="AU224" s="268" t="s">
        <v>91</v>
      </c>
      <c r="AV224" s="13" t="s">
        <v>91</v>
      </c>
      <c r="AW224" s="13" t="s">
        <v>33</v>
      </c>
      <c r="AX224" s="13" t="s">
        <v>81</v>
      </c>
      <c r="AY224" s="268" t="s">
        <v>167</v>
      </c>
    </row>
    <row r="225" s="13" customFormat="1">
      <c r="A225" s="13"/>
      <c r="B225" s="257"/>
      <c r="C225" s="258"/>
      <c r="D225" s="259" t="s">
        <v>175</v>
      </c>
      <c r="E225" s="260" t="s">
        <v>1</v>
      </c>
      <c r="F225" s="261" t="s">
        <v>431</v>
      </c>
      <c r="G225" s="258"/>
      <c r="H225" s="262">
        <v>-66.796000000000006</v>
      </c>
      <c r="I225" s="263"/>
      <c r="J225" s="258"/>
      <c r="K225" s="258"/>
      <c r="L225" s="264"/>
      <c r="M225" s="265"/>
      <c r="N225" s="266"/>
      <c r="O225" s="266"/>
      <c r="P225" s="266"/>
      <c r="Q225" s="266"/>
      <c r="R225" s="266"/>
      <c r="S225" s="266"/>
      <c r="T225" s="26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8" t="s">
        <v>175</v>
      </c>
      <c r="AU225" s="268" t="s">
        <v>91</v>
      </c>
      <c r="AV225" s="13" t="s">
        <v>91</v>
      </c>
      <c r="AW225" s="13" t="s">
        <v>33</v>
      </c>
      <c r="AX225" s="13" t="s">
        <v>81</v>
      </c>
      <c r="AY225" s="268" t="s">
        <v>167</v>
      </c>
    </row>
    <row r="226" s="13" customFormat="1">
      <c r="A226" s="13"/>
      <c r="B226" s="257"/>
      <c r="C226" s="258"/>
      <c r="D226" s="259" t="s">
        <v>175</v>
      </c>
      <c r="E226" s="260" t="s">
        <v>1</v>
      </c>
      <c r="F226" s="261" t="s">
        <v>349</v>
      </c>
      <c r="G226" s="258"/>
      <c r="H226" s="262">
        <v>171</v>
      </c>
      <c r="I226" s="263"/>
      <c r="J226" s="258"/>
      <c r="K226" s="258"/>
      <c r="L226" s="264"/>
      <c r="M226" s="265"/>
      <c r="N226" s="266"/>
      <c r="O226" s="266"/>
      <c r="P226" s="266"/>
      <c r="Q226" s="266"/>
      <c r="R226" s="266"/>
      <c r="S226" s="266"/>
      <c r="T226" s="26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8" t="s">
        <v>175</v>
      </c>
      <c r="AU226" s="268" t="s">
        <v>91</v>
      </c>
      <c r="AV226" s="13" t="s">
        <v>91</v>
      </c>
      <c r="AW226" s="13" t="s">
        <v>33</v>
      </c>
      <c r="AX226" s="13" t="s">
        <v>81</v>
      </c>
      <c r="AY226" s="268" t="s">
        <v>167</v>
      </c>
    </row>
    <row r="227" s="13" customFormat="1">
      <c r="A227" s="13"/>
      <c r="B227" s="257"/>
      <c r="C227" s="258"/>
      <c r="D227" s="259" t="s">
        <v>175</v>
      </c>
      <c r="E227" s="260" t="s">
        <v>1</v>
      </c>
      <c r="F227" s="261" t="s">
        <v>350</v>
      </c>
      <c r="G227" s="258"/>
      <c r="H227" s="262">
        <v>194.18000000000001</v>
      </c>
      <c r="I227" s="263"/>
      <c r="J227" s="258"/>
      <c r="K227" s="258"/>
      <c r="L227" s="264"/>
      <c r="M227" s="265"/>
      <c r="N227" s="266"/>
      <c r="O227" s="266"/>
      <c r="P227" s="266"/>
      <c r="Q227" s="266"/>
      <c r="R227" s="266"/>
      <c r="S227" s="266"/>
      <c r="T227" s="26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8" t="s">
        <v>175</v>
      </c>
      <c r="AU227" s="268" t="s">
        <v>91</v>
      </c>
      <c r="AV227" s="13" t="s">
        <v>91</v>
      </c>
      <c r="AW227" s="13" t="s">
        <v>33</v>
      </c>
      <c r="AX227" s="13" t="s">
        <v>81</v>
      </c>
      <c r="AY227" s="268" t="s">
        <v>167</v>
      </c>
    </row>
    <row r="228" s="13" customFormat="1">
      <c r="A228" s="13"/>
      <c r="B228" s="257"/>
      <c r="C228" s="258"/>
      <c r="D228" s="259" t="s">
        <v>175</v>
      </c>
      <c r="E228" s="260" t="s">
        <v>1</v>
      </c>
      <c r="F228" s="261" t="s">
        <v>351</v>
      </c>
      <c r="G228" s="258"/>
      <c r="H228" s="262">
        <v>57</v>
      </c>
      <c r="I228" s="263"/>
      <c r="J228" s="258"/>
      <c r="K228" s="258"/>
      <c r="L228" s="264"/>
      <c r="M228" s="265"/>
      <c r="N228" s="266"/>
      <c r="O228" s="266"/>
      <c r="P228" s="266"/>
      <c r="Q228" s="266"/>
      <c r="R228" s="266"/>
      <c r="S228" s="266"/>
      <c r="T228" s="26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8" t="s">
        <v>175</v>
      </c>
      <c r="AU228" s="268" t="s">
        <v>91</v>
      </c>
      <c r="AV228" s="13" t="s">
        <v>91</v>
      </c>
      <c r="AW228" s="13" t="s">
        <v>33</v>
      </c>
      <c r="AX228" s="13" t="s">
        <v>81</v>
      </c>
      <c r="AY228" s="268" t="s">
        <v>167</v>
      </c>
    </row>
    <row r="229" s="13" customFormat="1">
      <c r="A229" s="13"/>
      <c r="B229" s="257"/>
      <c r="C229" s="258"/>
      <c r="D229" s="259" t="s">
        <v>175</v>
      </c>
      <c r="E229" s="260" t="s">
        <v>1</v>
      </c>
      <c r="F229" s="261" t="s">
        <v>352</v>
      </c>
      <c r="G229" s="258"/>
      <c r="H229" s="262">
        <v>-115.092</v>
      </c>
      <c r="I229" s="263"/>
      <c r="J229" s="258"/>
      <c r="K229" s="258"/>
      <c r="L229" s="264"/>
      <c r="M229" s="265"/>
      <c r="N229" s="266"/>
      <c r="O229" s="266"/>
      <c r="P229" s="266"/>
      <c r="Q229" s="266"/>
      <c r="R229" s="266"/>
      <c r="S229" s="266"/>
      <c r="T229" s="26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8" t="s">
        <v>175</v>
      </c>
      <c r="AU229" s="268" t="s">
        <v>91</v>
      </c>
      <c r="AV229" s="13" t="s">
        <v>91</v>
      </c>
      <c r="AW229" s="13" t="s">
        <v>33</v>
      </c>
      <c r="AX229" s="13" t="s">
        <v>81</v>
      </c>
      <c r="AY229" s="268" t="s">
        <v>167</v>
      </c>
    </row>
    <row r="230" s="13" customFormat="1">
      <c r="A230" s="13"/>
      <c r="B230" s="257"/>
      <c r="C230" s="258"/>
      <c r="D230" s="259" t="s">
        <v>175</v>
      </c>
      <c r="E230" s="260" t="s">
        <v>1</v>
      </c>
      <c r="F230" s="261" t="s">
        <v>432</v>
      </c>
      <c r="G230" s="258"/>
      <c r="H230" s="262">
        <v>47.776000000000003</v>
      </c>
      <c r="I230" s="263"/>
      <c r="J230" s="258"/>
      <c r="K230" s="258"/>
      <c r="L230" s="264"/>
      <c r="M230" s="265"/>
      <c r="N230" s="266"/>
      <c r="O230" s="266"/>
      <c r="P230" s="266"/>
      <c r="Q230" s="266"/>
      <c r="R230" s="266"/>
      <c r="S230" s="266"/>
      <c r="T230" s="26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8" t="s">
        <v>175</v>
      </c>
      <c r="AU230" s="268" t="s">
        <v>91</v>
      </c>
      <c r="AV230" s="13" t="s">
        <v>91</v>
      </c>
      <c r="AW230" s="13" t="s">
        <v>33</v>
      </c>
      <c r="AX230" s="13" t="s">
        <v>81</v>
      </c>
      <c r="AY230" s="268" t="s">
        <v>167</v>
      </c>
    </row>
    <row r="231" s="13" customFormat="1">
      <c r="A231" s="13"/>
      <c r="B231" s="257"/>
      <c r="C231" s="258"/>
      <c r="D231" s="259" t="s">
        <v>175</v>
      </c>
      <c r="E231" s="260" t="s">
        <v>1</v>
      </c>
      <c r="F231" s="261" t="s">
        <v>433</v>
      </c>
      <c r="G231" s="258"/>
      <c r="H231" s="262">
        <v>-355.31999999999999</v>
      </c>
      <c r="I231" s="263"/>
      <c r="J231" s="258"/>
      <c r="K231" s="258"/>
      <c r="L231" s="264"/>
      <c r="M231" s="265"/>
      <c r="N231" s="266"/>
      <c r="O231" s="266"/>
      <c r="P231" s="266"/>
      <c r="Q231" s="266"/>
      <c r="R231" s="266"/>
      <c r="S231" s="266"/>
      <c r="T231" s="26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8" t="s">
        <v>175</v>
      </c>
      <c r="AU231" s="268" t="s">
        <v>91</v>
      </c>
      <c r="AV231" s="13" t="s">
        <v>91</v>
      </c>
      <c r="AW231" s="13" t="s">
        <v>33</v>
      </c>
      <c r="AX231" s="13" t="s">
        <v>81</v>
      </c>
      <c r="AY231" s="268" t="s">
        <v>167</v>
      </c>
    </row>
    <row r="232" s="14" customFormat="1">
      <c r="A232" s="14"/>
      <c r="B232" s="269"/>
      <c r="C232" s="270"/>
      <c r="D232" s="259" t="s">
        <v>175</v>
      </c>
      <c r="E232" s="271" t="s">
        <v>1</v>
      </c>
      <c r="F232" s="272" t="s">
        <v>179</v>
      </c>
      <c r="G232" s="270"/>
      <c r="H232" s="273">
        <v>677.27700000000004</v>
      </c>
      <c r="I232" s="274"/>
      <c r="J232" s="270"/>
      <c r="K232" s="270"/>
      <c r="L232" s="275"/>
      <c r="M232" s="276"/>
      <c r="N232" s="277"/>
      <c r="O232" s="277"/>
      <c r="P232" s="277"/>
      <c r="Q232" s="277"/>
      <c r="R232" s="277"/>
      <c r="S232" s="277"/>
      <c r="T232" s="27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9" t="s">
        <v>175</v>
      </c>
      <c r="AU232" s="279" t="s">
        <v>91</v>
      </c>
      <c r="AV232" s="14" t="s">
        <v>173</v>
      </c>
      <c r="AW232" s="14" t="s">
        <v>33</v>
      </c>
      <c r="AX232" s="14" t="s">
        <v>89</v>
      </c>
      <c r="AY232" s="279" t="s">
        <v>167</v>
      </c>
    </row>
    <row r="233" s="2" customFormat="1" ht="33" customHeight="1">
      <c r="A233" s="39"/>
      <c r="B233" s="40"/>
      <c r="C233" s="244" t="s">
        <v>434</v>
      </c>
      <c r="D233" s="244" t="s">
        <v>169</v>
      </c>
      <c r="E233" s="245" t="s">
        <v>435</v>
      </c>
      <c r="F233" s="246" t="s">
        <v>436</v>
      </c>
      <c r="G233" s="247" t="s">
        <v>201</v>
      </c>
      <c r="H233" s="248">
        <v>451</v>
      </c>
      <c r="I233" s="249"/>
      <c r="J233" s="250">
        <f>ROUND(I233*H233,2)</f>
        <v>0</v>
      </c>
      <c r="K233" s="251"/>
      <c r="L233" s="42"/>
      <c r="M233" s="252" t="s">
        <v>1</v>
      </c>
      <c r="N233" s="253" t="s">
        <v>46</v>
      </c>
      <c r="O233" s="92"/>
      <c r="P233" s="254">
        <f>O233*H233</f>
        <v>0</v>
      </c>
      <c r="Q233" s="254">
        <v>0.00025999999999999998</v>
      </c>
      <c r="R233" s="254">
        <f>Q233*H233</f>
        <v>0.11725999999999999</v>
      </c>
      <c r="S233" s="254">
        <v>0</v>
      </c>
      <c r="T233" s="25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6" t="s">
        <v>173</v>
      </c>
      <c r="AT233" s="256" t="s">
        <v>169</v>
      </c>
      <c r="AU233" s="256" t="s">
        <v>91</v>
      </c>
      <c r="AY233" s="16" t="s">
        <v>167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89</v>
      </c>
      <c r="BK233" s="144">
        <f>ROUND(I233*H233,2)</f>
        <v>0</v>
      </c>
      <c r="BL233" s="16" t="s">
        <v>173</v>
      </c>
      <c r="BM233" s="256" t="s">
        <v>437</v>
      </c>
    </row>
    <row r="234" s="13" customFormat="1">
      <c r="A234" s="13"/>
      <c r="B234" s="257"/>
      <c r="C234" s="258"/>
      <c r="D234" s="259" t="s">
        <v>175</v>
      </c>
      <c r="E234" s="260" t="s">
        <v>1</v>
      </c>
      <c r="F234" s="261" t="s">
        <v>438</v>
      </c>
      <c r="G234" s="258"/>
      <c r="H234" s="262">
        <v>36.700000000000003</v>
      </c>
      <c r="I234" s="263"/>
      <c r="J234" s="258"/>
      <c r="K234" s="258"/>
      <c r="L234" s="264"/>
      <c r="M234" s="265"/>
      <c r="N234" s="266"/>
      <c r="O234" s="266"/>
      <c r="P234" s="266"/>
      <c r="Q234" s="266"/>
      <c r="R234" s="266"/>
      <c r="S234" s="266"/>
      <c r="T234" s="26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8" t="s">
        <v>175</v>
      </c>
      <c r="AU234" s="268" t="s">
        <v>91</v>
      </c>
      <c r="AV234" s="13" t="s">
        <v>91</v>
      </c>
      <c r="AW234" s="13" t="s">
        <v>33</v>
      </c>
      <c r="AX234" s="13" t="s">
        <v>81</v>
      </c>
      <c r="AY234" s="268" t="s">
        <v>167</v>
      </c>
    </row>
    <row r="235" s="13" customFormat="1">
      <c r="A235" s="13"/>
      <c r="B235" s="257"/>
      <c r="C235" s="258"/>
      <c r="D235" s="259" t="s">
        <v>175</v>
      </c>
      <c r="E235" s="260" t="s">
        <v>1</v>
      </c>
      <c r="F235" s="261" t="s">
        <v>439</v>
      </c>
      <c r="G235" s="258"/>
      <c r="H235" s="262">
        <v>414.30000000000001</v>
      </c>
      <c r="I235" s="263"/>
      <c r="J235" s="258"/>
      <c r="K235" s="258"/>
      <c r="L235" s="264"/>
      <c r="M235" s="265"/>
      <c r="N235" s="266"/>
      <c r="O235" s="266"/>
      <c r="P235" s="266"/>
      <c r="Q235" s="266"/>
      <c r="R235" s="266"/>
      <c r="S235" s="266"/>
      <c r="T235" s="26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8" t="s">
        <v>175</v>
      </c>
      <c r="AU235" s="268" t="s">
        <v>91</v>
      </c>
      <c r="AV235" s="13" t="s">
        <v>91</v>
      </c>
      <c r="AW235" s="13" t="s">
        <v>33</v>
      </c>
      <c r="AX235" s="13" t="s">
        <v>81</v>
      </c>
      <c r="AY235" s="268" t="s">
        <v>167</v>
      </c>
    </row>
    <row r="236" s="14" customFormat="1">
      <c r="A236" s="14"/>
      <c r="B236" s="269"/>
      <c r="C236" s="270"/>
      <c r="D236" s="259" t="s">
        <v>175</v>
      </c>
      <c r="E236" s="271" t="s">
        <v>1</v>
      </c>
      <c r="F236" s="272" t="s">
        <v>179</v>
      </c>
      <c r="G236" s="270"/>
      <c r="H236" s="273">
        <v>451</v>
      </c>
      <c r="I236" s="274"/>
      <c r="J236" s="270"/>
      <c r="K236" s="270"/>
      <c r="L236" s="275"/>
      <c r="M236" s="276"/>
      <c r="N236" s="277"/>
      <c r="O236" s="277"/>
      <c r="P236" s="277"/>
      <c r="Q236" s="277"/>
      <c r="R236" s="277"/>
      <c r="S236" s="277"/>
      <c r="T236" s="27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9" t="s">
        <v>175</v>
      </c>
      <c r="AU236" s="279" t="s">
        <v>91</v>
      </c>
      <c r="AV236" s="14" t="s">
        <v>173</v>
      </c>
      <c r="AW236" s="14" t="s">
        <v>33</v>
      </c>
      <c r="AX236" s="14" t="s">
        <v>89</v>
      </c>
      <c r="AY236" s="279" t="s">
        <v>167</v>
      </c>
    </row>
    <row r="237" s="2" customFormat="1" ht="49.05" customHeight="1">
      <c r="A237" s="39"/>
      <c r="B237" s="40"/>
      <c r="C237" s="244" t="s">
        <v>440</v>
      </c>
      <c r="D237" s="244" t="s">
        <v>169</v>
      </c>
      <c r="E237" s="245" t="s">
        <v>441</v>
      </c>
      <c r="F237" s="246" t="s">
        <v>442</v>
      </c>
      <c r="G237" s="247" t="s">
        <v>201</v>
      </c>
      <c r="H237" s="248">
        <v>36.700000000000003</v>
      </c>
      <c r="I237" s="249"/>
      <c r="J237" s="250">
        <f>ROUND(I237*H237,2)</f>
        <v>0</v>
      </c>
      <c r="K237" s="251"/>
      <c r="L237" s="42"/>
      <c r="M237" s="252" t="s">
        <v>1</v>
      </c>
      <c r="N237" s="253" t="s">
        <v>46</v>
      </c>
      <c r="O237" s="92"/>
      <c r="P237" s="254">
        <f>O237*H237</f>
        <v>0</v>
      </c>
      <c r="Q237" s="254">
        <v>0.0085199999999999998</v>
      </c>
      <c r="R237" s="254">
        <f>Q237*H237</f>
        <v>0.31268400000000002</v>
      </c>
      <c r="S237" s="254">
        <v>0</v>
      </c>
      <c r="T237" s="25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6" t="s">
        <v>173</v>
      </c>
      <c r="AT237" s="256" t="s">
        <v>169</v>
      </c>
      <c r="AU237" s="256" t="s">
        <v>91</v>
      </c>
      <c r="AY237" s="16" t="s">
        <v>167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89</v>
      </c>
      <c r="BK237" s="144">
        <f>ROUND(I237*H237,2)</f>
        <v>0</v>
      </c>
      <c r="BL237" s="16" t="s">
        <v>173</v>
      </c>
      <c r="BM237" s="256" t="s">
        <v>443</v>
      </c>
    </row>
    <row r="238" s="13" customFormat="1">
      <c r="A238" s="13"/>
      <c r="B238" s="257"/>
      <c r="C238" s="258"/>
      <c r="D238" s="259" t="s">
        <v>175</v>
      </c>
      <c r="E238" s="260" t="s">
        <v>1</v>
      </c>
      <c r="F238" s="261" t="s">
        <v>444</v>
      </c>
      <c r="G238" s="258"/>
      <c r="H238" s="262">
        <v>36.700000000000003</v>
      </c>
      <c r="I238" s="263"/>
      <c r="J238" s="258"/>
      <c r="K238" s="258"/>
      <c r="L238" s="264"/>
      <c r="M238" s="265"/>
      <c r="N238" s="266"/>
      <c r="O238" s="266"/>
      <c r="P238" s="266"/>
      <c r="Q238" s="266"/>
      <c r="R238" s="266"/>
      <c r="S238" s="266"/>
      <c r="T238" s="26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8" t="s">
        <v>175</v>
      </c>
      <c r="AU238" s="268" t="s">
        <v>91</v>
      </c>
      <c r="AV238" s="13" t="s">
        <v>91</v>
      </c>
      <c r="AW238" s="13" t="s">
        <v>33</v>
      </c>
      <c r="AX238" s="13" t="s">
        <v>89</v>
      </c>
      <c r="AY238" s="268" t="s">
        <v>167</v>
      </c>
    </row>
    <row r="239" s="2" customFormat="1" ht="24.15" customHeight="1">
      <c r="A239" s="39"/>
      <c r="B239" s="40"/>
      <c r="C239" s="288" t="s">
        <v>445</v>
      </c>
      <c r="D239" s="288" t="s">
        <v>446</v>
      </c>
      <c r="E239" s="289" t="s">
        <v>447</v>
      </c>
      <c r="F239" s="290" t="s">
        <v>448</v>
      </c>
      <c r="G239" s="291" t="s">
        <v>201</v>
      </c>
      <c r="H239" s="292">
        <v>37.433999999999998</v>
      </c>
      <c r="I239" s="293"/>
      <c r="J239" s="294">
        <f>ROUND(I239*H239,2)</f>
        <v>0</v>
      </c>
      <c r="K239" s="295"/>
      <c r="L239" s="296"/>
      <c r="M239" s="297" t="s">
        <v>1</v>
      </c>
      <c r="N239" s="298" t="s">
        <v>46</v>
      </c>
      <c r="O239" s="92"/>
      <c r="P239" s="254">
        <f>O239*H239</f>
        <v>0</v>
      </c>
      <c r="Q239" s="254">
        <v>0.0030000000000000001</v>
      </c>
      <c r="R239" s="254">
        <f>Q239*H239</f>
        <v>0.112302</v>
      </c>
      <c r="S239" s="254">
        <v>0</v>
      </c>
      <c r="T239" s="25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6" t="s">
        <v>260</v>
      </c>
      <c r="AT239" s="256" t="s">
        <v>446</v>
      </c>
      <c r="AU239" s="256" t="s">
        <v>91</v>
      </c>
      <c r="AY239" s="16" t="s">
        <v>167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89</v>
      </c>
      <c r="BK239" s="144">
        <f>ROUND(I239*H239,2)</f>
        <v>0</v>
      </c>
      <c r="BL239" s="16" t="s">
        <v>173</v>
      </c>
      <c r="BM239" s="256" t="s">
        <v>449</v>
      </c>
    </row>
    <row r="240" s="13" customFormat="1">
      <c r="A240" s="13"/>
      <c r="B240" s="257"/>
      <c r="C240" s="258"/>
      <c r="D240" s="259" t="s">
        <v>175</v>
      </c>
      <c r="E240" s="258"/>
      <c r="F240" s="261" t="s">
        <v>450</v>
      </c>
      <c r="G240" s="258"/>
      <c r="H240" s="262">
        <v>37.433999999999998</v>
      </c>
      <c r="I240" s="263"/>
      <c r="J240" s="258"/>
      <c r="K240" s="258"/>
      <c r="L240" s="264"/>
      <c r="M240" s="265"/>
      <c r="N240" s="266"/>
      <c r="O240" s="266"/>
      <c r="P240" s="266"/>
      <c r="Q240" s="266"/>
      <c r="R240" s="266"/>
      <c r="S240" s="266"/>
      <c r="T240" s="26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8" t="s">
        <v>175</v>
      </c>
      <c r="AU240" s="268" t="s">
        <v>91</v>
      </c>
      <c r="AV240" s="13" t="s">
        <v>91</v>
      </c>
      <c r="AW240" s="13" t="s">
        <v>4</v>
      </c>
      <c r="AX240" s="13" t="s">
        <v>89</v>
      </c>
      <c r="AY240" s="268" t="s">
        <v>167</v>
      </c>
    </row>
    <row r="241" s="2" customFormat="1" ht="49.05" customHeight="1">
      <c r="A241" s="39"/>
      <c r="B241" s="40"/>
      <c r="C241" s="244" t="s">
        <v>451</v>
      </c>
      <c r="D241" s="244" t="s">
        <v>169</v>
      </c>
      <c r="E241" s="245" t="s">
        <v>452</v>
      </c>
      <c r="F241" s="246" t="s">
        <v>453</v>
      </c>
      <c r="G241" s="247" t="s">
        <v>201</v>
      </c>
      <c r="H241" s="248">
        <v>414.30000000000001</v>
      </c>
      <c r="I241" s="249"/>
      <c r="J241" s="250">
        <f>ROUND(I241*H241,2)</f>
        <v>0</v>
      </c>
      <c r="K241" s="251"/>
      <c r="L241" s="42"/>
      <c r="M241" s="252" t="s">
        <v>1</v>
      </c>
      <c r="N241" s="253" t="s">
        <v>46</v>
      </c>
      <c r="O241" s="92"/>
      <c r="P241" s="254">
        <f>O241*H241</f>
        <v>0</v>
      </c>
      <c r="Q241" s="254">
        <v>0.0095999999999999992</v>
      </c>
      <c r="R241" s="254">
        <f>Q241*H241</f>
        <v>3.9772799999999999</v>
      </c>
      <c r="S241" s="254">
        <v>0</v>
      </c>
      <c r="T241" s="25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6" t="s">
        <v>173</v>
      </c>
      <c r="AT241" s="256" t="s">
        <v>169</v>
      </c>
      <c r="AU241" s="256" t="s">
        <v>91</v>
      </c>
      <c r="AY241" s="16" t="s">
        <v>167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89</v>
      </c>
      <c r="BK241" s="144">
        <f>ROUND(I241*H241,2)</f>
        <v>0</v>
      </c>
      <c r="BL241" s="16" t="s">
        <v>173</v>
      </c>
      <c r="BM241" s="256" t="s">
        <v>454</v>
      </c>
    </row>
    <row r="242" s="13" customFormat="1">
      <c r="A242" s="13"/>
      <c r="B242" s="257"/>
      <c r="C242" s="258"/>
      <c r="D242" s="259" t="s">
        <v>175</v>
      </c>
      <c r="E242" s="260" t="s">
        <v>1</v>
      </c>
      <c r="F242" s="261" t="s">
        <v>455</v>
      </c>
      <c r="G242" s="258"/>
      <c r="H242" s="262">
        <v>309.60000000000002</v>
      </c>
      <c r="I242" s="263"/>
      <c r="J242" s="258"/>
      <c r="K242" s="258"/>
      <c r="L242" s="264"/>
      <c r="M242" s="265"/>
      <c r="N242" s="266"/>
      <c r="O242" s="266"/>
      <c r="P242" s="266"/>
      <c r="Q242" s="266"/>
      <c r="R242" s="266"/>
      <c r="S242" s="266"/>
      <c r="T242" s="26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8" t="s">
        <v>175</v>
      </c>
      <c r="AU242" s="268" t="s">
        <v>91</v>
      </c>
      <c r="AV242" s="13" t="s">
        <v>91</v>
      </c>
      <c r="AW242" s="13" t="s">
        <v>33</v>
      </c>
      <c r="AX242" s="13" t="s">
        <v>81</v>
      </c>
      <c r="AY242" s="268" t="s">
        <v>167</v>
      </c>
    </row>
    <row r="243" s="13" customFormat="1">
      <c r="A243" s="13"/>
      <c r="B243" s="257"/>
      <c r="C243" s="258"/>
      <c r="D243" s="259" t="s">
        <v>175</v>
      </c>
      <c r="E243" s="260" t="s">
        <v>1</v>
      </c>
      <c r="F243" s="261" t="s">
        <v>456</v>
      </c>
      <c r="G243" s="258"/>
      <c r="H243" s="262">
        <v>104.7</v>
      </c>
      <c r="I243" s="263"/>
      <c r="J243" s="258"/>
      <c r="K243" s="258"/>
      <c r="L243" s="264"/>
      <c r="M243" s="265"/>
      <c r="N243" s="266"/>
      <c r="O243" s="266"/>
      <c r="P243" s="266"/>
      <c r="Q243" s="266"/>
      <c r="R243" s="266"/>
      <c r="S243" s="266"/>
      <c r="T243" s="26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8" t="s">
        <v>175</v>
      </c>
      <c r="AU243" s="268" t="s">
        <v>91</v>
      </c>
      <c r="AV243" s="13" t="s">
        <v>91</v>
      </c>
      <c r="AW243" s="13" t="s">
        <v>33</v>
      </c>
      <c r="AX243" s="13" t="s">
        <v>81</v>
      </c>
      <c r="AY243" s="268" t="s">
        <v>167</v>
      </c>
    </row>
    <row r="244" s="14" customFormat="1">
      <c r="A244" s="14"/>
      <c r="B244" s="269"/>
      <c r="C244" s="270"/>
      <c r="D244" s="259" t="s">
        <v>175</v>
      </c>
      <c r="E244" s="271" t="s">
        <v>1</v>
      </c>
      <c r="F244" s="272" t="s">
        <v>179</v>
      </c>
      <c r="G244" s="270"/>
      <c r="H244" s="273">
        <v>414.30000000000001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9" t="s">
        <v>175</v>
      </c>
      <c r="AU244" s="279" t="s">
        <v>91</v>
      </c>
      <c r="AV244" s="14" t="s">
        <v>173</v>
      </c>
      <c r="AW244" s="14" t="s">
        <v>33</v>
      </c>
      <c r="AX244" s="14" t="s">
        <v>89</v>
      </c>
      <c r="AY244" s="279" t="s">
        <v>167</v>
      </c>
    </row>
    <row r="245" s="2" customFormat="1" ht="49.05" customHeight="1">
      <c r="A245" s="39"/>
      <c r="B245" s="40"/>
      <c r="C245" s="288" t="s">
        <v>457</v>
      </c>
      <c r="D245" s="288" t="s">
        <v>446</v>
      </c>
      <c r="E245" s="289" t="s">
        <v>458</v>
      </c>
      <c r="F245" s="290" t="s">
        <v>459</v>
      </c>
      <c r="G245" s="291" t="s">
        <v>201</v>
      </c>
      <c r="H245" s="292">
        <v>422.58600000000001</v>
      </c>
      <c r="I245" s="293"/>
      <c r="J245" s="294">
        <f>ROUND(I245*H245,2)</f>
        <v>0</v>
      </c>
      <c r="K245" s="295"/>
      <c r="L245" s="296"/>
      <c r="M245" s="297" t="s">
        <v>1</v>
      </c>
      <c r="N245" s="298" t="s">
        <v>46</v>
      </c>
      <c r="O245" s="92"/>
      <c r="P245" s="254">
        <f>O245*H245</f>
        <v>0</v>
      </c>
      <c r="Q245" s="254">
        <v>0.016500000000000001</v>
      </c>
      <c r="R245" s="254">
        <f>Q245*H245</f>
        <v>6.9726690000000007</v>
      </c>
      <c r="S245" s="254">
        <v>0</v>
      </c>
      <c r="T245" s="25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6" t="s">
        <v>260</v>
      </c>
      <c r="AT245" s="256" t="s">
        <v>446</v>
      </c>
      <c r="AU245" s="256" t="s">
        <v>91</v>
      </c>
      <c r="AY245" s="16" t="s">
        <v>167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6" t="s">
        <v>89</v>
      </c>
      <c r="BK245" s="144">
        <f>ROUND(I245*H245,2)</f>
        <v>0</v>
      </c>
      <c r="BL245" s="16" t="s">
        <v>173</v>
      </c>
      <c r="BM245" s="256" t="s">
        <v>460</v>
      </c>
    </row>
    <row r="246" s="13" customFormat="1">
      <c r="A246" s="13"/>
      <c r="B246" s="257"/>
      <c r="C246" s="258"/>
      <c r="D246" s="259" t="s">
        <v>175</v>
      </c>
      <c r="E246" s="258"/>
      <c r="F246" s="261" t="s">
        <v>461</v>
      </c>
      <c r="G246" s="258"/>
      <c r="H246" s="262">
        <v>422.58600000000001</v>
      </c>
      <c r="I246" s="263"/>
      <c r="J246" s="258"/>
      <c r="K246" s="258"/>
      <c r="L246" s="264"/>
      <c r="M246" s="265"/>
      <c r="N246" s="266"/>
      <c r="O246" s="266"/>
      <c r="P246" s="266"/>
      <c r="Q246" s="266"/>
      <c r="R246" s="266"/>
      <c r="S246" s="266"/>
      <c r="T246" s="26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8" t="s">
        <v>175</v>
      </c>
      <c r="AU246" s="268" t="s">
        <v>91</v>
      </c>
      <c r="AV246" s="13" t="s">
        <v>91</v>
      </c>
      <c r="AW246" s="13" t="s">
        <v>4</v>
      </c>
      <c r="AX246" s="13" t="s">
        <v>89</v>
      </c>
      <c r="AY246" s="268" t="s">
        <v>167</v>
      </c>
    </row>
    <row r="247" s="2" customFormat="1" ht="24.15" customHeight="1">
      <c r="A247" s="39"/>
      <c r="B247" s="40"/>
      <c r="C247" s="244" t="s">
        <v>462</v>
      </c>
      <c r="D247" s="244" t="s">
        <v>169</v>
      </c>
      <c r="E247" s="245" t="s">
        <v>463</v>
      </c>
      <c r="F247" s="246" t="s">
        <v>464</v>
      </c>
      <c r="G247" s="247" t="s">
        <v>465</v>
      </c>
      <c r="H247" s="248">
        <v>114.47</v>
      </c>
      <c r="I247" s="249"/>
      <c r="J247" s="250">
        <f>ROUND(I247*H247,2)</f>
        <v>0</v>
      </c>
      <c r="K247" s="251"/>
      <c r="L247" s="42"/>
      <c r="M247" s="252" t="s">
        <v>1</v>
      </c>
      <c r="N247" s="253" t="s">
        <v>46</v>
      </c>
      <c r="O247" s="92"/>
      <c r="P247" s="254">
        <f>O247*H247</f>
        <v>0</v>
      </c>
      <c r="Q247" s="254">
        <v>3.0000000000000001E-05</v>
      </c>
      <c r="R247" s="254">
        <f>Q247*H247</f>
        <v>0.0034341000000000003</v>
      </c>
      <c r="S247" s="254">
        <v>0</v>
      </c>
      <c r="T247" s="25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6" t="s">
        <v>173</v>
      </c>
      <c r="AT247" s="256" t="s">
        <v>169</v>
      </c>
      <c r="AU247" s="256" t="s">
        <v>91</v>
      </c>
      <c r="AY247" s="16" t="s">
        <v>167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6" t="s">
        <v>89</v>
      </c>
      <c r="BK247" s="144">
        <f>ROUND(I247*H247,2)</f>
        <v>0</v>
      </c>
      <c r="BL247" s="16" t="s">
        <v>173</v>
      </c>
      <c r="BM247" s="256" t="s">
        <v>466</v>
      </c>
    </row>
    <row r="248" s="13" customFormat="1">
      <c r="A248" s="13"/>
      <c r="B248" s="257"/>
      <c r="C248" s="258"/>
      <c r="D248" s="259" t="s">
        <v>175</v>
      </c>
      <c r="E248" s="260" t="s">
        <v>1</v>
      </c>
      <c r="F248" s="261" t="s">
        <v>467</v>
      </c>
      <c r="G248" s="258"/>
      <c r="H248" s="262">
        <v>114.47</v>
      </c>
      <c r="I248" s="263"/>
      <c r="J248" s="258"/>
      <c r="K248" s="258"/>
      <c r="L248" s="264"/>
      <c r="M248" s="265"/>
      <c r="N248" s="266"/>
      <c r="O248" s="266"/>
      <c r="P248" s="266"/>
      <c r="Q248" s="266"/>
      <c r="R248" s="266"/>
      <c r="S248" s="266"/>
      <c r="T248" s="26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8" t="s">
        <v>175</v>
      </c>
      <c r="AU248" s="268" t="s">
        <v>91</v>
      </c>
      <c r="AV248" s="13" t="s">
        <v>91</v>
      </c>
      <c r="AW248" s="13" t="s">
        <v>33</v>
      </c>
      <c r="AX248" s="13" t="s">
        <v>89</v>
      </c>
      <c r="AY248" s="268" t="s">
        <v>167</v>
      </c>
    </row>
    <row r="249" s="2" customFormat="1" ht="24.15" customHeight="1">
      <c r="A249" s="39"/>
      <c r="B249" s="40"/>
      <c r="C249" s="288" t="s">
        <v>468</v>
      </c>
      <c r="D249" s="288" t="s">
        <v>446</v>
      </c>
      <c r="E249" s="289" t="s">
        <v>469</v>
      </c>
      <c r="F249" s="290" t="s">
        <v>470</v>
      </c>
      <c r="G249" s="291" t="s">
        <v>465</v>
      </c>
      <c r="H249" s="292">
        <v>120.194</v>
      </c>
      <c r="I249" s="293"/>
      <c r="J249" s="294">
        <f>ROUND(I249*H249,2)</f>
        <v>0</v>
      </c>
      <c r="K249" s="295"/>
      <c r="L249" s="296"/>
      <c r="M249" s="297" t="s">
        <v>1</v>
      </c>
      <c r="N249" s="298" t="s">
        <v>46</v>
      </c>
      <c r="O249" s="92"/>
      <c r="P249" s="254">
        <f>O249*H249</f>
        <v>0</v>
      </c>
      <c r="Q249" s="254">
        <v>0.00050000000000000001</v>
      </c>
      <c r="R249" s="254">
        <f>Q249*H249</f>
        <v>0.060097000000000005</v>
      </c>
      <c r="S249" s="254">
        <v>0</v>
      </c>
      <c r="T249" s="25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6" t="s">
        <v>260</v>
      </c>
      <c r="AT249" s="256" t="s">
        <v>446</v>
      </c>
      <c r="AU249" s="256" t="s">
        <v>91</v>
      </c>
      <c r="AY249" s="16" t="s">
        <v>167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89</v>
      </c>
      <c r="BK249" s="144">
        <f>ROUND(I249*H249,2)</f>
        <v>0</v>
      </c>
      <c r="BL249" s="16" t="s">
        <v>173</v>
      </c>
      <c r="BM249" s="256" t="s">
        <v>471</v>
      </c>
    </row>
    <row r="250" s="13" customFormat="1">
      <c r="A250" s="13"/>
      <c r="B250" s="257"/>
      <c r="C250" s="258"/>
      <c r="D250" s="259" t="s">
        <v>175</v>
      </c>
      <c r="E250" s="258"/>
      <c r="F250" s="261" t="s">
        <v>472</v>
      </c>
      <c r="G250" s="258"/>
      <c r="H250" s="262">
        <v>120.194</v>
      </c>
      <c r="I250" s="263"/>
      <c r="J250" s="258"/>
      <c r="K250" s="258"/>
      <c r="L250" s="264"/>
      <c r="M250" s="265"/>
      <c r="N250" s="266"/>
      <c r="O250" s="266"/>
      <c r="P250" s="266"/>
      <c r="Q250" s="266"/>
      <c r="R250" s="266"/>
      <c r="S250" s="266"/>
      <c r="T250" s="26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8" t="s">
        <v>175</v>
      </c>
      <c r="AU250" s="268" t="s">
        <v>91</v>
      </c>
      <c r="AV250" s="13" t="s">
        <v>91</v>
      </c>
      <c r="AW250" s="13" t="s">
        <v>4</v>
      </c>
      <c r="AX250" s="13" t="s">
        <v>89</v>
      </c>
      <c r="AY250" s="268" t="s">
        <v>167</v>
      </c>
    </row>
    <row r="251" s="2" customFormat="1" ht="24.15" customHeight="1">
      <c r="A251" s="39"/>
      <c r="B251" s="40"/>
      <c r="C251" s="244" t="s">
        <v>473</v>
      </c>
      <c r="D251" s="244" t="s">
        <v>169</v>
      </c>
      <c r="E251" s="245" t="s">
        <v>474</v>
      </c>
      <c r="F251" s="246" t="s">
        <v>475</v>
      </c>
      <c r="G251" s="247" t="s">
        <v>465</v>
      </c>
      <c r="H251" s="248">
        <v>237.74000000000001</v>
      </c>
      <c r="I251" s="249"/>
      <c r="J251" s="250">
        <f>ROUND(I251*H251,2)</f>
        <v>0</v>
      </c>
      <c r="K251" s="251"/>
      <c r="L251" s="42"/>
      <c r="M251" s="252" t="s">
        <v>1</v>
      </c>
      <c r="N251" s="253" t="s">
        <v>46</v>
      </c>
      <c r="O251" s="92"/>
      <c r="P251" s="254">
        <f>O251*H251</f>
        <v>0</v>
      </c>
      <c r="Q251" s="254">
        <v>0</v>
      </c>
      <c r="R251" s="254">
        <f>Q251*H251</f>
        <v>0</v>
      </c>
      <c r="S251" s="254">
        <v>0</v>
      </c>
      <c r="T251" s="25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6" t="s">
        <v>173</v>
      </c>
      <c r="AT251" s="256" t="s">
        <v>169</v>
      </c>
      <c r="AU251" s="256" t="s">
        <v>91</v>
      </c>
      <c r="AY251" s="16" t="s">
        <v>167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6" t="s">
        <v>89</v>
      </c>
      <c r="BK251" s="144">
        <f>ROUND(I251*H251,2)</f>
        <v>0</v>
      </c>
      <c r="BL251" s="16" t="s">
        <v>173</v>
      </c>
      <c r="BM251" s="256" t="s">
        <v>476</v>
      </c>
    </row>
    <row r="252" s="13" customFormat="1">
      <c r="A252" s="13"/>
      <c r="B252" s="257"/>
      <c r="C252" s="258"/>
      <c r="D252" s="259" t="s">
        <v>175</v>
      </c>
      <c r="E252" s="260" t="s">
        <v>1</v>
      </c>
      <c r="F252" s="261" t="s">
        <v>477</v>
      </c>
      <c r="G252" s="258"/>
      <c r="H252" s="262">
        <v>237.74000000000001</v>
      </c>
      <c r="I252" s="263"/>
      <c r="J252" s="258"/>
      <c r="K252" s="258"/>
      <c r="L252" s="264"/>
      <c r="M252" s="265"/>
      <c r="N252" s="266"/>
      <c r="O252" s="266"/>
      <c r="P252" s="266"/>
      <c r="Q252" s="266"/>
      <c r="R252" s="266"/>
      <c r="S252" s="266"/>
      <c r="T252" s="26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8" t="s">
        <v>175</v>
      </c>
      <c r="AU252" s="268" t="s">
        <v>91</v>
      </c>
      <c r="AV252" s="13" t="s">
        <v>91</v>
      </c>
      <c r="AW252" s="13" t="s">
        <v>33</v>
      </c>
      <c r="AX252" s="13" t="s">
        <v>89</v>
      </c>
      <c r="AY252" s="268" t="s">
        <v>167</v>
      </c>
    </row>
    <row r="253" s="2" customFormat="1" ht="24.15" customHeight="1">
      <c r="A253" s="39"/>
      <c r="B253" s="40"/>
      <c r="C253" s="288" t="s">
        <v>478</v>
      </c>
      <c r="D253" s="288" t="s">
        <v>446</v>
      </c>
      <c r="E253" s="289" t="s">
        <v>479</v>
      </c>
      <c r="F253" s="290" t="s">
        <v>480</v>
      </c>
      <c r="G253" s="291" t="s">
        <v>465</v>
      </c>
      <c r="H253" s="292">
        <v>249.62700000000001</v>
      </c>
      <c r="I253" s="293"/>
      <c r="J253" s="294">
        <f>ROUND(I253*H253,2)</f>
        <v>0</v>
      </c>
      <c r="K253" s="295"/>
      <c r="L253" s="296"/>
      <c r="M253" s="297" t="s">
        <v>1</v>
      </c>
      <c r="N253" s="298" t="s">
        <v>46</v>
      </c>
      <c r="O253" s="92"/>
      <c r="P253" s="254">
        <f>O253*H253</f>
        <v>0</v>
      </c>
      <c r="Q253" s="254">
        <v>0.00050000000000000001</v>
      </c>
      <c r="R253" s="254">
        <f>Q253*H253</f>
        <v>0.12481350000000001</v>
      </c>
      <c r="S253" s="254">
        <v>0</v>
      </c>
      <c r="T253" s="25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6" t="s">
        <v>260</v>
      </c>
      <c r="AT253" s="256" t="s">
        <v>446</v>
      </c>
      <c r="AU253" s="256" t="s">
        <v>91</v>
      </c>
      <c r="AY253" s="16" t="s">
        <v>167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6" t="s">
        <v>89</v>
      </c>
      <c r="BK253" s="144">
        <f>ROUND(I253*H253,2)</f>
        <v>0</v>
      </c>
      <c r="BL253" s="16" t="s">
        <v>173</v>
      </c>
      <c r="BM253" s="256" t="s">
        <v>481</v>
      </c>
    </row>
    <row r="254" s="13" customFormat="1">
      <c r="A254" s="13"/>
      <c r="B254" s="257"/>
      <c r="C254" s="258"/>
      <c r="D254" s="259" t="s">
        <v>175</v>
      </c>
      <c r="E254" s="258"/>
      <c r="F254" s="261" t="s">
        <v>482</v>
      </c>
      <c r="G254" s="258"/>
      <c r="H254" s="262">
        <v>249.62700000000001</v>
      </c>
      <c r="I254" s="263"/>
      <c r="J254" s="258"/>
      <c r="K254" s="258"/>
      <c r="L254" s="264"/>
      <c r="M254" s="265"/>
      <c r="N254" s="266"/>
      <c r="O254" s="266"/>
      <c r="P254" s="266"/>
      <c r="Q254" s="266"/>
      <c r="R254" s="266"/>
      <c r="S254" s="266"/>
      <c r="T254" s="26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8" t="s">
        <v>175</v>
      </c>
      <c r="AU254" s="268" t="s">
        <v>91</v>
      </c>
      <c r="AV254" s="13" t="s">
        <v>91</v>
      </c>
      <c r="AW254" s="13" t="s">
        <v>4</v>
      </c>
      <c r="AX254" s="13" t="s">
        <v>89</v>
      </c>
      <c r="AY254" s="268" t="s">
        <v>167</v>
      </c>
    </row>
    <row r="255" s="2" customFormat="1" ht="44.25" customHeight="1">
      <c r="A255" s="39"/>
      <c r="B255" s="40"/>
      <c r="C255" s="244" t="s">
        <v>483</v>
      </c>
      <c r="D255" s="244" t="s">
        <v>169</v>
      </c>
      <c r="E255" s="245" t="s">
        <v>484</v>
      </c>
      <c r="F255" s="246" t="s">
        <v>485</v>
      </c>
      <c r="G255" s="247" t="s">
        <v>201</v>
      </c>
      <c r="H255" s="248">
        <v>451</v>
      </c>
      <c r="I255" s="249"/>
      <c r="J255" s="250">
        <f>ROUND(I255*H255,2)</f>
        <v>0</v>
      </c>
      <c r="K255" s="251"/>
      <c r="L255" s="42"/>
      <c r="M255" s="252" t="s">
        <v>1</v>
      </c>
      <c r="N255" s="253" t="s">
        <v>46</v>
      </c>
      <c r="O255" s="92"/>
      <c r="P255" s="254">
        <f>O255*H255</f>
        <v>0</v>
      </c>
      <c r="Q255" s="254">
        <v>0.00348</v>
      </c>
      <c r="R255" s="254">
        <f>Q255*H255</f>
        <v>1.56948</v>
      </c>
      <c r="S255" s="254">
        <v>0</v>
      </c>
      <c r="T255" s="25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6" t="s">
        <v>173</v>
      </c>
      <c r="AT255" s="256" t="s">
        <v>169</v>
      </c>
      <c r="AU255" s="256" t="s">
        <v>91</v>
      </c>
      <c r="AY255" s="16" t="s">
        <v>167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89</v>
      </c>
      <c r="BK255" s="144">
        <f>ROUND(I255*H255,2)</f>
        <v>0</v>
      </c>
      <c r="BL255" s="16" t="s">
        <v>173</v>
      </c>
      <c r="BM255" s="256" t="s">
        <v>486</v>
      </c>
    </row>
    <row r="256" s="12" customFormat="1" ht="22.8" customHeight="1">
      <c r="A256" s="12"/>
      <c r="B256" s="228"/>
      <c r="C256" s="229"/>
      <c r="D256" s="230" t="s">
        <v>80</v>
      </c>
      <c r="E256" s="242" t="s">
        <v>487</v>
      </c>
      <c r="F256" s="242" t="s">
        <v>488</v>
      </c>
      <c r="G256" s="229"/>
      <c r="H256" s="229"/>
      <c r="I256" s="232"/>
      <c r="J256" s="243">
        <f>BK256</f>
        <v>0</v>
      </c>
      <c r="K256" s="229"/>
      <c r="L256" s="234"/>
      <c r="M256" s="235"/>
      <c r="N256" s="236"/>
      <c r="O256" s="236"/>
      <c r="P256" s="237">
        <f>P257</f>
        <v>0</v>
      </c>
      <c r="Q256" s="236"/>
      <c r="R256" s="237">
        <f>R257</f>
        <v>0</v>
      </c>
      <c r="S256" s="236"/>
      <c r="T256" s="238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39" t="s">
        <v>89</v>
      </c>
      <c r="AT256" s="240" t="s">
        <v>80</v>
      </c>
      <c r="AU256" s="240" t="s">
        <v>89</v>
      </c>
      <c r="AY256" s="239" t="s">
        <v>167</v>
      </c>
      <c r="BK256" s="241">
        <f>BK257</f>
        <v>0</v>
      </c>
    </row>
    <row r="257" s="2" customFormat="1" ht="55.5" customHeight="1">
      <c r="A257" s="39"/>
      <c r="B257" s="40"/>
      <c r="C257" s="244" t="s">
        <v>489</v>
      </c>
      <c r="D257" s="244" t="s">
        <v>169</v>
      </c>
      <c r="E257" s="245" t="s">
        <v>490</v>
      </c>
      <c r="F257" s="246" t="s">
        <v>491</v>
      </c>
      <c r="G257" s="247" t="s">
        <v>214</v>
      </c>
      <c r="H257" s="248">
        <v>621.59299999999996</v>
      </c>
      <c r="I257" s="249"/>
      <c r="J257" s="250">
        <f>ROUND(I257*H257,2)</f>
        <v>0</v>
      </c>
      <c r="K257" s="251"/>
      <c r="L257" s="42"/>
      <c r="M257" s="252" t="s">
        <v>1</v>
      </c>
      <c r="N257" s="253" t="s">
        <v>46</v>
      </c>
      <c r="O257" s="92"/>
      <c r="P257" s="254">
        <f>O257*H257</f>
        <v>0</v>
      </c>
      <c r="Q257" s="254">
        <v>0</v>
      </c>
      <c r="R257" s="254">
        <f>Q257*H257</f>
        <v>0</v>
      </c>
      <c r="S257" s="254">
        <v>0</v>
      </c>
      <c r="T257" s="25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6" t="s">
        <v>173</v>
      </c>
      <c r="AT257" s="256" t="s">
        <v>169</v>
      </c>
      <c r="AU257" s="256" t="s">
        <v>91</v>
      </c>
      <c r="AY257" s="16" t="s">
        <v>167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6" t="s">
        <v>89</v>
      </c>
      <c r="BK257" s="144">
        <f>ROUND(I257*H257,2)</f>
        <v>0</v>
      </c>
      <c r="BL257" s="16" t="s">
        <v>173</v>
      </c>
      <c r="BM257" s="256" t="s">
        <v>492</v>
      </c>
    </row>
    <row r="258" s="12" customFormat="1" ht="25.92" customHeight="1">
      <c r="A258" s="12"/>
      <c r="B258" s="228"/>
      <c r="C258" s="229"/>
      <c r="D258" s="230" t="s">
        <v>80</v>
      </c>
      <c r="E258" s="231" t="s">
        <v>230</v>
      </c>
      <c r="F258" s="231" t="s">
        <v>231</v>
      </c>
      <c r="G258" s="229"/>
      <c r="H258" s="229"/>
      <c r="I258" s="232"/>
      <c r="J258" s="233">
        <f>BK258</f>
        <v>0</v>
      </c>
      <c r="K258" s="229"/>
      <c r="L258" s="234"/>
      <c r="M258" s="235"/>
      <c r="N258" s="236"/>
      <c r="O258" s="236"/>
      <c r="P258" s="237">
        <f>P259+P280+P285+P301+P303+P311+P326+P331+P406+P457+P475+P484+P488</f>
        <v>0</v>
      </c>
      <c r="Q258" s="236"/>
      <c r="R258" s="237">
        <f>R259+R280+R285+R301+R303+R311+R326+R331+R406+R457+R475+R484+R488</f>
        <v>24.679820199999998</v>
      </c>
      <c r="S258" s="236"/>
      <c r="T258" s="238">
        <f>T259+T280+T285+T301+T303+T311+T326+T331+T406+T457+T475+T484+T488</f>
        <v>1.42272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39" t="s">
        <v>91</v>
      </c>
      <c r="AT258" s="240" t="s">
        <v>80</v>
      </c>
      <c r="AU258" s="240" t="s">
        <v>81</v>
      </c>
      <c r="AY258" s="239" t="s">
        <v>167</v>
      </c>
      <c r="BK258" s="241">
        <f>BK259+BK280+BK285+BK301+BK303+BK311+BK326+BK331+BK406+BK457+BK475+BK484+BK488</f>
        <v>0</v>
      </c>
    </row>
    <row r="259" s="12" customFormat="1" ht="22.8" customHeight="1">
      <c r="A259" s="12"/>
      <c r="B259" s="228"/>
      <c r="C259" s="229"/>
      <c r="D259" s="230" t="s">
        <v>80</v>
      </c>
      <c r="E259" s="242" t="s">
        <v>232</v>
      </c>
      <c r="F259" s="242" t="s">
        <v>233</v>
      </c>
      <c r="G259" s="229"/>
      <c r="H259" s="229"/>
      <c r="I259" s="232"/>
      <c r="J259" s="243">
        <f>BK259</f>
        <v>0</v>
      </c>
      <c r="K259" s="229"/>
      <c r="L259" s="234"/>
      <c r="M259" s="235"/>
      <c r="N259" s="236"/>
      <c r="O259" s="236"/>
      <c r="P259" s="237">
        <f>SUM(P260:P279)</f>
        <v>0</v>
      </c>
      <c r="Q259" s="236"/>
      <c r="R259" s="237">
        <f>SUM(R260:R279)</f>
        <v>3.6424661999999999</v>
      </c>
      <c r="S259" s="236"/>
      <c r="T259" s="238">
        <f>SUM(T260:T279)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39" t="s">
        <v>91</v>
      </c>
      <c r="AT259" s="240" t="s">
        <v>80</v>
      </c>
      <c r="AU259" s="240" t="s">
        <v>89</v>
      </c>
      <c r="AY259" s="239" t="s">
        <v>167</v>
      </c>
      <c r="BK259" s="241">
        <f>SUM(BK260:BK279)</f>
        <v>0</v>
      </c>
    </row>
    <row r="260" s="2" customFormat="1" ht="37.8" customHeight="1">
      <c r="A260" s="39"/>
      <c r="B260" s="40"/>
      <c r="C260" s="244" t="s">
        <v>193</v>
      </c>
      <c r="D260" s="244" t="s">
        <v>169</v>
      </c>
      <c r="E260" s="245" t="s">
        <v>493</v>
      </c>
      <c r="F260" s="246" t="s">
        <v>494</v>
      </c>
      <c r="G260" s="247" t="s">
        <v>201</v>
      </c>
      <c r="H260" s="248">
        <v>477.93000000000001</v>
      </c>
      <c r="I260" s="249"/>
      <c r="J260" s="250">
        <f>ROUND(I260*H260,2)</f>
        <v>0</v>
      </c>
      <c r="K260" s="251"/>
      <c r="L260" s="42"/>
      <c r="M260" s="252" t="s">
        <v>1</v>
      </c>
      <c r="N260" s="253" t="s">
        <v>46</v>
      </c>
      <c r="O260" s="92"/>
      <c r="P260" s="254">
        <f>O260*H260</f>
        <v>0</v>
      </c>
      <c r="Q260" s="254">
        <v>0</v>
      </c>
      <c r="R260" s="254">
        <f>Q260*H260</f>
        <v>0</v>
      </c>
      <c r="S260" s="254">
        <v>0</v>
      </c>
      <c r="T260" s="25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6" t="s">
        <v>224</v>
      </c>
      <c r="AT260" s="256" t="s">
        <v>169</v>
      </c>
      <c r="AU260" s="256" t="s">
        <v>91</v>
      </c>
      <c r="AY260" s="16" t="s">
        <v>167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6" t="s">
        <v>89</v>
      </c>
      <c r="BK260" s="144">
        <f>ROUND(I260*H260,2)</f>
        <v>0</v>
      </c>
      <c r="BL260" s="16" t="s">
        <v>224</v>
      </c>
      <c r="BM260" s="256" t="s">
        <v>495</v>
      </c>
    </row>
    <row r="261" s="2" customFormat="1" ht="16.5" customHeight="1">
      <c r="A261" s="39"/>
      <c r="B261" s="40"/>
      <c r="C261" s="288" t="s">
        <v>241</v>
      </c>
      <c r="D261" s="288" t="s">
        <v>446</v>
      </c>
      <c r="E261" s="289" t="s">
        <v>496</v>
      </c>
      <c r="F261" s="290" t="s">
        <v>497</v>
      </c>
      <c r="G261" s="291" t="s">
        <v>214</v>
      </c>
      <c r="H261" s="292">
        <v>0.14299999999999999</v>
      </c>
      <c r="I261" s="293"/>
      <c r="J261" s="294">
        <f>ROUND(I261*H261,2)</f>
        <v>0</v>
      </c>
      <c r="K261" s="295"/>
      <c r="L261" s="296"/>
      <c r="M261" s="297" t="s">
        <v>1</v>
      </c>
      <c r="N261" s="298" t="s">
        <v>46</v>
      </c>
      <c r="O261" s="92"/>
      <c r="P261" s="254">
        <f>O261*H261</f>
        <v>0</v>
      </c>
      <c r="Q261" s="254">
        <v>1</v>
      </c>
      <c r="R261" s="254">
        <f>Q261*H261</f>
        <v>0.14299999999999999</v>
      </c>
      <c r="S261" s="254">
        <v>0</v>
      </c>
      <c r="T261" s="25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6" t="s">
        <v>380</v>
      </c>
      <c r="AT261" s="256" t="s">
        <v>446</v>
      </c>
      <c r="AU261" s="256" t="s">
        <v>91</v>
      </c>
      <c r="AY261" s="16" t="s">
        <v>167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6" t="s">
        <v>89</v>
      </c>
      <c r="BK261" s="144">
        <f>ROUND(I261*H261,2)</f>
        <v>0</v>
      </c>
      <c r="BL261" s="16" t="s">
        <v>224</v>
      </c>
      <c r="BM261" s="256" t="s">
        <v>498</v>
      </c>
    </row>
    <row r="262" s="13" customFormat="1">
      <c r="A262" s="13"/>
      <c r="B262" s="257"/>
      <c r="C262" s="258"/>
      <c r="D262" s="259" t="s">
        <v>175</v>
      </c>
      <c r="E262" s="258"/>
      <c r="F262" s="261" t="s">
        <v>499</v>
      </c>
      <c r="G262" s="258"/>
      <c r="H262" s="262">
        <v>0.14299999999999999</v>
      </c>
      <c r="I262" s="263"/>
      <c r="J262" s="258"/>
      <c r="K262" s="258"/>
      <c r="L262" s="264"/>
      <c r="M262" s="265"/>
      <c r="N262" s="266"/>
      <c r="O262" s="266"/>
      <c r="P262" s="266"/>
      <c r="Q262" s="266"/>
      <c r="R262" s="266"/>
      <c r="S262" s="266"/>
      <c r="T262" s="26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8" t="s">
        <v>175</v>
      </c>
      <c r="AU262" s="268" t="s">
        <v>91</v>
      </c>
      <c r="AV262" s="13" t="s">
        <v>91</v>
      </c>
      <c r="AW262" s="13" t="s">
        <v>4</v>
      </c>
      <c r="AX262" s="13" t="s">
        <v>89</v>
      </c>
      <c r="AY262" s="268" t="s">
        <v>167</v>
      </c>
    </row>
    <row r="263" s="2" customFormat="1" ht="33" customHeight="1">
      <c r="A263" s="39"/>
      <c r="B263" s="40"/>
      <c r="C263" s="244" t="s">
        <v>500</v>
      </c>
      <c r="D263" s="244" t="s">
        <v>169</v>
      </c>
      <c r="E263" s="245" t="s">
        <v>501</v>
      </c>
      <c r="F263" s="246" t="s">
        <v>502</v>
      </c>
      <c r="G263" s="247" t="s">
        <v>201</v>
      </c>
      <c r="H263" s="248">
        <v>147.07499999999999</v>
      </c>
      <c r="I263" s="249"/>
      <c r="J263" s="250">
        <f>ROUND(I263*H263,2)</f>
        <v>0</v>
      </c>
      <c r="K263" s="251"/>
      <c r="L263" s="42"/>
      <c r="M263" s="252" t="s">
        <v>1</v>
      </c>
      <c r="N263" s="253" t="s">
        <v>46</v>
      </c>
      <c r="O263" s="92"/>
      <c r="P263" s="254">
        <f>O263*H263</f>
        <v>0</v>
      </c>
      <c r="Q263" s="254">
        <v>0</v>
      </c>
      <c r="R263" s="254">
        <f>Q263*H263</f>
        <v>0</v>
      </c>
      <c r="S263" s="254">
        <v>0</v>
      </c>
      <c r="T263" s="25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6" t="s">
        <v>224</v>
      </c>
      <c r="AT263" s="256" t="s">
        <v>169</v>
      </c>
      <c r="AU263" s="256" t="s">
        <v>91</v>
      </c>
      <c r="AY263" s="16" t="s">
        <v>167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6" t="s">
        <v>89</v>
      </c>
      <c r="BK263" s="144">
        <f>ROUND(I263*H263,2)</f>
        <v>0</v>
      </c>
      <c r="BL263" s="16" t="s">
        <v>224</v>
      </c>
      <c r="BM263" s="256" t="s">
        <v>503</v>
      </c>
    </row>
    <row r="264" s="13" customFormat="1">
      <c r="A264" s="13"/>
      <c r="B264" s="257"/>
      <c r="C264" s="258"/>
      <c r="D264" s="259" t="s">
        <v>175</v>
      </c>
      <c r="E264" s="260" t="s">
        <v>1</v>
      </c>
      <c r="F264" s="261" t="s">
        <v>504</v>
      </c>
      <c r="G264" s="258"/>
      <c r="H264" s="262">
        <v>110.375</v>
      </c>
      <c r="I264" s="263"/>
      <c r="J264" s="258"/>
      <c r="K264" s="258"/>
      <c r="L264" s="264"/>
      <c r="M264" s="265"/>
      <c r="N264" s="266"/>
      <c r="O264" s="266"/>
      <c r="P264" s="266"/>
      <c r="Q264" s="266"/>
      <c r="R264" s="266"/>
      <c r="S264" s="266"/>
      <c r="T264" s="26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8" t="s">
        <v>175</v>
      </c>
      <c r="AU264" s="268" t="s">
        <v>91</v>
      </c>
      <c r="AV264" s="13" t="s">
        <v>91</v>
      </c>
      <c r="AW264" s="13" t="s">
        <v>33</v>
      </c>
      <c r="AX264" s="13" t="s">
        <v>81</v>
      </c>
      <c r="AY264" s="268" t="s">
        <v>167</v>
      </c>
    </row>
    <row r="265" s="13" customFormat="1">
      <c r="A265" s="13"/>
      <c r="B265" s="257"/>
      <c r="C265" s="258"/>
      <c r="D265" s="259" t="s">
        <v>175</v>
      </c>
      <c r="E265" s="260" t="s">
        <v>1</v>
      </c>
      <c r="F265" s="261" t="s">
        <v>505</v>
      </c>
      <c r="G265" s="258"/>
      <c r="H265" s="262">
        <v>36.700000000000003</v>
      </c>
      <c r="I265" s="263"/>
      <c r="J265" s="258"/>
      <c r="K265" s="258"/>
      <c r="L265" s="264"/>
      <c r="M265" s="265"/>
      <c r="N265" s="266"/>
      <c r="O265" s="266"/>
      <c r="P265" s="266"/>
      <c r="Q265" s="266"/>
      <c r="R265" s="266"/>
      <c r="S265" s="266"/>
      <c r="T265" s="26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8" t="s">
        <v>175</v>
      </c>
      <c r="AU265" s="268" t="s">
        <v>91</v>
      </c>
      <c r="AV265" s="13" t="s">
        <v>91</v>
      </c>
      <c r="AW265" s="13" t="s">
        <v>33</v>
      </c>
      <c r="AX265" s="13" t="s">
        <v>81</v>
      </c>
      <c r="AY265" s="268" t="s">
        <v>167</v>
      </c>
    </row>
    <row r="266" s="14" customFormat="1">
      <c r="A266" s="14"/>
      <c r="B266" s="269"/>
      <c r="C266" s="270"/>
      <c r="D266" s="259" t="s">
        <v>175</v>
      </c>
      <c r="E266" s="271" t="s">
        <v>1</v>
      </c>
      <c r="F266" s="272" t="s">
        <v>179</v>
      </c>
      <c r="G266" s="270"/>
      <c r="H266" s="273">
        <v>147.07499999999999</v>
      </c>
      <c r="I266" s="274"/>
      <c r="J266" s="270"/>
      <c r="K266" s="270"/>
      <c r="L266" s="275"/>
      <c r="M266" s="276"/>
      <c r="N266" s="277"/>
      <c r="O266" s="277"/>
      <c r="P266" s="277"/>
      <c r="Q266" s="277"/>
      <c r="R266" s="277"/>
      <c r="S266" s="277"/>
      <c r="T266" s="27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9" t="s">
        <v>175</v>
      </c>
      <c r="AU266" s="279" t="s">
        <v>91</v>
      </c>
      <c r="AV266" s="14" t="s">
        <v>173</v>
      </c>
      <c r="AW266" s="14" t="s">
        <v>33</v>
      </c>
      <c r="AX266" s="14" t="s">
        <v>89</v>
      </c>
      <c r="AY266" s="279" t="s">
        <v>167</v>
      </c>
    </row>
    <row r="267" s="2" customFormat="1" ht="16.5" customHeight="1">
      <c r="A267" s="39"/>
      <c r="B267" s="40"/>
      <c r="C267" s="288" t="s">
        <v>506</v>
      </c>
      <c r="D267" s="288" t="s">
        <v>446</v>
      </c>
      <c r="E267" s="289" t="s">
        <v>496</v>
      </c>
      <c r="F267" s="290" t="s">
        <v>497</v>
      </c>
      <c r="G267" s="291" t="s">
        <v>214</v>
      </c>
      <c r="H267" s="292">
        <v>0.050999999999999997</v>
      </c>
      <c r="I267" s="293"/>
      <c r="J267" s="294">
        <f>ROUND(I267*H267,2)</f>
        <v>0</v>
      </c>
      <c r="K267" s="295"/>
      <c r="L267" s="296"/>
      <c r="M267" s="297" t="s">
        <v>1</v>
      </c>
      <c r="N267" s="298" t="s">
        <v>46</v>
      </c>
      <c r="O267" s="92"/>
      <c r="P267" s="254">
        <f>O267*H267</f>
        <v>0</v>
      </c>
      <c r="Q267" s="254">
        <v>1</v>
      </c>
      <c r="R267" s="254">
        <f>Q267*H267</f>
        <v>0.050999999999999997</v>
      </c>
      <c r="S267" s="254">
        <v>0</v>
      </c>
      <c r="T267" s="25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6" t="s">
        <v>380</v>
      </c>
      <c r="AT267" s="256" t="s">
        <v>446</v>
      </c>
      <c r="AU267" s="256" t="s">
        <v>91</v>
      </c>
      <c r="AY267" s="16" t="s">
        <v>167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6" t="s">
        <v>89</v>
      </c>
      <c r="BK267" s="144">
        <f>ROUND(I267*H267,2)</f>
        <v>0</v>
      </c>
      <c r="BL267" s="16" t="s">
        <v>224</v>
      </c>
      <c r="BM267" s="256" t="s">
        <v>507</v>
      </c>
    </row>
    <row r="268" s="13" customFormat="1">
      <c r="A268" s="13"/>
      <c r="B268" s="257"/>
      <c r="C268" s="258"/>
      <c r="D268" s="259" t="s">
        <v>175</v>
      </c>
      <c r="E268" s="258"/>
      <c r="F268" s="261" t="s">
        <v>508</v>
      </c>
      <c r="G268" s="258"/>
      <c r="H268" s="262">
        <v>0.050999999999999997</v>
      </c>
      <c r="I268" s="263"/>
      <c r="J268" s="258"/>
      <c r="K268" s="258"/>
      <c r="L268" s="264"/>
      <c r="M268" s="265"/>
      <c r="N268" s="266"/>
      <c r="O268" s="266"/>
      <c r="P268" s="266"/>
      <c r="Q268" s="266"/>
      <c r="R268" s="266"/>
      <c r="S268" s="266"/>
      <c r="T268" s="26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8" t="s">
        <v>175</v>
      </c>
      <c r="AU268" s="268" t="s">
        <v>91</v>
      </c>
      <c r="AV268" s="13" t="s">
        <v>91</v>
      </c>
      <c r="AW268" s="13" t="s">
        <v>4</v>
      </c>
      <c r="AX268" s="13" t="s">
        <v>89</v>
      </c>
      <c r="AY268" s="268" t="s">
        <v>167</v>
      </c>
    </row>
    <row r="269" s="2" customFormat="1" ht="24.15" customHeight="1">
      <c r="A269" s="39"/>
      <c r="B269" s="40"/>
      <c r="C269" s="244" t="s">
        <v>255</v>
      </c>
      <c r="D269" s="244" t="s">
        <v>169</v>
      </c>
      <c r="E269" s="245" t="s">
        <v>509</v>
      </c>
      <c r="F269" s="246" t="s">
        <v>510</v>
      </c>
      <c r="G269" s="247" t="s">
        <v>201</v>
      </c>
      <c r="H269" s="248">
        <v>477.93000000000001</v>
      </c>
      <c r="I269" s="249"/>
      <c r="J269" s="250">
        <f>ROUND(I269*H269,2)</f>
        <v>0</v>
      </c>
      <c r="K269" s="251"/>
      <c r="L269" s="42"/>
      <c r="M269" s="252" t="s">
        <v>1</v>
      </c>
      <c r="N269" s="253" t="s">
        <v>46</v>
      </c>
      <c r="O269" s="92"/>
      <c r="P269" s="254">
        <f>O269*H269</f>
        <v>0</v>
      </c>
      <c r="Q269" s="254">
        <v>0.00040000000000000002</v>
      </c>
      <c r="R269" s="254">
        <f>Q269*H269</f>
        <v>0.19117200000000001</v>
      </c>
      <c r="S269" s="254">
        <v>0</v>
      </c>
      <c r="T269" s="25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6" t="s">
        <v>224</v>
      </c>
      <c r="AT269" s="256" t="s">
        <v>169</v>
      </c>
      <c r="AU269" s="256" t="s">
        <v>91</v>
      </c>
      <c r="AY269" s="16" t="s">
        <v>167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6" t="s">
        <v>89</v>
      </c>
      <c r="BK269" s="144">
        <f>ROUND(I269*H269,2)</f>
        <v>0</v>
      </c>
      <c r="BL269" s="16" t="s">
        <v>224</v>
      </c>
      <c r="BM269" s="256" t="s">
        <v>511</v>
      </c>
    </row>
    <row r="270" s="2" customFormat="1" ht="16.5" customHeight="1">
      <c r="A270" s="39"/>
      <c r="B270" s="40"/>
      <c r="C270" s="288" t="s">
        <v>211</v>
      </c>
      <c r="D270" s="288" t="s">
        <v>446</v>
      </c>
      <c r="E270" s="289" t="s">
        <v>512</v>
      </c>
      <c r="F270" s="290" t="s">
        <v>513</v>
      </c>
      <c r="G270" s="291" t="s">
        <v>201</v>
      </c>
      <c r="H270" s="292">
        <v>549.62</v>
      </c>
      <c r="I270" s="293"/>
      <c r="J270" s="294">
        <f>ROUND(I270*H270,2)</f>
        <v>0</v>
      </c>
      <c r="K270" s="295"/>
      <c r="L270" s="296"/>
      <c r="M270" s="297" t="s">
        <v>1</v>
      </c>
      <c r="N270" s="298" t="s">
        <v>46</v>
      </c>
      <c r="O270" s="92"/>
      <c r="P270" s="254">
        <f>O270*H270</f>
        <v>0</v>
      </c>
      <c r="Q270" s="254">
        <v>0.00445</v>
      </c>
      <c r="R270" s="254">
        <f>Q270*H270</f>
        <v>2.4458090000000001</v>
      </c>
      <c r="S270" s="254">
        <v>0</v>
      </c>
      <c r="T270" s="25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6" t="s">
        <v>380</v>
      </c>
      <c r="AT270" s="256" t="s">
        <v>446</v>
      </c>
      <c r="AU270" s="256" t="s">
        <v>91</v>
      </c>
      <c r="AY270" s="16" t="s">
        <v>167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6" t="s">
        <v>89</v>
      </c>
      <c r="BK270" s="144">
        <f>ROUND(I270*H270,2)</f>
        <v>0</v>
      </c>
      <c r="BL270" s="16" t="s">
        <v>224</v>
      </c>
      <c r="BM270" s="256" t="s">
        <v>514</v>
      </c>
    </row>
    <row r="271" s="13" customFormat="1">
      <c r="A271" s="13"/>
      <c r="B271" s="257"/>
      <c r="C271" s="258"/>
      <c r="D271" s="259" t="s">
        <v>175</v>
      </c>
      <c r="E271" s="258"/>
      <c r="F271" s="261" t="s">
        <v>515</v>
      </c>
      <c r="G271" s="258"/>
      <c r="H271" s="262">
        <v>549.62</v>
      </c>
      <c r="I271" s="263"/>
      <c r="J271" s="258"/>
      <c r="K271" s="258"/>
      <c r="L271" s="264"/>
      <c r="M271" s="265"/>
      <c r="N271" s="266"/>
      <c r="O271" s="266"/>
      <c r="P271" s="266"/>
      <c r="Q271" s="266"/>
      <c r="R271" s="266"/>
      <c r="S271" s="266"/>
      <c r="T271" s="26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8" t="s">
        <v>175</v>
      </c>
      <c r="AU271" s="268" t="s">
        <v>91</v>
      </c>
      <c r="AV271" s="13" t="s">
        <v>91</v>
      </c>
      <c r="AW271" s="13" t="s">
        <v>4</v>
      </c>
      <c r="AX271" s="13" t="s">
        <v>89</v>
      </c>
      <c r="AY271" s="268" t="s">
        <v>167</v>
      </c>
    </row>
    <row r="272" s="2" customFormat="1" ht="24.15" customHeight="1">
      <c r="A272" s="39"/>
      <c r="B272" s="40"/>
      <c r="C272" s="244" t="s">
        <v>216</v>
      </c>
      <c r="D272" s="244" t="s">
        <v>169</v>
      </c>
      <c r="E272" s="245" t="s">
        <v>516</v>
      </c>
      <c r="F272" s="246" t="s">
        <v>517</v>
      </c>
      <c r="G272" s="247" t="s">
        <v>201</v>
      </c>
      <c r="H272" s="248">
        <v>147.07499999999999</v>
      </c>
      <c r="I272" s="249"/>
      <c r="J272" s="250">
        <f>ROUND(I272*H272,2)</f>
        <v>0</v>
      </c>
      <c r="K272" s="251"/>
      <c r="L272" s="42"/>
      <c r="M272" s="252" t="s">
        <v>1</v>
      </c>
      <c r="N272" s="253" t="s">
        <v>46</v>
      </c>
      <c r="O272" s="92"/>
      <c r="P272" s="254">
        <f>O272*H272</f>
        <v>0</v>
      </c>
      <c r="Q272" s="254">
        <v>0.00040000000000000002</v>
      </c>
      <c r="R272" s="254">
        <f>Q272*H272</f>
        <v>0.05883</v>
      </c>
      <c r="S272" s="254">
        <v>0</v>
      </c>
      <c r="T272" s="25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6" t="s">
        <v>224</v>
      </c>
      <c r="AT272" s="256" t="s">
        <v>169</v>
      </c>
      <c r="AU272" s="256" t="s">
        <v>91</v>
      </c>
      <c r="AY272" s="16" t="s">
        <v>167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6" t="s">
        <v>89</v>
      </c>
      <c r="BK272" s="144">
        <f>ROUND(I272*H272,2)</f>
        <v>0</v>
      </c>
      <c r="BL272" s="16" t="s">
        <v>224</v>
      </c>
      <c r="BM272" s="256" t="s">
        <v>518</v>
      </c>
    </row>
    <row r="273" s="13" customFormat="1">
      <c r="A273" s="13"/>
      <c r="B273" s="257"/>
      <c r="C273" s="258"/>
      <c r="D273" s="259" t="s">
        <v>175</v>
      </c>
      <c r="E273" s="260" t="s">
        <v>1</v>
      </c>
      <c r="F273" s="261" t="s">
        <v>504</v>
      </c>
      <c r="G273" s="258"/>
      <c r="H273" s="262">
        <v>110.375</v>
      </c>
      <c r="I273" s="263"/>
      <c r="J273" s="258"/>
      <c r="K273" s="258"/>
      <c r="L273" s="264"/>
      <c r="M273" s="265"/>
      <c r="N273" s="266"/>
      <c r="O273" s="266"/>
      <c r="P273" s="266"/>
      <c r="Q273" s="266"/>
      <c r="R273" s="266"/>
      <c r="S273" s="266"/>
      <c r="T273" s="26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8" t="s">
        <v>175</v>
      </c>
      <c r="AU273" s="268" t="s">
        <v>91</v>
      </c>
      <c r="AV273" s="13" t="s">
        <v>91</v>
      </c>
      <c r="AW273" s="13" t="s">
        <v>33</v>
      </c>
      <c r="AX273" s="13" t="s">
        <v>81</v>
      </c>
      <c r="AY273" s="268" t="s">
        <v>167</v>
      </c>
    </row>
    <row r="274" s="13" customFormat="1">
      <c r="A274" s="13"/>
      <c r="B274" s="257"/>
      <c r="C274" s="258"/>
      <c r="D274" s="259" t="s">
        <v>175</v>
      </c>
      <c r="E274" s="260" t="s">
        <v>1</v>
      </c>
      <c r="F274" s="261" t="s">
        <v>505</v>
      </c>
      <c r="G274" s="258"/>
      <c r="H274" s="262">
        <v>36.700000000000003</v>
      </c>
      <c r="I274" s="263"/>
      <c r="J274" s="258"/>
      <c r="K274" s="258"/>
      <c r="L274" s="264"/>
      <c r="M274" s="265"/>
      <c r="N274" s="266"/>
      <c r="O274" s="266"/>
      <c r="P274" s="266"/>
      <c r="Q274" s="266"/>
      <c r="R274" s="266"/>
      <c r="S274" s="266"/>
      <c r="T274" s="26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8" t="s">
        <v>175</v>
      </c>
      <c r="AU274" s="268" t="s">
        <v>91</v>
      </c>
      <c r="AV274" s="13" t="s">
        <v>91</v>
      </c>
      <c r="AW274" s="13" t="s">
        <v>33</v>
      </c>
      <c r="AX274" s="13" t="s">
        <v>81</v>
      </c>
      <c r="AY274" s="268" t="s">
        <v>167</v>
      </c>
    </row>
    <row r="275" s="14" customFormat="1">
      <c r="A275" s="14"/>
      <c r="B275" s="269"/>
      <c r="C275" s="270"/>
      <c r="D275" s="259" t="s">
        <v>175</v>
      </c>
      <c r="E275" s="271" t="s">
        <v>1</v>
      </c>
      <c r="F275" s="272" t="s">
        <v>179</v>
      </c>
      <c r="G275" s="270"/>
      <c r="H275" s="273">
        <v>147.07499999999999</v>
      </c>
      <c r="I275" s="274"/>
      <c r="J275" s="270"/>
      <c r="K275" s="270"/>
      <c r="L275" s="275"/>
      <c r="M275" s="276"/>
      <c r="N275" s="277"/>
      <c r="O275" s="277"/>
      <c r="P275" s="277"/>
      <c r="Q275" s="277"/>
      <c r="R275" s="277"/>
      <c r="S275" s="277"/>
      <c r="T275" s="27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9" t="s">
        <v>175</v>
      </c>
      <c r="AU275" s="279" t="s">
        <v>91</v>
      </c>
      <c r="AV275" s="14" t="s">
        <v>173</v>
      </c>
      <c r="AW275" s="14" t="s">
        <v>33</v>
      </c>
      <c r="AX275" s="14" t="s">
        <v>89</v>
      </c>
      <c r="AY275" s="279" t="s">
        <v>167</v>
      </c>
    </row>
    <row r="276" s="2" customFormat="1" ht="16.5" customHeight="1">
      <c r="A276" s="39"/>
      <c r="B276" s="40"/>
      <c r="C276" s="288" t="s">
        <v>8</v>
      </c>
      <c r="D276" s="288" t="s">
        <v>446</v>
      </c>
      <c r="E276" s="289" t="s">
        <v>512</v>
      </c>
      <c r="F276" s="290" t="s">
        <v>513</v>
      </c>
      <c r="G276" s="291" t="s">
        <v>201</v>
      </c>
      <c r="H276" s="292">
        <v>169.136</v>
      </c>
      <c r="I276" s="293"/>
      <c r="J276" s="294">
        <f>ROUND(I276*H276,2)</f>
        <v>0</v>
      </c>
      <c r="K276" s="295"/>
      <c r="L276" s="296"/>
      <c r="M276" s="297" t="s">
        <v>1</v>
      </c>
      <c r="N276" s="298" t="s">
        <v>46</v>
      </c>
      <c r="O276" s="92"/>
      <c r="P276" s="254">
        <f>O276*H276</f>
        <v>0</v>
      </c>
      <c r="Q276" s="254">
        <v>0.00445</v>
      </c>
      <c r="R276" s="254">
        <f>Q276*H276</f>
        <v>0.75265519999999997</v>
      </c>
      <c r="S276" s="254">
        <v>0</v>
      </c>
      <c r="T276" s="25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6" t="s">
        <v>380</v>
      </c>
      <c r="AT276" s="256" t="s">
        <v>446</v>
      </c>
      <c r="AU276" s="256" t="s">
        <v>91</v>
      </c>
      <c r="AY276" s="16" t="s">
        <v>167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6" t="s">
        <v>89</v>
      </c>
      <c r="BK276" s="144">
        <f>ROUND(I276*H276,2)</f>
        <v>0</v>
      </c>
      <c r="BL276" s="16" t="s">
        <v>224</v>
      </c>
      <c r="BM276" s="256" t="s">
        <v>519</v>
      </c>
    </row>
    <row r="277" s="2" customFormat="1">
      <c r="A277" s="39"/>
      <c r="B277" s="40"/>
      <c r="C277" s="41"/>
      <c r="D277" s="259" t="s">
        <v>228</v>
      </c>
      <c r="E277" s="41"/>
      <c r="F277" s="280" t="s">
        <v>520</v>
      </c>
      <c r="G277" s="41"/>
      <c r="H277" s="41"/>
      <c r="I277" s="213"/>
      <c r="J277" s="41"/>
      <c r="K277" s="41"/>
      <c r="L277" s="42"/>
      <c r="M277" s="281"/>
      <c r="N277" s="282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6" t="s">
        <v>228</v>
      </c>
      <c r="AU277" s="16" t="s">
        <v>91</v>
      </c>
    </row>
    <row r="278" s="13" customFormat="1">
      <c r="A278" s="13"/>
      <c r="B278" s="257"/>
      <c r="C278" s="258"/>
      <c r="D278" s="259" t="s">
        <v>175</v>
      </c>
      <c r="E278" s="258"/>
      <c r="F278" s="261" t="s">
        <v>521</v>
      </c>
      <c r="G278" s="258"/>
      <c r="H278" s="262">
        <v>169.136</v>
      </c>
      <c r="I278" s="263"/>
      <c r="J278" s="258"/>
      <c r="K278" s="258"/>
      <c r="L278" s="264"/>
      <c r="M278" s="265"/>
      <c r="N278" s="266"/>
      <c r="O278" s="266"/>
      <c r="P278" s="266"/>
      <c r="Q278" s="266"/>
      <c r="R278" s="266"/>
      <c r="S278" s="266"/>
      <c r="T278" s="26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8" t="s">
        <v>175</v>
      </c>
      <c r="AU278" s="268" t="s">
        <v>91</v>
      </c>
      <c r="AV278" s="13" t="s">
        <v>91</v>
      </c>
      <c r="AW278" s="13" t="s">
        <v>4</v>
      </c>
      <c r="AX278" s="13" t="s">
        <v>89</v>
      </c>
      <c r="AY278" s="268" t="s">
        <v>167</v>
      </c>
    </row>
    <row r="279" s="2" customFormat="1" ht="49.05" customHeight="1">
      <c r="A279" s="39"/>
      <c r="B279" s="40"/>
      <c r="C279" s="244" t="s">
        <v>522</v>
      </c>
      <c r="D279" s="244" t="s">
        <v>169</v>
      </c>
      <c r="E279" s="245" t="s">
        <v>523</v>
      </c>
      <c r="F279" s="246" t="s">
        <v>524</v>
      </c>
      <c r="G279" s="247" t="s">
        <v>214</v>
      </c>
      <c r="H279" s="248">
        <v>3.6419999999999999</v>
      </c>
      <c r="I279" s="249"/>
      <c r="J279" s="250">
        <f>ROUND(I279*H279,2)</f>
        <v>0</v>
      </c>
      <c r="K279" s="251"/>
      <c r="L279" s="42"/>
      <c r="M279" s="252" t="s">
        <v>1</v>
      </c>
      <c r="N279" s="253" t="s">
        <v>46</v>
      </c>
      <c r="O279" s="92"/>
      <c r="P279" s="254">
        <f>O279*H279</f>
        <v>0</v>
      </c>
      <c r="Q279" s="254">
        <v>0</v>
      </c>
      <c r="R279" s="254">
        <f>Q279*H279</f>
        <v>0</v>
      </c>
      <c r="S279" s="254">
        <v>0</v>
      </c>
      <c r="T279" s="25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6" t="s">
        <v>224</v>
      </c>
      <c r="AT279" s="256" t="s">
        <v>169</v>
      </c>
      <c r="AU279" s="256" t="s">
        <v>91</v>
      </c>
      <c r="AY279" s="16" t="s">
        <v>167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6" t="s">
        <v>89</v>
      </c>
      <c r="BK279" s="144">
        <f>ROUND(I279*H279,2)</f>
        <v>0</v>
      </c>
      <c r="BL279" s="16" t="s">
        <v>224</v>
      </c>
      <c r="BM279" s="256" t="s">
        <v>525</v>
      </c>
    </row>
    <row r="280" s="12" customFormat="1" ht="22.8" customHeight="1">
      <c r="A280" s="12"/>
      <c r="B280" s="228"/>
      <c r="C280" s="229"/>
      <c r="D280" s="230" t="s">
        <v>80</v>
      </c>
      <c r="E280" s="242" t="s">
        <v>526</v>
      </c>
      <c r="F280" s="242" t="s">
        <v>527</v>
      </c>
      <c r="G280" s="229"/>
      <c r="H280" s="229"/>
      <c r="I280" s="232"/>
      <c r="J280" s="243">
        <f>BK280</f>
        <v>0</v>
      </c>
      <c r="K280" s="229"/>
      <c r="L280" s="234"/>
      <c r="M280" s="235"/>
      <c r="N280" s="236"/>
      <c r="O280" s="236"/>
      <c r="P280" s="237">
        <f>SUM(P281:P284)</f>
        <v>0</v>
      </c>
      <c r="Q280" s="236"/>
      <c r="R280" s="237">
        <f>SUM(R281:R284)</f>
        <v>1.2797319999999999</v>
      </c>
      <c r="S280" s="236"/>
      <c r="T280" s="238">
        <f>SUM(T281:T284)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39" t="s">
        <v>91</v>
      </c>
      <c r="AT280" s="240" t="s">
        <v>80</v>
      </c>
      <c r="AU280" s="240" t="s">
        <v>89</v>
      </c>
      <c r="AY280" s="239" t="s">
        <v>167</v>
      </c>
      <c r="BK280" s="241">
        <f>SUM(BK281:BK284)</f>
        <v>0</v>
      </c>
    </row>
    <row r="281" s="2" customFormat="1" ht="66.75" customHeight="1">
      <c r="A281" s="39"/>
      <c r="B281" s="40"/>
      <c r="C281" s="244" t="s">
        <v>528</v>
      </c>
      <c r="D281" s="244" t="s">
        <v>169</v>
      </c>
      <c r="E281" s="245" t="s">
        <v>529</v>
      </c>
      <c r="F281" s="246" t="s">
        <v>530</v>
      </c>
      <c r="G281" s="247" t="s">
        <v>201</v>
      </c>
      <c r="H281" s="248">
        <v>552.79999999999995</v>
      </c>
      <c r="I281" s="249"/>
      <c r="J281" s="250">
        <f>ROUND(I281*H281,2)</f>
        <v>0</v>
      </c>
      <c r="K281" s="251"/>
      <c r="L281" s="42"/>
      <c r="M281" s="252" t="s">
        <v>1</v>
      </c>
      <c r="N281" s="253" t="s">
        <v>46</v>
      </c>
      <c r="O281" s="92"/>
      <c r="P281" s="254">
        <f>O281*H281</f>
        <v>0</v>
      </c>
      <c r="Q281" s="254">
        <v>0.00012999999999999999</v>
      </c>
      <c r="R281" s="254">
        <f>Q281*H281</f>
        <v>0.071863999999999983</v>
      </c>
      <c r="S281" s="254">
        <v>0</v>
      </c>
      <c r="T281" s="25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6" t="s">
        <v>224</v>
      </c>
      <c r="AT281" s="256" t="s">
        <v>169</v>
      </c>
      <c r="AU281" s="256" t="s">
        <v>91</v>
      </c>
      <c r="AY281" s="16" t="s">
        <v>167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6" t="s">
        <v>89</v>
      </c>
      <c r="BK281" s="144">
        <f>ROUND(I281*H281,2)</f>
        <v>0</v>
      </c>
      <c r="BL281" s="16" t="s">
        <v>224</v>
      </c>
      <c r="BM281" s="256" t="s">
        <v>531</v>
      </c>
    </row>
    <row r="282" s="2" customFormat="1" ht="24.15" customHeight="1">
      <c r="A282" s="39"/>
      <c r="B282" s="40"/>
      <c r="C282" s="288" t="s">
        <v>532</v>
      </c>
      <c r="D282" s="288" t="s">
        <v>446</v>
      </c>
      <c r="E282" s="289" t="s">
        <v>533</v>
      </c>
      <c r="F282" s="290" t="s">
        <v>534</v>
      </c>
      <c r="G282" s="291" t="s">
        <v>201</v>
      </c>
      <c r="H282" s="292">
        <v>635.72000000000003</v>
      </c>
      <c r="I282" s="293"/>
      <c r="J282" s="294">
        <f>ROUND(I282*H282,2)</f>
        <v>0</v>
      </c>
      <c r="K282" s="295"/>
      <c r="L282" s="296"/>
      <c r="M282" s="297" t="s">
        <v>1</v>
      </c>
      <c r="N282" s="298" t="s">
        <v>46</v>
      </c>
      <c r="O282" s="92"/>
      <c r="P282" s="254">
        <f>O282*H282</f>
        <v>0</v>
      </c>
      <c r="Q282" s="254">
        <v>0.0019</v>
      </c>
      <c r="R282" s="254">
        <f>Q282*H282</f>
        <v>1.2078679999999999</v>
      </c>
      <c r="S282" s="254">
        <v>0</v>
      </c>
      <c r="T282" s="25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6" t="s">
        <v>380</v>
      </c>
      <c r="AT282" s="256" t="s">
        <v>446</v>
      </c>
      <c r="AU282" s="256" t="s">
        <v>91</v>
      </c>
      <c r="AY282" s="16" t="s">
        <v>167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6" t="s">
        <v>89</v>
      </c>
      <c r="BK282" s="144">
        <f>ROUND(I282*H282,2)</f>
        <v>0</v>
      </c>
      <c r="BL282" s="16" t="s">
        <v>224</v>
      </c>
      <c r="BM282" s="256" t="s">
        <v>535</v>
      </c>
    </row>
    <row r="283" s="13" customFormat="1">
      <c r="A283" s="13"/>
      <c r="B283" s="257"/>
      <c r="C283" s="258"/>
      <c r="D283" s="259" t="s">
        <v>175</v>
      </c>
      <c r="E283" s="258"/>
      <c r="F283" s="261" t="s">
        <v>536</v>
      </c>
      <c r="G283" s="258"/>
      <c r="H283" s="262">
        <v>635.72000000000003</v>
      </c>
      <c r="I283" s="263"/>
      <c r="J283" s="258"/>
      <c r="K283" s="258"/>
      <c r="L283" s="264"/>
      <c r="M283" s="265"/>
      <c r="N283" s="266"/>
      <c r="O283" s="266"/>
      <c r="P283" s="266"/>
      <c r="Q283" s="266"/>
      <c r="R283" s="266"/>
      <c r="S283" s="266"/>
      <c r="T283" s="26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8" t="s">
        <v>175</v>
      </c>
      <c r="AU283" s="268" t="s">
        <v>91</v>
      </c>
      <c r="AV283" s="13" t="s">
        <v>91</v>
      </c>
      <c r="AW283" s="13" t="s">
        <v>4</v>
      </c>
      <c r="AX283" s="13" t="s">
        <v>89</v>
      </c>
      <c r="AY283" s="268" t="s">
        <v>167</v>
      </c>
    </row>
    <row r="284" s="2" customFormat="1" ht="49.05" customHeight="1">
      <c r="A284" s="39"/>
      <c r="B284" s="40"/>
      <c r="C284" s="244" t="s">
        <v>537</v>
      </c>
      <c r="D284" s="244" t="s">
        <v>169</v>
      </c>
      <c r="E284" s="245" t="s">
        <v>538</v>
      </c>
      <c r="F284" s="246" t="s">
        <v>539</v>
      </c>
      <c r="G284" s="247" t="s">
        <v>214</v>
      </c>
      <c r="H284" s="248">
        <v>1.28</v>
      </c>
      <c r="I284" s="249"/>
      <c r="J284" s="250">
        <f>ROUND(I284*H284,2)</f>
        <v>0</v>
      </c>
      <c r="K284" s="251"/>
      <c r="L284" s="42"/>
      <c r="M284" s="252" t="s">
        <v>1</v>
      </c>
      <c r="N284" s="253" t="s">
        <v>46</v>
      </c>
      <c r="O284" s="92"/>
      <c r="P284" s="254">
        <f>O284*H284</f>
        <v>0</v>
      </c>
      <c r="Q284" s="254">
        <v>0</v>
      </c>
      <c r="R284" s="254">
        <f>Q284*H284</f>
        <v>0</v>
      </c>
      <c r="S284" s="254">
        <v>0</v>
      </c>
      <c r="T284" s="25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6" t="s">
        <v>224</v>
      </c>
      <c r="AT284" s="256" t="s">
        <v>169</v>
      </c>
      <c r="AU284" s="256" t="s">
        <v>91</v>
      </c>
      <c r="AY284" s="16" t="s">
        <v>167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6" t="s">
        <v>89</v>
      </c>
      <c r="BK284" s="144">
        <f>ROUND(I284*H284,2)</f>
        <v>0</v>
      </c>
      <c r="BL284" s="16" t="s">
        <v>224</v>
      </c>
      <c r="BM284" s="256" t="s">
        <v>540</v>
      </c>
    </row>
    <row r="285" s="12" customFormat="1" ht="22.8" customHeight="1">
      <c r="A285" s="12"/>
      <c r="B285" s="228"/>
      <c r="C285" s="229"/>
      <c r="D285" s="230" t="s">
        <v>80</v>
      </c>
      <c r="E285" s="242" t="s">
        <v>541</v>
      </c>
      <c r="F285" s="242" t="s">
        <v>542</v>
      </c>
      <c r="G285" s="229"/>
      <c r="H285" s="229"/>
      <c r="I285" s="232"/>
      <c r="J285" s="243">
        <f>BK285</f>
        <v>0</v>
      </c>
      <c r="K285" s="229"/>
      <c r="L285" s="234"/>
      <c r="M285" s="235"/>
      <c r="N285" s="236"/>
      <c r="O285" s="236"/>
      <c r="P285" s="237">
        <f>SUM(P286:P300)</f>
        <v>0</v>
      </c>
      <c r="Q285" s="236"/>
      <c r="R285" s="237">
        <f>SUM(R286:R300)</f>
        <v>3.0295734999999997</v>
      </c>
      <c r="S285" s="236"/>
      <c r="T285" s="238">
        <f>SUM(T286:T300)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39" t="s">
        <v>91</v>
      </c>
      <c r="AT285" s="240" t="s">
        <v>80</v>
      </c>
      <c r="AU285" s="240" t="s">
        <v>89</v>
      </c>
      <c r="AY285" s="239" t="s">
        <v>167</v>
      </c>
      <c r="BK285" s="241">
        <f>SUM(BK286:BK300)</f>
        <v>0</v>
      </c>
    </row>
    <row r="286" s="2" customFormat="1" ht="37.8" customHeight="1">
      <c r="A286" s="39"/>
      <c r="B286" s="40"/>
      <c r="C286" s="244" t="s">
        <v>543</v>
      </c>
      <c r="D286" s="244" t="s">
        <v>169</v>
      </c>
      <c r="E286" s="245" t="s">
        <v>544</v>
      </c>
      <c r="F286" s="246" t="s">
        <v>545</v>
      </c>
      <c r="G286" s="247" t="s">
        <v>201</v>
      </c>
      <c r="H286" s="248">
        <v>442.06</v>
      </c>
      <c r="I286" s="249"/>
      <c r="J286" s="250">
        <f>ROUND(I286*H286,2)</f>
        <v>0</v>
      </c>
      <c r="K286" s="251"/>
      <c r="L286" s="42"/>
      <c r="M286" s="252" t="s">
        <v>1</v>
      </c>
      <c r="N286" s="253" t="s">
        <v>46</v>
      </c>
      <c r="O286" s="92"/>
      <c r="P286" s="254">
        <f>O286*H286</f>
        <v>0</v>
      </c>
      <c r="Q286" s="254">
        <v>0</v>
      </c>
      <c r="R286" s="254">
        <f>Q286*H286</f>
        <v>0</v>
      </c>
      <c r="S286" s="254">
        <v>0</v>
      </c>
      <c r="T286" s="25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6" t="s">
        <v>224</v>
      </c>
      <c r="AT286" s="256" t="s">
        <v>169</v>
      </c>
      <c r="AU286" s="256" t="s">
        <v>91</v>
      </c>
      <c r="AY286" s="16" t="s">
        <v>167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6" t="s">
        <v>89</v>
      </c>
      <c r="BK286" s="144">
        <f>ROUND(I286*H286,2)</f>
        <v>0</v>
      </c>
      <c r="BL286" s="16" t="s">
        <v>224</v>
      </c>
      <c r="BM286" s="256" t="s">
        <v>546</v>
      </c>
    </row>
    <row r="287" s="13" customFormat="1">
      <c r="A287" s="13"/>
      <c r="B287" s="257"/>
      <c r="C287" s="258"/>
      <c r="D287" s="259" t="s">
        <v>175</v>
      </c>
      <c r="E287" s="260" t="s">
        <v>1</v>
      </c>
      <c r="F287" s="261" t="s">
        <v>547</v>
      </c>
      <c r="G287" s="258"/>
      <c r="H287" s="262">
        <v>442.06</v>
      </c>
      <c r="I287" s="263"/>
      <c r="J287" s="258"/>
      <c r="K287" s="258"/>
      <c r="L287" s="264"/>
      <c r="M287" s="265"/>
      <c r="N287" s="266"/>
      <c r="O287" s="266"/>
      <c r="P287" s="266"/>
      <c r="Q287" s="266"/>
      <c r="R287" s="266"/>
      <c r="S287" s="266"/>
      <c r="T287" s="26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8" t="s">
        <v>175</v>
      </c>
      <c r="AU287" s="268" t="s">
        <v>91</v>
      </c>
      <c r="AV287" s="13" t="s">
        <v>91</v>
      </c>
      <c r="AW287" s="13" t="s">
        <v>33</v>
      </c>
      <c r="AX287" s="13" t="s">
        <v>89</v>
      </c>
      <c r="AY287" s="268" t="s">
        <v>167</v>
      </c>
    </row>
    <row r="288" s="2" customFormat="1" ht="66.75" customHeight="1">
      <c r="A288" s="39"/>
      <c r="B288" s="40"/>
      <c r="C288" s="288" t="s">
        <v>548</v>
      </c>
      <c r="D288" s="288" t="s">
        <v>446</v>
      </c>
      <c r="E288" s="289" t="s">
        <v>549</v>
      </c>
      <c r="F288" s="290" t="s">
        <v>550</v>
      </c>
      <c r="G288" s="291" t="s">
        <v>201</v>
      </c>
      <c r="H288" s="292">
        <v>450.90100000000001</v>
      </c>
      <c r="I288" s="293"/>
      <c r="J288" s="294">
        <f>ROUND(I288*H288,2)</f>
        <v>0</v>
      </c>
      <c r="K288" s="295"/>
      <c r="L288" s="296"/>
      <c r="M288" s="297" t="s">
        <v>1</v>
      </c>
      <c r="N288" s="298" t="s">
        <v>46</v>
      </c>
      <c r="O288" s="92"/>
      <c r="P288" s="254">
        <f>O288*H288</f>
        <v>0</v>
      </c>
      <c r="Q288" s="254">
        <v>0.0030999999999999999</v>
      </c>
      <c r="R288" s="254">
        <f>Q288*H288</f>
        <v>1.3977930999999999</v>
      </c>
      <c r="S288" s="254">
        <v>0</v>
      </c>
      <c r="T288" s="25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6" t="s">
        <v>380</v>
      </c>
      <c r="AT288" s="256" t="s">
        <v>446</v>
      </c>
      <c r="AU288" s="256" t="s">
        <v>91</v>
      </c>
      <c r="AY288" s="16" t="s">
        <v>167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6" t="s">
        <v>89</v>
      </c>
      <c r="BK288" s="144">
        <f>ROUND(I288*H288,2)</f>
        <v>0</v>
      </c>
      <c r="BL288" s="16" t="s">
        <v>224</v>
      </c>
      <c r="BM288" s="256" t="s">
        <v>551</v>
      </c>
    </row>
    <row r="289" s="13" customFormat="1">
      <c r="A289" s="13"/>
      <c r="B289" s="257"/>
      <c r="C289" s="258"/>
      <c r="D289" s="259" t="s">
        <v>175</v>
      </c>
      <c r="E289" s="258"/>
      <c r="F289" s="261" t="s">
        <v>552</v>
      </c>
      <c r="G289" s="258"/>
      <c r="H289" s="262">
        <v>450.90100000000001</v>
      </c>
      <c r="I289" s="263"/>
      <c r="J289" s="258"/>
      <c r="K289" s="258"/>
      <c r="L289" s="264"/>
      <c r="M289" s="265"/>
      <c r="N289" s="266"/>
      <c r="O289" s="266"/>
      <c r="P289" s="266"/>
      <c r="Q289" s="266"/>
      <c r="R289" s="266"/>
      <c r="S289" s="266"/>
      <c r="T289" s="26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8" t="s">
        <v>175</v>
      </c>
      <c r="AU289" s="268" t="s">
        <v>91</v>
      </c>
      <c r="AV289" s="13" t="s">
        <v>91</v>
      </c>
      <c r="AW289" s="13" t="s">
        <v>4</v>
      </c>
      <c r="AX289" s="13" t="s">
        <v>89</v>
      </c>
      <c r="AY289" s="268" t="s">
        <v>167</v>
      </c>
    </row>
    <row r="290" s="2" customFormat="1" ht="55.5" customHeight="1">
      <c r="A290" s="39"/>
      <c r="B290" s="40"/>
      <c r="C290" s="244" t="s">
        <v>553</v>
      </c>
      <c r="D290" s="244" t="s">
        <v>169</v>
      </c>
      <c r="E290" s="245" t="s">
        <v>554</v>
      </c>
      <c r="F290" s="246" t="s">
        <v>555</v>
      </c>
      <c r="G290" s="247" t="s">
        <v>201</v>
      </c>
      <c r="H290" s="248">
        <v>552.79999999999995</v>
      </c>
      <c r="I290" s="249"/>
      <c r="J290" s="250">
        <f>ROUND(I290*H290,2)</f>
        <v>0</v>
      </c>
      <c r="K290" s="251"/>
      <c r="L290" s="42"/>
      <c r="M290" s="252" t="s">
        <v>1</v>
      </c>
      <c r="N290" s="253" t="s">
        <v>46</v>
      </c>
      <c r="O290" s="92"/>
      <c r="P290" s="254">
        <f>O290*H290</f>
        <v>0</v>
      </c>
      <c r="Q290" s="254">
        <v>8.0000000000000007E-05</v>
      </c>
      <c r="R290" s="254">
        <f>Q290*H290</f>
        <v>0.044223999999999999</v>
      </c>
      <c r="S290" s="254">
        <v>0</v>
      </c>
      <c r="T290" s="25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6" t="s">
        <v>224</v>
      </c>
      <c r="AT290" s="256" t="s">
        <v>169</v>
      </c>
      <c r="AU290" s="256" t="s">
        <v>91</v>
      </c>
      <c r="AY290" s="16" t="s">
        <v>167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6" t="s">
        <v>89</v>
      </c>
      <c r="BK290" s="144">
        <f>ROUND(I290*H290,2)</f>
        <v>0</v>
      </c>
      <c r="BL290" s="16" t="s">
        <v>224</v>
      </c>
      <c r="BM290" s="256" t="s">
        <v>556</v>
      </c>
    </row>
    <row r="291" s="2" customFormat="1" ht="16.5" customHeight="1">
      <c r="A291" s="39"/>
      <c r="B291" s="40"/>
      <c r="C291" s="288" t="s">
        <v>557</v>
      </c>
      <c r="D291" s="288" t="s">
        <v>446</v>
      </c>
      <c r="E291" s="289" t="s">
        <v>558</v>
      </c>
      <c r="F291" s="290" t="s">
        <v>559</v>
      </c>
      <c r="G291" s="291" t="s">
        <v>172</v>
      </c>
      <c r="H291" s="292">
        <v>58.043999999999997</v>
      </c>
      <c r="I291" s="293"/>
      <c r="J291" s="294">
        <f>ROUND(I291*H291,2)</f>
        <v>0</v>
      </c>
      <c r="K291" s="295"/>
      <c r="L291" s="296"/>
      <c r="M291" s="297" t="s">
        <v>1</v>
      </c>
      <c r="N291" s="298" t="s">
        <v>46</v>
      </c>
      <c r="O291" s="92"/>
      <c r="P291" s="254">
        <f>O291*H291</f>
        <v>0</v>
      </c>
      <c r="Q291" s="254">
        <v>0</v>
      </c>
      <c r="R291" s="254">
        <f>Q291*H291</f>
        <v>0</v>
      </c>
      <c r="S291" s="254">
        <v>0</v>
      </c>
      <c r="T291" s="25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6" t="s">
        <v>380</v>
      </c>
      <c r="AT291" s="256" t="s">
        <v>446</v>
      </c>
      <c r="AU291" s="256" t="s">
        <v>91</v>
      </c>
      <c r="AY291" s="16" t="s">
        <v>167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6" t="s">
        <v>89</v>
      </c>
      <c r="BK291" s="144">
        <f>ROUND(I291*H291,2)</f>
        <v>0</v>
      </c>
      <c r="BL291" s="16" t="s">
        <v>224</v>
      </c>
      <c r="BM291" s="256" t="s">
        <v>560</v>
      </c>
    </row>
    <row r="292" s="13" customFormat="1">
      <c r="A292" s="13"/>
      <c r="B292" s="257"/>
      <c r="C292" s="258"/>
      <c r="D292" s="259" t="s">
        <v>175</v>
      </c>
      <c r="E292" s="260" t="s">
        <v>1</v>
      </c>
      <c r="F292" s="261" t="s">
        <v>561</v>
      </c>
      <c r="G292" s="258"/>
      <c r="H292" s="262">
        <v>55.280000000000001</v>
      </c>
      <c r="I292" s="263"/>
      <c r="J292" s="258"/>
      <c r="K292" s="258"/>
      <c r="L292" s="264"/>
      <c r="M292" s="265"/>
      <c r="N292" s="266"/>
      <c r="O292" s="266"/>
      <c r="P292" s="266"/>
      <c r="Q292" s="266"/>
      <c r="R292" s="266"/>
      <c r="S292" s="266"/>
      <c r="T292" s="26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8" t="s">
        <v>175</v>
      </c>
      <c r="AU292" s="268" t="s">
        <v>91</v>
      </c>
      <c r="AV292" s="13" t="s">
        <v>91</v>
      </c>
      <c r="AW292" s="13" t="s">
        <v>33</v>
      </c>
      <c r="AX292" s="13" t="s">
        <v>89</v>
      </c>
      <c r="AY292" s="268" t="s">
        <v>167</v>
      </c>
    </row>
    <row r="293" s="13" customFormat="1">
      <c r="A293" s="13"/>
      <c r="B293" s="257"/>
      <c r="C293" s="258"/>
      <c r="D293" s="259" t="s">
        <v>175</v>
      </c>
      <c r="E293" s="258"/>
      <c r="F293" s="261" t="s">
        <v>562</v>
      </c>
      <c r="G293" s="258"/>
      <c r="H293" s="262">
        <v>58.043999999999997</v>
      </c>
      <c r="I293" s="263"/>
      <c r="J293" s="258"/>
      <c r="K293" s="258"/>
      <c r="L293" s="264"/>
      <c r="M293" s="265"/>
      <c r="N293" s="266"/>
      <c r="O293" s="266"/>
      <c r="P293" s="266"/>
      <c r="Q293" s="266"/>
      <c r="R293" s="266"/>
      <c r="S293" s="266"/>
      <c r="T293" s="26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8" t="s">
        <v>175</v>
      </c>
      <c r="AU293" s="268" t="s">
        <v>91</v>
      </c>
      <c r="AV293" s="13" t="s">
        <v>91</v>
      </c>
      <c r="AW293" s="13" t="s">
        <v>4</v>
      </c>
      <c r="AX293" s="13" t="s">
        <v>89</v>
      </c>
      <c r="AY293" s="268" t="s">
        <v>167</v>
      </c>
    </row>
    <row r="294" s="2" customFormat="1" ht="16.5" customHeight="1">
      <c r="A294" s="39"/>
      <c r="B294" s="40"/>
      <c r="C294" s="288" t="s">
        <v>563</v>
      </c>
      <c r="D294" s="288" t="s">
        <v>446</v>
      </c>
      <c r="E294" s="289" t="s">
        <v>564</v>
      </c>
      <c r="F294" s="290" t="s">
        <v>565</v>
      </c>
      <c r="G294" s="291" t="s">
        <v>172</v>
      </c>
      <c r="H294" s="292">
        <v>46.435000000000002</v>
      </c>
      <c r="I294" s="293"/>
      <c r="J294" s="294">
        <f>ROUND(I294*H294,2)</f>
        <v>0</v>
      </c>
      <c r="K294" s="295"/>
      <c r="L294" s="296"/>
      <c r="M294" s="297" t="s">
        <v>1</v>
      </c>
      <c r="N294" s="298" t="s">
        <v>46</v>
      </c>
      <c r="O294" s="92"/>
      <c r="P294" s="254">
        <f>O294*H294</f>
        <v>0</v>
      </c>
      <c r="Q294" s="254">
        <v>0.029999999999999999</v>
      </c>
      <c r="R294" s="254">
        <f>Q294*H294</f>
        <v>1.3930500000000001</v>
      </c>
      <c r="S294" s="254">
        <v>0</v>
      </c>
      <c r="T294" s="25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6" t="s">
        <v>380</v>
      </c>
      <c r="AT294" s="256" t="s">
        <v>446</v>
      </c>
      <c r="AU294" s="256" t="s">
        <v>91</v>
      </c>
      <c r="AY294" s="16" t="s">
        <v>167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6" t="s">
        <v>89</v>
      </c>
      <c r="BK294" s="144">
        <f>ROUND(I294*H294,2)</f>
        <v>0</v>
      </c>
      <c r="BL294" s="16" t="s">
        <v>224</v>
      </c>
      <c r="BM294" s="256" t="s">
        <v>566</v>
      </c>
    </row>
    <row r="295" s="13" customFormat="1">
      <c r="A295" s="13"/>
      <c r="B295" s="257"/>
      <c r="C295" s="258"/>
      <c r="D295" s="259" t="s">
        <v>175</v>
      </c>
      <c r="E295" s="260" t="s">
        <v>1</v>
      </c>
      <c r="F295" s="261" t="s">
        <v>567</v>
      </c>
      <c r="G295" s="258"/>
      <c r="H295" s="262">
        <v>44.223999999999997</v>
      </c>
      <c r="I295" s="263"/>
      <c r="J295" s="258"/>
      <c r="K295" s="258"/>
      <c r="L295" s="264"/>
      <c r="M295" s="265"/>
      <c r="N295" s="266"/>
      <c r="O295" s="266"/>
      <c r="P295" s="266"/>
      <c r="Q295" s="266"/>
      <c r="R295" s="266"/>
      <c r="S295" s="266"/>
      <c r="T295" s="26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8" t="s">
        <v>175</v>
      </c>
      <c r="AU295" s="268" t="s">
        <v>91</v>
      </c>
      <c r="AV295" s="13" t="s">
        <v>91</v>
      </c>
      <c r="AW295" s="13" t="s">
        <v>33</v>
      </c>
      <c r="AX295" s="13" t="s">
        <v>89</v>
      </c>
      <c r="AY295" s="268" t="s">
        <v>167</v>
      </c>
    </row>
    <row r="296" s="13" customFormat="1">
      <c r="A296" s="13"/>
      <c r="B296" s="257"/>
      <c r="C296" s="258"/>
      <c r="D296" s="259" t="s">
        <v>175</v>
      </c>
      <c r="E296" s="258"/>
      <c r="F296" s="261" t="s">
        <v>568</v>
      </c>
      <c r="G296" s="258"/>
      <c r="H296" s="262">
        <v>46.435000000000002</v>
      </c>
      <c r="I296" s="263"/>
      <c r="J296" s="258"/>
      <c r="K296" s="258"/>
      <c r="L296" s="264"/>
      <c r="M296" s="265"/>
      <c r="N296" s="266"/>
      <c r="O296" s="266"/>
      <c r="P296" s="266"/>
      <c r="Q296" s="266"/>
      <c r="R296" s="266"/>
      <c r="S296" s="266"/>
      <c r="T296" s="26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8" t="s">
        <v>175</v>
      </c>
      <c r="AU296" s="268" t="s">
        <v>91</v>
      </c>
      <c r="AV296" s="13" t="s">
        <v>91</v>
      </c>
      <c r="AW296" s="13" t="s">
        <v>4</v>
      </c>
      <c r="AX296" s="13" t="s">
        <v>89</v>
      </c>
      <c r="AY296" s="268" t="s">
        <v>167</v>
      </c>
    </row>
    <row r="297" s="2" customFormat="1" ht="44.25" customHeight="1">
      <c r="A297" s="39"/>
      <c r="B297" s="40"/>
      <c r="C297" s="244" t="s">
        <v>569</v>
      </c>
      <c r="D297" s="244" t="s">
        <v>169</v>
      </c>
      <c r="E297" s="245" t="s">
        <v>570</v>
      </c>
      <c r="F297" s="246" t="s">
        <v>571</v>
      </c>
      <c r="G297" s="247" t="s">
        <v>201</v>
      </c>
      <c r="H297" s="248">
        <v>442.06</v>
      </c>
      <c r="I297" s="249"/>
      <c r="J297" s="250">
        <f>ROUND(I297*H297,2)</f>
        <v>0</v>
      </c>
      <c r="K297" s="251"/>
      <c r="L297" s="42"/>
      <c r="M297" s="252" t="s">
        <v>1</v>
      </c>
      <c r="N297" s="253" t="s">
        <v>46</v>
      </c>
      <c r="O297" s="92"/>
      <c r="P297" s="254">
        <f>O297*H297</f>
        <v>0</v>
      </c>
      <c r="Q297" s="254">
        <v>0</v>
      </c>
      <c r="R297" s="254">
        <f>Q297*H297</f>
        <v>0</v>
      </c>
      <c r="S297" s="254">
        <v>0</v>
      </c>
      <c r="T297" s="25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6" t="s">
        <v>224</v>
      </c>
      <c r="AT297" s="256" t="s">
        <v>169</v>
      </c>
      <c r="AU297" s="256" t="s">
        <v>91</v>
      </c>
      <c r="AY297" s="16" t="s">
        <v>167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6" t="s">
        <v>89</v>
      </c>
      <c r="BK297" s="144">
        <f>ROUND(I297*H297,2)</f>
        <v>0</v>
      </c>
      <c r="BL297" s="16" t="s">
        <v>224</v>
      </c>
      <c r="BM297" s="256" t="s">
        <v>572</v>
      </c>
    </row>
    <row r="298" s="2" customFormat="1" ht="24.15" customHeight="1">
      <c r="A298" s="39"/>
      <c r="B298" s="40"/>
      <c r="C298" s="288" t="s">
        <v>7</v>
      </c>
      <c r="D298" s="288" t="s">
        <v>446</v>
      </c>
      <c r="E298" s="289" t="s">
        <v>573</v>
      </c>
      <c r="F298" s="290" t="s">
        <v>574</v>
      </c>
      <c r="G298" s="291" t="s">
        <v>201</v>
      </c>
      <c r="H298" s="292">
        <v>486.26600000000002</v>
      </c>
      <c r="I298" s="293"/>
      <c r="J298" s="294">
        <f>ROUND(I298*H298,2)</f>
        <v>0</v>
      </c>
      <c r="K298" s="295"/>
      <c r="L298" s="296"/>
      <c r="M298" s="297" t="s">
        <v>1</v>
      </c>
      <c r="N298" s="298" t="s">
        <v>46</v>
      </c>
      <c r="O298" s="92"/>
      <c r="P298" s="254">
        <f>O298*H298</f>
        <v>0</v>
      </c>
      <c r="Q298" s="254">
        <v>0.00040000000000000002</v>
      </c>
      <c r="R298" s="254">
        <f>Q298*H298</f>
        <v>0.19450640000000002</v>
      </c>
      <c r="S298" s="254">
        <v>0</v>
      </c>
      <c r="T298" s="25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6" t="s">
        <v>380</v>
      </c>
      <c r="AT298" s="256" t="s">
        <v>446</v>
      </c>
      <c r="AU298" s="256" t="s">
        <v>91</v>
      </c>
      <c r="AY298" s="16" t="s">
        <v>167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6" t="s">
        <v>89</v>
      </c>
      <c r="BK298" s="144">
        <f>ROUND(I298*H298,2)</f>
        <v>0</v>
      </c>
      <c r="BL298" s="16" t="s">
        <v>224</v>
      </c>
      <c r="BM298" s="256" t="s">
        <v>575</v>
      </c>
    </row>
    <row r="299" s="13" customFormat="1">
      <c r="A299" s="13"/>
      <c r="B299" s="257"/>
      <c r="C299" s="258"/>
      <c r="D299" s="259" t="s">
        <v>175</v>
      </c>
      <c r="E299" s="258"/>
      <c r="F299" s="261" t="s">
        <v>576</v>
      </c>
      <c r="G299" s="258"/>
      <c r="H299" s="262">
        <v>486.26600000000002</v>
      </c>
      <c r="I299" s="263"/>
      <c r="J299" s="258"/>
      <c r="K299" s="258"/>
      <c r="L299" s="264"/>
      <c r="M299" s="265"/>
      <c r="N299" s="266"/>
      <c r="O299" s="266"/>
      <c r="P299" s="266"/>
      <c r="Q299" s="266"/>
      <c r="R299" s="266"/>
      <c r="S299" s="266"/>
      <c r="T299" s="26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8" t="s">
        <v>175</v>
      </c>
      <c r="AU299" s="268" t="s">
        <v>91</v>
      </c>
      <c r="AV299" s="13" t="s">
        <v>91</v>
      </c>
      <c r="AW299" s="13" t="s">
        <v>4</v>
      </c>
      <c r="AX299" s="13" t="s">
        <v>89</v>
      </c>
      <c r="AY299" s="268" t="s">
        <v>167</v>
      </c>
    </row>
    <row r="300" s="2" customFormat="1" ht="44.25" customHeight="1">
      <c r="A300" s="39"/>
      <c r="B300" s="40"/>
      <c r="C300" s="244" t="s">
        <v>577</v>
      </c>
      <c r="D300" s="244" t="s">
        <v>169</v>
      </c>
      <c r="E300" s="245" t="s">
        <v>578</v>
      </c>
      <c r="F300" s="246" t="s">
        <v>579</v>
      </c>
      <c r="G300" s="247" t="s">
        <v>214</v>
      </c>
      <c r="H300" s="248">
        <v>3.0299999999999998</v>
      </c>
      <c r="I300" s="249"/>
      <c r="J300" s="250">
        <f>ROUND(I300*H300,2)</f>
        <v>0</v>
      </c>
      <c r="K300" s="251"/>
      <c r="L300" s="42"/>
      <c r="M300" s="252" t="s">
        <v>1</v>
      </c>
      <c r="N300" s="253" t="s">
        <v>46</v>
      </c>
      <c r="O300" s="92"/>
      <c r="P300" s="254">
        <f>O300*H300</f>
        <v>0</v>
      </c>
      <c r="Q300" s="254">
        <v>0</v>
      </c>
      <c r="R300" s="254">
        <f>Q300*H300</f>
        <v>0</v>
      </c>
      <c r="S300" s="254">
        <v>0</v>
      </c>
      <c r="T300" s="25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6" t="s">
        <v>224</v>
      </c>
      <c r="AT300" s="256" t="s">
        <v>169</v>
      </c>
      <c r="AU300" s="256" t="s">
        <v>91</v>
      </c>
      <c r="AY300" s="16" t="s">
        <v>167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6" t="s">
        <v>89</v>
      </c>
      <c r="BK300" s="144">
        <f>ROUND(I300*H300,2)</f>
        <v>0</v>
      </c>
      <c r="BL300" s="16" t="s">
        <v>224</v>
      </c>
      <c r="BM300" s="256" t="s">
        <v>580</v>
      </c>
    </row>
    <row r="301" s="12" customFormat="1" ht="22.8" customHeight="1">
      <c r="A301" s="12"/>
      <c r="B301" s="228"/>
      <c r="C301" s="229"/>
      <c r="D301" s="230" t="s">
        <v>80</v>
      </c>
      <c r="E301" s="242" t="s">
        <v>581</v>
      </c>
      <c r="F301" s="242" t="s">
        <v>582</v>
      </c>
      <c r="G301" s="229"/>
      <c r="H301" s="229"/>
      <c r="I301" s="232"/>
      <c r="J301" s="243">
        <f>BK301</f>
        <v>0</v>
      </c>
      <c r="K301" s="229"/>
      <c r="L301" s="234"/>
      <c r="M301" s="235"/>
      <c r="N301" s="236"/>
      <c r="O301" s="236"/>
      <c r="P301" s="237">
        <f>P302</f>
        <v>0</v>
      </c>
      <c r="Q301" s="236"/>
      <c r="R301" s="237">
        <f>R302</f>
        <v>0.00075000000000000002</v>
      </c>
      <c r="S301" s="236"/>
      <c r="T301" s="238">
        <f>T302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39" t="s">
        <v>91</v>
      </c>
      <c r="AT301" s="240" t="s">
        <v>80</v>
      </c>
      <c r="AU301" s="240" t="s">
        <v>89</v>
      </c>
      <c r="AY301" s="239" t="s">
        <v>167</v>
      </c>
      <c r="BK301" s="241">
        <f>BK302</f>
        <v>0</v>
      </c>
    </row>
    <row r="302" s="2" customFormat="1" ht="24.15" customHeight="1">
      <c r="A302" s="39"/>
      <c r="B302" s="40"/>
      <c r="C302" s="244" t="s">
        <v>583</v>
      </c>
      <c r="D302" s="244" t="s">
        <v>169</v>
      </c>
      <c r="E302" s="245" t="s">
        <v>584</v>
      </c>
      <c r="F302" s="246" t="s">
        <v>585</v>
      </c>
      <c r="G302" s="247" t="s">
        <v>586</v>
      </c>
      <c r="H302" s="248">
        <v>1</v>
      </c>
      <c r="I302" s="249"/>
      <c r="J302" s="250">
        <f>ROUND(I302*H302,2)</f>
        <v>0</v>
      </c>
      <c r="K302" s="251"/>
      <c r="L302" s="42"/>
      <c r="M302" s="252" t="s">
        <v>1</v>
      </c>
      <c r="N302" s="253" t="s">
        <v>46</v>
      </c>
      <c r="O302" s="92"/>
      <c r="P302" s="254">
        <f>O302*H302</f>
        <v>0</v>
      </c>
      <c r="Q302" s="254">
        <v>0.00075000000000000002</v>
      </c>
      <c r="R302" s="254">
        <f>Q302*H302</f>
        <v>0.00075000000000000002</v>
      </c>
      <c r="S302" s="254">
        <v>0</v>
      </c>
      <c r="T302" s="25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6" t="s">
        <v>224</v>
      </c>
      <c r="AT302" s="256" t="s">
        <v>169</v>
      </c>
      <c r="AU302" s="256" t="s">
        <v>91</v>
      </c>
      <c r="AY302" s="16" t="s">
        <v>167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6" t="s">
        <v>89</v>
      </c>
      <c r="BK302" s="144">
        <f>ROUND(I302*H302,2)</f>
        <v>0</v>
      </c>
      <c r="BL302" s="16" t="s">
        <v>224</v>
      </c>
      <c r="BM302" s="256" t="s">
        <v>587</v>
      </c>
    </row>
    <row r="303" s="12" customFormat="1" ht="22.8" customHeight="1">
      <c r="A303" s="12"/>
      <c r="B303" s="228"/>
      <c r="C303" s="229"/>
      <c r="D303" s="230" t="s">
        <v>80</v>
      </c>
      <c r="E303" s="242" t="s">
        <v>239</v>
      </c>
      <c r="F303" s="242" t="s">
        <v>240</v>
      </c>
      <c r="G303" s="229"/>
      <c r="H303" s="229"/>
      <c r="I303" s="232"/>
      <c r="J303" s="243">
        <f>BK303</f>
        <v>0</v>
      </c>
      <c r="K303" s="229"/>
      <c r="L303" s="234"/>
      <c r="M303" s="235"/>
      <c r="N303" s="236"/>
      <c r="O303" s="236"/>
      <c r="P303" s="237">
        <f>SUM(P304:P310)</f>
        <v>0</v>
      </c>
      <c r="Q303" s="236"/>
      <c r="R303" s="237">
        <f>SUM(R304:R310)</f>
        <v>4.2606150000000005</v>
      </c>
      <c r="S303" s="236"/>
      <c r="T303" s="238">
        <f>SUM(T304:T310)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39" t="s">
        <v>91</v>
      </c>
      <c r="AT303" s="240" t="s">
        <v>80</v>
      </c>
      <c r="AU303" s="240" t="s">
        <v>89</v>
      </c>
      <c r="AY303" s="239" t="s">
        <v>167</v>
      </c>
      <c r="BK303" s="241">
        <f>SUM(BK304:BK310)</f>
        <v>0</v>
      </c>
    </row>
    <row r="304" s="2" customFormat="1" ht="24.15" customHeight="1">
      <c r="A304" s="39"/>
      <c r="B304" s="40"/>
      <c r="C304" s="244" t="s">
        <v>588</v>
      </c>
      <c r="D304" s="244" t="s">
        <v>169</v>
      </c>
      <c r="E304" s="245" t="s">
        <v>589</v>
      </c>
      <c r="F304" s="246" t="s">
        <v>590</v>
      </c>
      <c r="G304" s="247" t="s">
        <v>201</v>
      </c>
      <c r="H304" s="248">
        <v>35.5</v>
      </c>
      <c r="I304" s="249"/>
      <c r="J304" s="250">
        <f>ROUND(I304*H304,2)</f>
        <v>0</v>
      </c>
      <c r="K304" s="251"/>
      <c r="L304" s="42"/>
      <c r="M304" s="252" t="s">
        <v>1</v>
      </c>
      <c r="N304" s="253" t="s">
        <v>46</v>
      </c>
      <c r="O304" s="92"/>
      <c r="P304" s="254">
        <f>O304*H304</f>
        <v>0</v>
      </c>
      <c r="Q304" s="254">
        <v>0.01678</v>
      </c>
      <c r="R304" s="254">
        <f>Q304*H304</f>
        <v>0.59568999999999994</v>
      </c>
      <c r="S304" s="254">
        <v>0</v>
      </c>
      <c r="T304" s="25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6" t="s">
        <v>224</v>
      </c>
      <c r="AT304" s="256" t="s">
        <v>169</v>
      </c>
      <c r="AU304" s="256" t="s">
        <v>91</v>
      </c>
      <c r="AY304" s="16" t="s">
        <v>167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6" t="s">
        <v>89</v>
      </c>
      <c r="BK304" s="144">
        <f>ROUND(I304*H304,2)</f>
        <v>0</v>
      </c>
      <c r="BL304" s="16" t="s">
        <v>224</v>
      </c>
      <c r="BM304" s="256" t="s">
        <v>591</v>
      </c>
    </row>
    <row r="305" s="2" customFormat="1" ht="37.8" customHeight="1">
      <c r="A305" s="39"/>
      <c r="B305" s="40"/>
      <c r="C305" s="244" t="s">
        <v>592</v>
      </c>
      <c r="D305" s="244" t="s">
        <v>169</v>
      </c>
      <c r="E305" s="245" t="s">
        <v>593</v>
      </c>
      <c r="F305" s="246" t="s">
        <v>594</v>
      </c>
      <c r="G305" s="247" t="s">
        <v>201</v>
      </c>
      <c r="H305" s="248">
        <v>378.89999999999998</v>
      </c>
      <c r="I305" s="249"/>
      <c r="J305" s="250">
        <f>ROUND(I305*H305,2)</f>
        <v>0</v>
      </c>
      <c r="K305" s="251"/>
      <c r="L305" s="42"/>
      <c r="M305" s="252" t="s">
        <v>1</v>
      </c>
      <c r="N305" s="253" t="s">
        <v>46</v>
      </c>
      <c r="O305" s="92"/>
      <c r="P305" s="254">
        <f>O305*H305</f>
        <v>0</v>
      </c>
      <c r="Q305" s="254">
        <v>0.00125</v>
      </c>
      <c r="R305" s="254">
        <f>Q305*H305</f>
        <v>0.47362499999999996</v>
      </c>
      <c r="S305" s="254">
        <v>0</v>
      </c>
      <c r="T305" s="25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56" t="s">
        <v>224</v>
      </c>
      <c r="AT305" s="256" t="s">
        <v>169</v>
      </c>
      <c r="AU305" s="256" t="s">
        <v>91</v>
      </c>
      <c r="AY305" s="16" t="s">
        <v>167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6" t="s">
        <v>89</v>
      </c>
      <c r="BK305" s="144">
        <f>ROUND(I305*H305,2)</f>
        <v>0</v>
      </c>
      <c r="BL305" s="16" t="s">
        <v>224</v>
      </c>
      <c r="BM305" s="256" t="s">
        <v>595</v>
      </c>
    </row>
    <row r="306" s="2" customFormat="1" ht="24.15" customHeight="1">
      <c r="A306" s="39"/>
      <c r="B306" s="40"/>
      <c r="C306" s="288" t="s">
        <v>596</v>
      </c>
      <c r="D306" s="288" t="s">
        <v>446</v>
      </c>
      <c r="E306" s="289" t="s">
        <v>597</v>
      </c>
      <c r="F306" s="290" t="s">
        <v>598</v>
      </c>
      <c r="G306" s="291" t="s">
        <v>201</v>
      </c>
      <c r="H306" s="292">
        <v>397.84500000000003</v>
      </c>
      <c r="I306" s="293"/>
      <c r="J306" s="294">
        <f>ROUND(I306*H306,2)</f>
        <v>0</v>
      </c>
      <c r="K306" s="295"/>
      <c r="L306" s="296"/>
      <c r="M306" s="297" t="s">
        <v>1</v>
      </c>
      <c r="N306" s="298" t="s">
        <v>46</v>
      </c>
      <c r="O306" s="92"/>
      <c r="P306" s="254">
        <f>O306*H306</f>
        <v>0</v>
      </c>
      <c r="Q306" s="254">
        <v>0.0080000000000000002</v>
      </c>
      <c r="R306" s="254">
        <f>Q306*H306</f>
        <v>3.1827600000000005</v>
      </c>
      <c r="S306" s="254">
        <v>0</v>
      </c>
      <c r="T306" s="25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6" t="s">
        <v>380</v>
      </c>
      <c r="AT306" s="256" t="s">
        <v>446</v>
      </c>
      <c r="AU306" s="256" t="s">
        <v>91</v>
      </c>
      <c r="AY306" s="16" t="s">
        <v>167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6" t="s">
        <v>89</v>
      </c>
      <c r="BK306" s="144">
        <f>ROUND(I306*H306,2)</f>
        <v>0</v>
      </c>
      <c r="BL306" s="16" t="s">
        <v>224</v>
      </c>
      <c r="BM306" s="256" t="s">
        <v>599</v>
      </c>
    </row>
    <row r="307" s="13" customFormat="1">
      <c r="A307" s="13"/>
      <c r="B307" s="257"/>
      <c r="C307" s="258"/>
      <c r="D307" s="259" t="s">
        <v>175</v>
      </c>
      <c r="E307" s="258"/>
      <c r="F307" s="261" t="s">
        <v>600</v>
      </c>
      <c r="G307" s="258"/>
      <c r="H307" s="262">
        <v>397.84500000000003</v>
      </c>
      <c r="I307" s="263"/>
      <c r="J307" s="258"/>
      <c r="K307" s="258"/>
      <c r="L307" s="264"/>
      <c r="M307" s="265"/>
      <c r="N307" s="266"/>
      <c r="O307" s="266"/>
      <c r="P307" s="266"/>
      <c r="Q307" s="266"/>
      <c r="R307" s="266"/>
      <c r="S307" s="266"/>
      <c r="T307" s="26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8" t="s">
        <v>175</v>
      </c>
      <c r="AU307" s="268" t="s">
        <v>91</v>
      </c>
      <c r="AV307" s="13" t="s">
        <v>91</v>
      </c>
      <c r="AW307" s="13" t="s">
        <v>4</v>
      </c>
      <c r="AX307" s="13" t="s">
        <v>89</v>
      </c>
      <c r="AY307" s="268" t="s">
        <v>167</v>
      </c>
    </row>
    <row r="308" s="2" customFormat="1" ht="33" customHeight="1">
      <c r="A308" s="39"/>
      <c r="B308" s="40"/>
      <c r="C308" s="244" t="s">
        <v>601</v>
      </c>
      <c r="D308" s="244" t="s">
        <v>169</v>
      </c>
      <c r="E308" s="245" t="s">
        <v>602</v>
      </c>
      <c r="F308" s="246" t="s">
        <v>603</v>
      </c>
      <c r="G308" s="247" t="s">
        <v>263</v>
      </c>
      <c r="H308" s="248">
        <v>2</v>
      </c>
      <c r="I308" s="249"/>
      <c r="J308" s="250">
        <f>ROUND(I308*H308,2)</f>
        <v>0</v>
      </c>
      <c r="K308" s="251"/>
      <c r="L308" s="42"/>
      <c r="M308" s="252" t="s">
        <v>1</v>
      </c>
      <c r="N308" s="253" t="s">
        <v>46</v>
      </c>
      <c r="O308" s="92"/>
      <c r="P308" s="254">
        <f>O308*H308</f>
        <v>0</v>
      </c>
      <c r="Q308" s="254">
        <v>6.9999999999999994E-05</v>
      </c>
      <c r="R308" s="254">
        <f>Q308*H308</f>
        <v>0.00013999999999999999</v>
      </c>
      <c r="S308" s="254">
        <v>0</v>
      </c>
      <c r="T308" s="25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6" t="s">
        <v>224</v>
      </c>
      <c r="AT308" s="256" t="s">
        <v>169</v>
      </c>
      <c r="AU308" s="256" t="s">
        <v>91</v>
      </c>
      <c r="AY308" s="16" t="s">
        <v>167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6" t="s">
        <v>89</v>
      </c>
      <c r="BK308" s="144">
        <f>ROUND(I308*H308,2)</f>
        <v>0</v>
      </c>
      <c r="BL308" s="16" t="s">
        <v>224</v>
      </c>
      <c r="BM308" s="256" t="s">
        <v>604</v>
      </c>
    </row>
    <row r="309" s="2" customFormat="1" ht="21.75" customHeight="1">
      <c r="A309" s="39"/>
      <c r="B309" s="40"/>
      <c r="C309" s="288" t="s">
        <v>605</v>
      </c>
      <c r="D309" s="288" t="s">
        <v>446</v>
      </c>
      <c r="E309" s="289" t="s">
        <v>606</v>
      </c>
      <c r="F309" s="290" t="s">
        <v>607</v>
      </c>
      <c r="G309" s="291" t="s">
        <v>263</v>
      </c>
      <c r="H309" s="292">
        <v>2</v>
      </c>
      <c r="I309" s="293"/>
      <c r="J309" s="294">
        <f>ROUND(I309*H309,2)</f>
        <v>0</v>
      </c>
      <c r="K309" s="295"/>
      <c r="L309" s="296"/>
      <c r="M309" s="297" t="s">
        <v>1</v>
      </c>
      <c r="N309" s="298" t="s">
        <v>46</v>
      </c>
      <c r="O309" s="92"/>
      <c r="P309" s="254">
        <f>O309*H309</f>
        <v>0</v>
      </c>
      <c r="Q309" s="254">
        <v>0.0041999999999999997</v>
      </c>
      <c r="R309" s="254">
        <f>Q309*H309</f>
        <v>0.0083999999999999995</v>
      </c>
      <c r="S309" s="254">
        <v>0</v>
      </c>
      <c r="T309" s="25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56" t="s">
        <v>380</v>
      </c>
      <c r="AT309" s="256" t="s">
        <v>446</v>
      </c>
      <c r="AU309" s="256" t="s">
        <v>91</v>
      </c>
      <c r="AY309" s="16" t="s">
        <v>167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6" t="s">
        <v>89</v>
      </c>
      <c r="BK309" s="144">
        <f>ROUND(I309*H309,2)</f>
        <v>0</v>
      </c>
      <c r="BL309" s="16" t="s">
        <v>224</v>
      </c>
      <c r="BM309" s="256" t="s">
        <v>608</v>
      </c>
    </row>
    <row r="310" s="2" customFormat="1" ht="66.75" customHeight="1">
      <c r="A310" s="39"/>
      <c r="B310" s="40"/>
      <c r="C310" s="244" t="s">
        <v>609</v>
      </c>
      <c r="D310" s="244" t="s">
        <v>169</v>
      </c>
      <c r="E310" s="245" t="s">
        <v>610</v>
      </c>
      <c r="F310" s="246" t="s">
        <v>611</v>
      </c>
      <c r="G310" s="247" t="s">
        <v>214</v>
      </c>
      <c r="H310" s="248">
        <v>4.2610000000000001</v>
      </c>
      <c r="I310" s="249"/>
      <c r="J310" s="250">
        <f>ROUND(I310*H310,2)</f>
        <v>0</v>
      </c>
      <c r="K310" s="251"/>
      <c r="L310" s="42"/>
      <c r="M310" s="252" t="s">
        <v>1</v>
      </c>
      <c r="N310" s="253" t="s">
        <v>46</v>
      </c>
      <c r="O310" s="92"/>
      <c r="P310" s="254">
        <f>O310*H310</f>
        <v>0</v>
      </c>
      <c r="Q310" s="254">
        <v>0</v>
      </c>
      <c r="R310" s="254">
        <f>Q310*H310</f>
        <v>0</v>
      </c>
      <c r="S310" s="254">
        <v>0</v>
      </c>
      <c r="T310" s="25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6" t="s">
        <v>224</v>
      </c>
      <c r="AT310" s="256" t="s">
        <v>169</v>
      </c>
      <c r="AU310" s="256" t="s">
        <v>91</v>
      </c>
      <c r="AY310" s="16" t="s">
        <v>167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6" t="s">
        <v>89</v>
      </c>
      <c r="BK310" s="144">
        <f>ROUND(I310*H310,2)</f>
        <v>0</v>
      </c>
      <c r="BL310" s="16" t="s">
        <v>224</v>
      </c>
      <c r="BM310" s="256" t="s">
        <v>612</v>
      </c>
    </row>
    <row r="311" s="12" customFormat="1" ht="22.8" customHeight="1">
      <c r="A311" s="12"/>
      <c r="B311" s="228"/>
      <c r="C311" s="229"/>
      <c r="D311" s="230" t="s">
        <v>80</v>
      </c>
      <c r="E311" s="242" t="s">
        <v>246</v>
      </c>
      <c r="F311" s="242" t="s">
        <v>247</v>
      </c>
      <c r="G311" s="229"/>
      <c r="H311" s="229"/>
      <c r="I311" s="232"/>
      <c r="J311" s="243">
        <f>BK311</f>
        <v>0</v>
      </c>
      <c r="K311" s="229"/>
      <c r="L311" s="234"/>
      <c r="M311" s="235"/>
      <c r="N311" s="236"/>
      <c r="O311" s="236"/>
      <c r="P311" s="237">
        <f>SUM(P312:P325)</f>
        <v>0</v>
      </c>
      <c r="Q311" s="236"/>
      <c r="R311" s="237">
        <f>SUM(R312:R325)</f>
        <v>0.53747849999999997</v>
      </c>
      <c r="S311" s="236"/>
      <c r="T311" s="238">
        <f>SUM(T312:T325)</f>
        <v>1.42272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39" t="s">
        <v>91</v>
      </c>
      <c r="AT311" s="240" t="s">
        <v>80</v>
      </c>
      <c r="AU311" s="240" t="s">
        <v>89</v>
      </c>
      <c r="AY311" s="239" t="s">
        <v>167</v>
      </c>
      <c r="BK311" s="241">
        <f>SUM(BK312:BK325)</f>
        <v>0</v>
      </c>
    </row>
    <row r="312" s="2" customFormat="1" ht="24.15" customHeight="1">
      <c r="A312" s="39"/>
      <c r="B312" s="40"/>
      <c r="C312" s="244" t="s">
        <v>613</v>
      </c>
      <c r="D312" s="244" t="s">
        <v>169</v>
      </c>
      <c r="E312" s="245" t="s">
        <v>249</v>
      </c>
      <c r="F312" s="246" t="s">
        <v>250</v>
      </c>
      <c r="G312" s="247" t="s">
        <v>201</v>
      </c>
      <c r="H312" s="248">
        <v>456</v>
      </c>
      <c r="I312" s="249"/>
      <c r="J312" s="250">
        <f>ROUND(I312*H312,2)</f>
        <v>0</v>
      </c>
      <c r="K312" s="251"/>
      <c r="L312" s="42"/>
      <c r="M312" s="252" t="s">
        <v>1</v>
      </c>
      <c r="N312" s="253" t="s">
        <v>46</v>
      </c>
      <c r="O312" s="92"/>
      <c r="P312" s="254">
        <f>O312*H312</f>
        <v>0</v>
      </c>
      <c r="Q312" s="254">
        <v>0</v>
      </c>
      <c r="R312" s="254">
        <f>Q312*H312</f>
        <v>0</v>
      </c>
      <c r="S312" s="254">
        <v>0.0031199999999999999</v>
      </c>
      <c r="T312" s="255">
        <f>S312*H312</f>
        <v>1.42272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6" t="s">
        <v>224</v>
      </c>
      <c r="AT312" s="256" t="s">
        <v>169</v>
      </c>
      <c r="AU312" s="256" t="s">
        <v>91</v>
      </c>
      <c r="AY312" s="16" t="s">
        <v>167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6" t="s">
        <v>89</v>
      </c>
      <c r="BK312" s="144">
        <f>ROUND(I312*H312,2)</f>
        <v>0</v>
      </c>
      <c r="BL312" s="16" t="s">
        <v>224</v>
      </c>
      <c r="BM312" s="256" t="s">
        <v>614</v>
      </c>
    </row>
    <row r="313" s="2" customFormat="1">
      <c r="A313" s="39"/>
      <c r="B313" s="40"/>
      <c r="C313" s="41"/>
      <c r="D313" s="259" t="s">
        <v>228</v>
      </c>
      <c r="E313" s="41"/>
      <c r="F313" s="280" t="s">
        <v>615</v>
      </c>
      <c r="G313" s="41"/>
      <c r="H313" s="41"/>
      <c r="I313" s="213"/>
      <c r="J313" s="41"/>
      <c r="K313" s="41"/>
      <c r="L313" s="42"/>
      <c r="M313" s="281"/>
      <c r="N313" s="282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6" t="s">
        <v>228</v>
      </c>
      <c r="AU313" s="16" t="s">
        <v>91</v>
      </c>
    </row>
    <row r="314" s="2" customFormat="1" ht="24.15" customHeight="1">
      <c r="A314" s="39"/>
      <c r="B314" s="40"/>
      <c r="C314" s="244" t="s">
        <v>616</v>
      </c>
      <c r="D314" s="244" t="s">
        <v>169</v>
      </c>
      <c r="E314" s="245" t="s">
        <v>617</v>
      </c>
      <c r="F314" s="246" t="s">
        <v>618</v>
      </c>
      <c r="G314" s="247" t="s">
        <v>586</v>
      </c>
      <c r="H314" s="248">
        <v>1</v>
      </c>
      <c r="I314" s="249"/>
      <c r="J314" s="250">
        <f>ROUND(I314*H314,2)</f>
        <v>0</v>
      </c>
      <c r="K314" s="251"/>
      <c r="L314" s="42"/>
      <c r="M314" s="252" t="s">
        <v>1</v>
      </c>
      <c r="N314" s="253" t="s">
        <v>46</v>
      </c>
      <c r="O314" s="92"/>
      <c r="P314" s="254">
        <f>O314*H314</f>
        <v>0</v>
      </c>
      <c r="Q314" s="254">
        <v>0.00034000000000000002</v>
      </c>
      <c r="R314" s="254">
        <f>Q314*H314</f>
        <v>0.00034000000000000002</v>
      </c>
      <c r="S314" s="254">
        <v>0</v>
      </c>
      <c r="T314" s="25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6" t="s">
        <v>224</v>
      </c>
      <c r="AT314" s="256" t="s">
        <v>169</v>
      </c>
      <c r="AU314" s="256" t="s">
        <v>91</v>
      </c>
      <c r="AY314" s="16" t="s">
        <v>167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6" t="s">
        <v>89</v>
      </c>
      <c r="BK314" s="144">
        <f>ROUND(I314*H314,2)</f>
        <v>0</v>
      </c>
      <c r="BL314" s="16" t="s">
        <v>224</v>
      </c>
      <c r="BM314" s="256" t="s">
        <v>619</v>
      </c>
    </row>
    <row r="315" s="2" customFormat="1">
      <c r="A315" s="39"/>
      <c r="B315" s="40"/>
      <c r="C315" s="41"/>
      <c r="D315" s="259" t="s">
        <v>228</v>
      </c>
      <c r="E315" s="41"/>
      <c r="F315" s="280" t="s">
        <v>620</v>
      </c>
      <c r="G315" s="41"/>
      <c r="H315" s="41"/>
      <c r="I315" s="213"/>
      <c r="J315" s="41"/>
      <c r="K315" s="41"/>
      <c r="L315" s="42"/>
      <c r="M315" s="281"/>
      <c r="N315" s="282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6" t="s">
        <v>228</v>
      </c>
      <c r="AU315" s="16" t="s">
        <v>91</v>
      </c>
    </row>
    <row r="316" s="2" customFormat="1" ht="33" customHeight="1">
      <c r="A316" s="39"/>
      <c r="B316" s="40"/>
      <c r="C316" s="244" t="s">
        <v>621</v>
      </c>
      <c r="D316" s="244" t="s">
        <v>169</v>
      </c>
      <c r="E316" s="245" t="s">
        <v>622</v>
      </c>
      <c r="F316" s="246" t="s">
        <v>623</v>
      </c>
      <c r="G316" s="247" t="s">
        <v>465</v>
      </c>
      <c r="H316" s="248">
        <v>8.1600000000000001</v>
      </c>
      <c r="I316" s="249"/>
      <c r="J316" s="250">
        <f>ROUND(I316*H316,2)</f>
        <v>0</v>
      </c>
      <c r="K316" s="251"/>
      <c r="L316" s="42"/>
      <c r="M316" s="252" t="s">
        <v>1</v>
      </c>
      <c r="N316" s="253" t="s">
        <v>46</v>
      </c>
      <c r="O316" s="92"/>
      <c r="P316" s="254">
        <f>O316*H316</f>
        <v>0</v>
      </c>
      <c r="Q316" s="254">
        <v>0.0022300000000000002</v>
      </c>
      <c r="R316" s="254">
        <f>Q316*H316</f>
        <v>0.018196800000000003</v>
      </c>
      <c r="S316" s="254">
        <v>0</v>
      </c>
      <c r="T316" s="25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6" t="s">
        <v>224</v>
      </c>
      <c r="AT316" s="256" t="s">
        <v>169</v>
      </c>
      <c r="AU316" s="256" t="s">
        <v>91</v>
      </c>
      <c r="AY316" s="16" t="s">
        <v>167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6" t="s">
        <v>89</v>
      </c>
      <c r="BK316" s="144">
        <f>ROUND(I316*H316,2)</f>
        <v>0</v>
      </c>
      <c r="BL316" s="16" t="s">
        <v>224</v>
      </c>
      <c r="BM316" s="256" t="s">
        <v>624</v>
      </c>
    </row>
    <row r="317" s="13" customFormat="1">
      <c r="A317" s="13"/>
      <c r="B317" s="257"/>
      <c r="C317" s="258"/>
      <c r="D317" s="259" t="s">
        <v>175</v>
      </c>
      <c r="E317" s="260" t="s">
        <v>1</v>
      </c>
      <c r="F317" s="261" t="s">
        <v>625</v>
      </c>
      <c r="G317" s="258"/>
      <c r="H317" s="262">
        <v>8.1600000000000001</v>
      </c>
      <c r="I317" s="263"/>
      <c r="J317" s="258"/>
      <c r="K317" s="258"/>
      <c r="L317" s="264"/>
      <c r="M317" s="265"/>
      <c r="N317" s="266"/>
      <c r="O317" s="266"/>
      <c r="P317" s="266"/>
      <c r="Q317" s="266"/>
      <c r="R317" s="266"/>
      <c r="S317" s="266"/>
      <c r="T317" s="26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8" t="s">
        <v>175</v>
      </c>
      <c r="AU317" s="268" t="s">
        <v>91</v>
      </c>
      <c r="AV317" s="13" t="s">
        <v>91</v>
      </c>
      <c r="AW317" s="13" t="s">
        <v>33</v>
      </c>
      <c r="AX317" s="13" t="s">
        <v>89</v>
      </c>
      <c r="AY317" s="268" t="s">
        <v>167</v>
      </c>
    </row>
    <row r="318" s="2" customFormat="1" ht="16.5" customHeight="1">
      <c r="A318" s="39"/>
      <c r="B318" s="40"/>
      <c r="C318" s="244" t="s">
        <v>626</v>
      </c>
      <c r="D318" s="244" t="s">
        <v>169</v>
      </c>
      <c r="E318" s="245" t="s">
        <v>627</v>
      </c>
      <c r="F318" s="246" t="s">
        <v>628</v>
      </c>
      <c r="G318" s="247" t="s">
        <v>465</v>
      </c>
      <c r="H318" s="248">
        <v>69.814999999999998</v>
      </c>
      <c r="I318" s="249"/>
      <c r="J318" s="250">
        <f>ROUND(I318*H318,2)</f>
        <v>0</v>
      </c>
      <c r="K318" s="251"/>
      <c r="L318" s="42"/>
      <c r="M318" s="252" t="s">
        <v>1</v>
      </c>
      <c r="N318" s="253" t="s">
        <v>46</v>
      </c>
      <c r="O318" s="92"/>
      <c r="P318" s="254">
        <f>O318*H318</f>
        <v>0</v>
      </c>
      <c r="Q318" s="254">
        <v>0.0021800000000000001</v>
      </c>
      <c r="R318" s="254">
        <f>Q318*H318</f>
        <v>0.15219669999999999</v>
      </c>
      <c r="S318" s="254">
        <v>0</v>
      </c>
      <c r="T318" s="25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6" t="s">
        <v>224</v>
      </c>
      <c r="AT318" s="256" t="s">
        <v>169</v>
      </c>
      <c r="AU318" s="256" t="s">
        <v>91</v>
      </c>
      <c r="AY318" s="16" t="s">
        <v>167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6" t="s">
        <v>89</v>
      </c>
      <c r="BK318" s="144">
        <f>ROUND(I318*H318,2)</f>
        <v>0</v>
      </c>
      <c r="BL318" s="16" t="s">
        <v>224</v>
      </c>
      <c r="BM318" s="256" t="s">
        <v>629</v>
      </c>
    </row>
    <row r="319" s="2" customFormat="1" ht="24.15" customHeight="1">
      <c r="A319" s="39"/>
      <c r="B319" s="40"/>
      <c r="C319" s="244" t="s">
        <v>630</v>
      </c>
      <c r="D319" s="244" t="s">
        <v>169</v>
      </c>
      <c r="E319" s="245" t="s">
        <v>631</v>
      </c>
      <c r="F319" s="246" t="s">
        <v>632</v>
      </c>
      <c r="G319" s="247" t="s">
        <v>465</v>
      </c>
      <c r="H319" s="248">
        <v>44.954999999999998</v>
      </c>
      <c r="I319" s="249"/>
      <c r="J319" s="250">
        <f>ROUND(I319*H319,2)</f>
        <v>0</v>
      </c>
      <c r="K319" s="251"/>
      <c r="L319" s="42"/>
      <c r="M319" s="252" t="s">
        <v>1</v>
      </c>
      <c r="N319" s="253" t="s">
        <v>46</v>
      </c>
      <c r="O319" s="92"/>
      <c r="P319" s="254">
        <f>O319*H319</f>
        <v>0</v>
      </c>
      <c r="Q319" s="254">
        <v>0.0035799999999999998</v>
      </c>
      <c r="R319" s="254">
        <f>Q319*H319</f>
        <v>0.1609389</v>
      </c>
      <c r="S319" s="254">
        <v>0</v>
      </c>
      <c r="T319" s="25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56" t="s">
        <v>224</v>
      </c>
      <c r="AT319" s="256" t="s">
        <v>169</v>
      </c>
      <c r="AU319" s="256" t="s">
        <v>91</v>
      </c>
      <c r="AY319" s="16" t="s">
        <v>167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6" t="s">
        <v>89</v>
      </c>
      <c r="BK319" s="144">
        <f>ROUND(I319*H319,2)</f>
        <v>0</v>
      </c>
      <c r="BL319" s="16" t="s">
        <v>224</v>
      </c>
      <c r="BM319" s="256" t="s">
        <v>633</v>
      </c>
    </row>
    <row r="320" s="13" customFormat="1">
      <c r="A320" s="13"/>
      <c r="B320" s="257"/>
      <c r="C320" s="258"/>
      <c r="D320" s="259" t="s">
        <v>175</v>
      </c>
      <c r="E320" s="260" t="s">
        <v>1</v>
      </c>
      <c r="F320" s="261" t="s">
        <v>634</v>
      </c>
      <c r="G320" s="258"/>
      <c r="H320" s="262">
        <v>44.954999999999998</v>
      </c>
      <c r="I320" s="263"/>
      <c r="J320" s="258"/>
      <c r="K320" s="258"/>
      <c r="L320" s="264"/>
      <c r="M320" s="265"/>
      <c r="N320" s="266"/>
      <c r="O320" s="266"/>
      <c r="P320" s="266"/>
      <c r="Q320" s="266"/>
      <c r="R320" s="266"/>
      <c r="S320" s="266"/>
      <c r="T320" s="26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8" t="s">
        <v>175</v>
      </c>
      <c r="AU320" s="268" t="s">
        <v>91</v>
      </c>
      <c r="AV320" s="13" t="s">
        <v>91</v>
      </c>
      <c r="AW320" s="13" t="s">
        <v>33</v>
      </c>
      <c r="AX320" s="13" t="s">
        <v>89</v>
      </c>
      <c r="AY320" s="268" t="s">
        <v>167</v>
      </c>
    </row>
    <row r="321" s="2" customFormat="1" ht="24.15" customHeight="1">
      <c r="A321" s="39"/>
      <c r="B321" s="40"/>
      <c r="C321" s="244" t="s">
        <v>635</v>
      </c>
      <c r="D321" s="244" t="s">
        <v>169</v>
      </c>
      <c r="E321" s="245" t="s">
        <v>636</v>
      </c>
      <c r="F321" s="246" t="s">
        <v>637</v>
      </c>
      <c r="G321" s="247" t="s">
        <v>465</v>
      </c>
      <c r="H321" s="248">
        <v>42</v>
      </c>
      <c r="I321" s="249"/>
      <c r="J321" s="250">
        <f>ROUND(I321*H321,2)</f>
        <v>0</v>
      </c>
      <c r="K321" s="251"/>
      <c r="L321" s="42"/>
      <c r="M321" s="252" t="s">
        <v>1</v>
      </c>
      <c r="N321" s="253" t="s">
        <v>46</v>
      </c>
      <c r="O321" s="92"/>
      <c r="P321" s="254">
        <f>O321*H321</f>
        <v>0</v>
      </c>
      <c r="Q321" s="254">
        <v>0.0029099999999999998</v>
      </c>
      <c r="R321" s="254">
        <f>Q321*H321</f>
        <v>0.12222</v>
      </c>
      <c r="S321" s="254">
        <v>0</v>
      </c>
      <c r="T321" s="25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6" t="s">
        <v>224</v>
      </c>
      <c r="AT321" s="256" t="s">
        <v>169</v>
      </c>
      <c r="AU321" s="256" t="s">
        <v>91</v>
      </c>
      <c r="AY321" s="16" t="s">
        <v>167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6" t="s">
        <v>89</v>
      </c>
      <c r="BK321" s="144">
        <f>ROUND(I321*H321,2)</f>
        <v>0</v>
      </c>
      <c r="BL321" s="16" t="s">
        <v>224</v>
      </c>
      <c r="BM321" s="256" t="s">
        <v>638</v>
      </c>
    </row>
    <row r="322" s="13" customFormat="1">
      <c r="A322" s="13"/>
      <c r="B322" s="257"/>
      <c r="C322" s="258"/>
      <c r="D322" s="259" t="s">
        <v>175</v>
      </c>
      <c r="E322" s="260" t="s">
        <v>1</v>
      </c>
      <c r="F322" s="261" t="s">
        <v>639</v>
      </c>
      <c r="G322" s="258"/>
      <c r="H322" s="262">
        <v>42</v>
      </c>
      <c r="I322" s="263"/>
      <c r="J322" s="258"/>
      <c r="K322" s="258"/>
      <c r="L322" s="264"/>
      <c r="M322" s="265"/>
      <c r="N322" s="266"/>
      <c r="O322" s="266"/>
      <c r="P322" s="266"/>
      <c r="Q322" s="266"/>
      <c r="R322" s="266"/>
      <c r="S322" s="266"/>
      <c r="T322" s="26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8" t="s">
        <v>175</v>
      </c>
      <c r="AU322" s="268" t="s">
        <v>91</v>
      </c>
      <c r="AV322" s="13" t="s">
        <v>91</v>
      </c>
      <c r="AW322" s="13" t="s">
        <v>33</v>
      </c>
      <c r="AX322" s="13" t="s">
        <v>89</v>
      </c>
      <c r="AY322" s="268" t="s">
        <v>167</v>
      </c>
    </row>
    <row r="323" s="2" customFormat="1" ht="16.5" customHeight="1">
      <c r="A323" s="39"/>
      <c r="B323" s="40"/>
      <c r="C323" s="244" t="s">
        <v>640</v>
      </c>
      <c r="D323" s="244" t="s">
        <v>169</v>
      </c>
      <c r="E323" s="245" t="s">
        <v>641</v>
      </c>
      <c r="F323" s="246" t="s">
        <v>642</v>
      </c>
      <c r="G323" s="247" t="s">
        <v>465</v>
      </c>
      <c r="H323" s="248">
        <v>44.954999999999998</v>
      </c>
      <c r="I323" s="249"/>
      <c r="J323" s="250">
        <f>ROUND(I323*H323,2)</f>
        <v>0</v>
      </c>
      <c r="K323" s="251"/>
      <c r="L323" s="42"/>
      <c r="M323" s="252" t="s">
        <v>1</v>
      </c>
      <c r="N323" s="253" t="s">
        <v>46</v>
      </c>
      <c r="O323" s="92"/>
      <c r="P323" s="254">
        <f>O323*H323</f>
        <v>0</v>
      </c>
      <c r="Q323" s="254">
        <v>0.0016199999999999999</v>
      </c>
      <c r="R323" s="254">
        <f>Q323*H323</f>
        <v>0.072827099999999992</v>
      </c>
      <c r="S323" s="254">
        <v>0</v>
      </c>
      <c r="T323" s="25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56" t="s">
        <v>224</v>
      </c>
      <c r="AT323" s="256" t="s">
        <v>169</v>
      </c>
      <c r="AU323" s="256" t="s">
        <v>91</v>
      </c>
      <c r="AY323" s="16" t="s">
        <v>167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6" t="s">
        <v>89</v>
      </c>
      <c r="BK323" s="144">
        <f>ROUND(I323*H323,2)</f>
        <v>0</v>
      </c>
      <c r="BL323" s="16" t="s">
        <v>224</v>
      </c>
      <c r="BM323" s="256" t="s">
        <v>643</v>
      </c>
    </row>
    <row r="324" s="2" customFormat="1" ht="24.15" customHeight="1">
      <c r="A324" s="39"/>
      <c r="B324" s="40"/>
      <c r="C324" s="244" t="s">
        <v>644</v>
      </c>
      <c r="D324" s="244" t="s">
        <v>169</v>
      </c>
      <c r="E324" s="245" t="s">
        <v>645</v>
      </c>
      <c r="F324" s="246" t="s">
        <v>646</v>
      </c>
      <c r="G324" s="247" t="s">
        <v>465</v>
      </c>
      <c r="H324" s="248">
        <v>5.0750000000000002</v>
      </c>
      <c r="I324" s="249"/>
      <c r="J324" s="250">
        <f>ROUND(I324*H324,2)</f>
        <v>0</v>
      </c>
      <c r="K324" s="251"/>
      <c r="L324" s="42"/>
      <c r="M324" s="252" t="s">
        <v>1</v>
      </c>
      <c r="N324" s="253" t="s">
        <v>46</v>
      </c>
      <c r="O324" s="92"/>
      <c r="P324" s="254">
        <f>O324*H324</f>
        <v>0</v>
      </c>
      <c r="Q324" s="254">
        <v>0.0021199999999999999</v>
      </c>
      <c r="R324" s="254">
        <f>Q324*H324</f>
        <v>0.010759</v>
      </c>
      <c r="S324" s="254">
        <v>0</v>
      </c>
      <c r="T324" s="25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56" t="s">
        <v>224</v>
      </c>
      <c r="AT324" s="256" t="s">
        <v>169</v>
      </c>
      <c r="AU324" s="256" t="s">
        <v>91</v>
      </c>
      <c r="AY324" s="16" t="s">
        <v>167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6" t="s">
        <v>89</v>
      </c>
      <c r="BK324" s="144">
        <f>ROUND(I324*H324,2)</f>
        <v>0</v>
      </c>
      <c r="BL324" s="16" t="s">
        <v>224</v>
      </c>
      <c r="BM324" s="256" t="s">
        <v>647</v>
      </c>
    </row>
    <row r="325" s="2" customFormat="1" ht="44.25" customHeight="1">
      <c r="A325" s="39"/>
      <c r="B325" s="40"/>
      <c r="C325" s="244" t="s">
        <v>648</v>
      </c>
      <c r="D325" s="244" t="s">
        <v>169</v>
      </c>
      <c r="E325" s="245" t="s">
        <v>649</v>
      </c>
      <c r="F325" s="246" t="s">
        <v>650</v>
      </c>
      <c r="G325" s="247" t="s">
        <v>214</v>
      </c>
      <c r="H325" s="248">
        <v>0.53700000000000003</v>
      </c>
      <c r="I325" s="249"/>
      <c r="J325" s="250">
        <f>ROUND(I325*H325,2)</f>
        <v>0</v>
      </c>
      <c r="K325" s="251"/>
      <c r="L325" s="42"/>
      <c r="M325" s="252" t="s">
        <v>1</v>
      </c>
      <c r="N325" s="253" t="s">
        <v>46</v>
      </c>
      <c r="O325" s="92"/>
      <c r="P325" s="254">
        <f>O325*H325</f>
        <v>0</v>
      </c>
      <c r="Q325" s="254">
        <v>0</v>
      </c>
      <c r="R325" s="254">
        <f>Q325*H325</f>
        <v>0</v>
      </c>
      <c r="S325" s="254">
        <v>0</v>
      </c>
      <c r="T325" s="25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56" t="s">
        <v>224</v>
      </c>
      <c r="AT325" s="256" t="s">
        <v>169</v>
      </c>
      <c r="AU325" s="256" t="s">
        <v>91</v>
      </c>
      <c r="AY325" s="16" t="s">
        <v>167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6" t="s">
        <v>89</v>
      </c>
      <c r="BK325" s="144">
        <f>ROUND(I325*H325,2)</f>
        <v>0</v>
      </c>
      <c r="BL325" s="16" t="s">
        <v>224</v>
      </c>
      <c r="BM325" s="256" t="s">
        <v>651</v>
      </c>
    </row>
    <row r="326" s="12" customFormat="1" ht="22.8" customHeight="1">
      <c r="A326" s="12"/>
      <c r="B326" s="228"/>
      <c r="C326" s="229"/>
      <c r="D326" s="230" t="s">
        <v>80</v>
      </c>
      <c r="E326" s="242" t="s">
        <v>652</v>
      </c>
      <c r="F326" s="242" t="s">
        <v>653</v>
      </c>
      <c r="G326" s="229"/>
      <c r="H326" s="229"/>
      <c r="I326" s="232"/>
      <c r="J326" s="243">
        <f>BK326</f>
        <v>0</v>
      </c>
      <c r="K326" s="229"/>
      <c r="L326" s="234"/>
      <c r="M326" s="235"/>
      <c r="N326" s="236"/>
      <c r="O326" s="236"/>
      <c r="P326" s="237">
        <f>SUM(P327:P330)</f>
        <v>0</v>
      </c>
      <c r="Q326" s="236"/>
      <c r="R326" s="237">
        <f>SUM(R327:R330)</f>
        <v>1.7026240000000001</v>
      </c>
      <c r="S326" s="236"/>
      <c r="T326" s="238">
        <f>SUM(T327:T330)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39" t="s">
        <v>91</v>
      </c>
      <c r="AT326" s="240" t="s">
        <v>80</v>
      </c>
      <c r="AU326" s="240" t="s">
        <v>89</v>
      </c>
      <c r="AY326" s="239" t="s">
        <v>167</v>
      </c>
      <c r="BK326" s="241">
        <f>SUM(BK327:BK330)</f>
        <v>0</v>
      </c>
    </row>
    <row r="327" s="2" customFormat="1" ht="37.8" customHeight="1">
      <c r="A327" s="39"/>
      <c r="B327" s="40"/>
      <c r="C327" s="244" t="s">
        <v>654</v>
      </c>
      <c r="D327" s="244" t="s">
        <v>169</v>
      </c>
      <c r="E327" s="245" t="s">
        <v>655</v>
      </c>
      <c r="F327" s="246" t="s">
        <v>656</v>
      </c>
      <c r="G327" s="247" t="s">
        <v>201</v>
      </c>
      <c r="H327" s="248">
        <v>552.79999999999995</v>
      </c>
      <c r="I327" s="249"/>
      <c r="J327" s="250">
        <f>ROUND(I327*H327,2)</f>
        <v>0</v>
      </c>
      <c r="K327" s="251"/>
      <c r="L327" s="42"/>
      <c r="M327" s="252" t="s">
        <v>1</v>
      </c>
      <c r="N327" s="253" t="s">
        <v>46</v>
      </c>
      <c r="O327" s="92"/>
      <c r="P327" s="254">
        <f>O327*H327</f>
        <v>0</v>
      </c>
      <c r="Q327" s="254">
        <v>0</v>
      </c>
      <c r="R327" s="254">
        <f>Q327*H327</f>
        <v>0</v>
      </c>
      <c r="S327" s="254">
        <v>0</v>
      </c>
      <c r="T327" s="25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56" t="s">
        <v>224</v>
      </c>
      <c r="AT327" s="256" t="s">
        <v>169</v>
      </c>
      <c r="AU327" s="256" t="s">
        <v>91</v>
      </c>
      <c r="AY327" s="16" t="s">
        <v>167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6" t="s">
        <v>89</v>
      </c>
      <c r="BK327" s="144">
        <f>ROUND(I327*H327,2)</f>
        <v>0</v>
      </c>
      <c r="BL327" s="16" t="s">
        <v>224</v>
      </c>
      <c r="BM327" s="256" t="s">
        <v>657</v>
      </c>
    </row>
    <row r="328" s="2" customFormat="1" ht="16.5" customHeight="1">
      <c r="A328" s="39"/>
      <c r="B328" s="40"/>
      <c r="C328" s="288" t="s">
        <v>658</v>
      </c>
      <c r="D328" s="288" t="s">
        <v>446</v>
      </c>
      <c r="E328" s="289" t="s">
        <v>659</v>
      </c>
      <c r="F328" s="290" t="s">
        <v>660</v>
      </c>
      <c r="G328" s="291" t="s">
        <v>201</v>
      </c>
      <c r="H328" s="292">
        <v>608.08000000000004</v>
      </c>
      <c r="I328" s="293"/>
      <c r="J328" s="294">
        <f>ROUND(I328*H328,2)</f>
        <v>0</v>
      </c>
      <c r="K328" s="295"/>
      <c r="L328" s="296"/>
      <c r="M328" s="297" t="s">
        <v>1</v>
      </c>
      <c r="N328" s="298" t="s">
        <v>46</v>
      </c>
      <c r="O328" s="92"/>
      <c r="P328" s="254">
        <f>O328*H328</f>
        <v>0</v>
      </c>
      <c r="Q328" s="254">
        <v>0.0028</v>
      </c>
      <c r="R328" s="254">
        <f>Q328*H328</f>
        <v>1.7026240000000001</v>
      </c>
      <c r="S328" s="254">
        <v>0</v>
      </c>
      <c r="T328" s="25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56" t="s">
        <v>380</v>
      </c>
      <c r="AT328" s="256" t="s">
        <v>446</v>
      </c>
      <c r="AU328" s="256" t="s">
        <v>91</v>
      </c>
      <c r="AY328" s="16" t="s">
        <v>167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6" t="s">
        <v>89</v>
      </c>
      <c r="BK328" s="144">
        <f>ROUND(I328*H328,2)</f>
        <v>0</v>
      </c>
      <c r="BL328" s="16" t="s">
        <v>224</v>
      </c>
      <c r="BM328" s="256" t="s">
        <v>661</v>
      </c>
    </row>
    <row r="329" s="13" customFormat="1">
      <c r="A329" s="13"/>
      <c r="B329" s="257"/>
      <c r="C329" s="258"/>
      <c r="D329" s="259" t="s">
        <v>175</v>
      </c>
      <c r="E329" s="258"/>
      <c r="F329" s="261" t="s">
        <v>662</v>
      </c>
      <c r="G329" s="258"/>
      <c r="H329" s="262">
        <v>608.08000000000004</v>
      </c>
      <c r="I329" s="263"/>
      <c r="J329" s="258"/>
      <c r="K329" s="258"/>
      <c r="L329" s="264"/>
      <c r="M329" s="265"/>
      <c r="N329" s="266"/>
      <c r="O329" s="266"/>
      <c r="P329" s="266"/>
      <c r="Q329" s="266"/>
      <c r="R329" s="266"/>
      <c r="S329" s="266"/>
      <c r="T329" s="26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8" t="s">
        <v>175</v>
      </c>
      <c r="AU329" s="268" t="s">
        <v>91</v>
      </c>
      <c r="AV329" s="13" t="s">
        <v>91</v>
      </c>
      <c r="AW329" s="13" t="s">
        <v>4</v>
      </c>
      <c r="AX329" s="13" t="s">
        <v>89</v>
      </c>
      <c r="AY329" s="268" t="s">
        <v>167</v>
      </c>
    </row>
    <row r="330" s="2" customFormat="1" ht="49.05" customHeight="1">
      <c r="A330" s="39"/>
      <c r="B330" s="40"/>
      <c r="C330" s="244" t="s">
        <v>663</v>
      </c>
      <c r="D330" s="244" t="s">
        <v>169</v>
      </c>
      <c r="E330" s="245" t="s">
        <v>664</v>
      </c>
      <c r="F330" s="246" t="s">
        <v>665</v>
      </c>
      <c r="G330" s="247" t="s">
        <v>214</v>
      </c>
      <c r="H330" s="248">
        <v>1.7030000000000001</v>
      </c>
      <c r="I330" s="249"/>
      <c r="J330" s="250">
        <f>ROUND(I330*H330,2)</f>
        <v>0</v>
      </c>
      <c r="K330" s="251"/>
      <c r="L330" s="42"/>
      <c r="M330" s="252" t="s">
        <v>1</v>
      </c>
      <c r="N330" s="253" t="s">
        <v>46</v>
      </c>
      <c r="O330" s="92"/>
      <c r="P330" s="254">
        <f>O330*H330</f>
        <v>0</v>
      </c>
      <c r="Q330" s="254">
        <v>0</v>
      </c>
      <c r="R330" s="254">
        <f>Q330*H330</f>
        <v>0</v>
      </c>
      <c r="S330" s="254">
        <v>0</v>
      </c>
      <c r="T330" s="25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56" t="s">
        <v>224</v>
      </c>
      <c r="AT330" s="256" t="s">
        <v>169</v>
      </c>
      <c r="AU330" s="256" t="s">
        <v>91</v>
      </c>
      <c r="AY330" s="16" t="s">
        <v>167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6" t="s">
        <v>89</v>
      </c>
      <c r="BK330" s="144">
        <f>ROUND(I330*H330,2)</f>
        <v>0</v>
      </c>
      <c r="BL330" s="16" t="s">
        <v>224</v>
      </c>
      <c r="BM330" s="256" t="s">
        <v>666</v>
      </c>
    </row>
    <row r="331" s="12" customFormat="1" ht="22.8" customHeight="1">
      <c r="A331" s="12"/>
      <c r="B331" s="228"/>
      <c r="C331" s="229"/>
      <c r="D331" s="230" t="s">
        <v>80</v>
      </c>
      <c r="E331" s="242" t="s">
        <v>667</v>
      </c>
      <c r="F331" s="242" t="s">
        <v>668</v>
      </c>
      <c r="G331" s="229"/>
      <c r="H331" s="229"/>
      <c r="I331" s="232"/>
      <c r="J331" s="243">
        <f>BK331</f>
        <v>0</v>
      </c>
      <c r="K331" s="229"/>
      <c r="L331" s="234"/>
      <c r="M331" s="235"/>
      <c r="N331" s="236"/>
      <c r="O331" s="236"/>
      <c r="P331" s="237">
        <f>SUM(P332:P405)</f>
        <v>0</v>
      </c>
      <c r="Q331" s="236"/>
      <c r="R331" s="237">
        <f>SUM(R332:R405)</f>
        <v>2.8796397000000007</v>
      </c>
      <c r="S331" s="236"/>
      <c r="T331" s="238">
        <f>SUM(T332:T405)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39" t="s">
        <v>91</v>
      </c>
      <c r="AT331" s="240" t="s">
        <v>80</v>
      </c>
      <c r="AU331" s="240" t="s">
        <v>89</v>
      </c>
      <c r="AY331" s="239" t="s">
        <v>167</v>
      </c>
      <c r="BK331" s="241">
        <f>SUM(BK332:BK405)</f>
        <v>0</v>
      </c>
    </row>
    <row r="332" s="2" customFormat="1" ht="33" customHeight="1">
      <c r="A332" s="39"/>
      <c r="B332" s="40"/>
      <c r="C332" s="244" t="s">
        <v>669</v>
      </c>
      <c r="D332" s="244" t="s">
        <v>169</v>
      </c>
      <c r="E332" s="245" t="s">
        <v>670</v>
      </c>
      <c r="F332" s="246" t="s">
        <v>671</v>
      </c>
      <c r="G332" s="247" t="s">
        <v>201</v>
      </c>
      <c r="H332" s="248">
        <v>77.950000000000003</v>
      </c>
      <c r="I332" s="249"/>
      <c r="J332" s="250">
        <f>ROUND(I332*H332,2)</f>
        <v>0</v>
      </c>
      <c r="K332" s="251"/>
      <c r="L332" s="42"/>
      <c r="M332" s="252" t="s">
        <v>1</v>
      </c>
      <c r="N332" s="253" t="s">
        <v>46</v>
      </c>
      <c r="O332" s="92"/>
      <c r="P332" s="254">
        <f>O332*H332</f>
        <v>0</v>
      </c>
      <c r="Q332" s="254">
        <v>0.00025999999999999998</v>
      </c>
      <c r="R332" s="254">
        <f>Q332*H332</f>
        <v>0.020267</v>
      </c>
      <c r="S332" s="254">
        <v>0</v>
      </c>
      <c r="T332" s="25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6" t="s">
        <v>224</v>
      </c>
      <c r="AT332" s="256" t="s">
        <v>169</v>
      </c>
      <c r="AU332" s="256" t="s">
        <v>91</v>
      </c>
      <c r="AY332" s="16" t="s">
        <v>167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6" t="s">
        <v>89</v>
      </c>
      <c r="BK332" s="144">
        <f>ROUND(I332*H332,2)</f>
        <v>0</v>
      </c>
      <c r="BL332" s="16" t="s">
        <v>224</v>
      </c>
      <c r="BM332" s="256" t="s">
        <v>672</v>
      </c>
    </row>
    <row r="333" s="2" customFormat="1">
      <c r="A333" s="39"/>
      <c r="B333" s="40"/>
      <c r="C333" s="41"/>
      <c r="D333" s="259" t="s">
        <v>228</v>
      </c>
      <c r="E333" s="41"/>
      <c r="F333" s="280" t="s">
        <v>673</v>
      </c>
      <c r="G333" s="41"/>
      <c r="H333" s="41"/>
      <c r="I333" s="213"/>
      <c r="J333" s="41"/>
      <c r="K333" s="41"/>
      <c r="L333" s="42"/>
      <c r="M333" s="281"/>
      <c r="N333" s="282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6" t="s">
        <v>228</v>
      </c>
      <c r="AU333" s="16" t="s">
        <v>91</v>
      </c>
    </row>
    <row r="334" s="13" customFormat="1">
      <c r="A334" s="13"/>
      <c r="B334" s="257"/>
      <c r="C334" s="258"/>
      <c r="D334" s="259" t="s">
        <v>175</v>
      </c>
      <c r="E334" s="260" t="s">
        <v>1</v>
      </c>
      <c r="F334" s="261" t="s">
        <v>674</v>
      </c>
      <c r="G334" s="258"/>
      <c r="H334" s="262">
        <v>4.9000000000000004</v>
      </c>
      <c r="I334" s="263"/>
      <c r="J334" s="258"/>
      <c r="K334" s="258"/>
      <c r="L334" s="264"/>
      <c r="M334" s="265"/>
      <c r="N334" s="266"/>
      <c r="O334" s="266"/>
      <c r="P334" s="266"/>
      <c r="Q334" s="266"/>
      <c r="R334" s="266"/>
      <c r="S334" s="266"/>
      <c r="T334" s="26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8" t="s">
        <v>175</v>
      </c>
      <c r="AU334" s="268" t="s">
        <v>91</v>
      </c>
      <c r="AV334" s="13" t="s">
        <v>91</v>
      </c>
      <c r="AW334" s="13" t="s">
        <v>33</v>
      </c>
      <c r="AX334" s="13" t="s">
        <v>81</v>
      </c>
      <c r="AY334" s="268" t="s">
        <v>167</v>
      </c>
    </row>
    <row r="335" s="13" customFormat="1">
      <c r="A335" s="13"/>
      <c r="B335" s="257"/>
      <c r="C335" s="258"/>
      <c r="D335" s="259" t="s">
        <v>175</v>
      </c>
      <c r="E335" s="260" t="s">
        <v>1</v>
      </c>
      <c r="F335" s="261" t="s">
        <v>675</v>
      </c>
      <c r="G335" s="258"/>
      <c r="H335" s="262">
        <v>49</v>
      </c>
      <c r="I335" s="263"/>
      <c r="J335" s="258"/>
      <c r="K335" s="258"/>
      <c r="L335" s="264"/>
      <c r="M335" s="265"/>
      <c r="N335" s="266"/>
      <c r="O335" s="266"/>
      <c r="P335" s="266"/>
      <c r="Q335" s="266"/>
      <c r="R335" s="266"/>
      <c r="S335" s="266"/>
      <c r="T335" s="26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8" t="s">
        <v>175</v>
      </c>
      <c r="AU335" s="268" t="s">
        <v>91</v>
      </c>
      <c r="AV335" s="13" t="s">
        <v>91</v>
      </c>
      <c r="AW335" s="13" t="s">
        <v>33</v>
      </c>
      <c r="AX335" s="13" t="s">
        <v>81</v>
      </c>
      <c r="AY335" s="268" t="s">
        <v>167</v>
      </c>
    </row>
    <row r="336" s="13" customFormat="1">
      <c r="A336" s="13"/>
      <c r="B336" s="257"/>
      <c r="C336" s="258"/>
      <c r="D336" s="259" t="s">
        <v>175</v>
      </c>
      <c r="E336" s="260" t="s">
        <v>1</v>
      </c>
      <c r="F336" s="261" t="s">
        <v>676</v>
      </c>
      <c r="G336" s="258"/>
      <c r="H336" s="262">
        <v>9.8000000000000007</v>
      </c>
      <c r="I336" s="263"/>
      <c r="J336" s="258"/>
      <c r="K336" s="258"/>
      <c r="L336" s="264"/>
      <c r="M336" s="265"/>
      <c r="N336" s="266"/>
      <c r="O336" s="266"/>
      <c r="P336" s="266"/>
      <c r="Q336" s="266"/>
      <c r="R336" s="266"/>
      <c r="S336" s="266"/>
      <c r="T336" s="26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8" t="s">
        <v>175</v>
      </c>
      <c r="AU336" s="268" t="s">
        <v>91</v>
      </c>
      <c r="AV336" s="13" t="s">
        <v>91</v>
      </c>
      <c r="AW336" s="13" t="s">
        <v>33</v>
      </c>
      <c r="AX336" s="13" t="s">
        <v>81</v>
      </c>
      <c r="AY336" s="268" t="s">
        <v>167</v>
      </c>
    </row>
    <row r="337" s="13" customFormat="1">
      <c r="A337" s="13"/>
      <c r="B337" s="257"/>
      <c r="C337" s="258"/>
      <c r="D337" s="259" t="s">
        <v>175</v>
      </c>
      <c r="E337" s="260" t="s">
        <v>1</v>
      </c>
      <c r="F337" s="261" t="s">
        <v>677</v>
      </c>
      <c r="G337" s="258"/>
      <c r="H337" s="262">
        <v>2.7000000000000002</v>
      </c>
      <c r="I337" s="263"/>
      <c r="J337" s="258"/>
      <c r="K337" s="258"/>
      <c r="L337" s="264"/>
      <c r="M337" s="265"/>
      <c r="N337" s="266"/>
      <c r="O337" s="266"/>
      <c r="P337" s="266"/>
      <c r="Q337" s="266"/>
      <c r="R337" s="266"/>
      <c r="S337" s="266"/>
      <c r="T337" s="26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8" t="s">
        <v>175</v>
      </c>
      <c r="AU337" s="268" t="s">
        <v>91</v>
      </c>
      <c r="AV337" s="13" t="s">
        <v>91</v>
      </c>
      <c r="AW337" s="13" t="s">
        <v>33</v>
      </c>
      <c r="AX337" s="13" t="s">
        <v>81</v>
      </c>
      <c r="AY337" s="268" t="s">
        <v>167</v>
      </c>
    </row>
    <row r="338" s="13" customFormat="1">
      <c r="A338" s="13"/>
      <c r="B338" s="257"/>
      <c r="C338" s="258"/>
      <c r="D338" s="259" t="s">
        <v>175</v>
      </c>
      <c r="E338" s="260" t="s">
        <v>1</v>
      </c>
      <c r="F338" s="261" t="s">
        <v>678</v>
      </c>
      <c r="G338" s="258"/>
      <c r="H338" s="262">
        <v>6.2999999999999998</v>
      </c>
      <c r="I338" s="263"/>
      <c r="J338" s="258"/>
      <c r="K338" s="258"/>
      <c r="L338" s="264"/>
      <c r="M338" s="265"/>
      <c r="N338" s="266"/>
      <c r="O338" s="266"/>
      <c r="P338" s="266"/>
      <c r="Q338" s="266"/>
      <c r="R338" s="266"/>
      <c r="S338" s="266"/>
      <c r="T338" s="26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8" t="s">
        <v>175</v>
      </c>
      <c r="AU338" s="268" t="s">
        <v>91</v>
      </c>
      <c r="AV338" s="13" t="s">
        <v>91</v>
      </c>
      <c r="AW338" s="13" t="s">
        <v>33</v>
      </c>
      <c r="AX338" s="13" t="s">
        <v>81</v>
      </c>
      <c r="AY338" s="268" t="s">
        <v>167</v>
      </c>
    </row>
    <row r="339" s="13" customFormat="1">
      <c r="A339" s="13"/>
      <c r="B339" s="257"/>
      <c r="C339" s="258"/>
      <c r="D339" s="259" t="s">
        <v>175</v>
      </c>
      <c r="E339" s="260" t="s">
        <v>1</v>
      </c>
      <c r="F339" s="261" t="s">
        <v>679</v>
      </c>
      <c r="G339" s="258"/>
      <c r="H339" s="262">
        <v>5.25</v>
      </c>
      <c r="I339" s="263"/>
      <c r="J339" s="258"/>
      <c r="K339" s="258"/>
      <c r="L339" s="264"/>
      <c r="M339" s="265"/>
      <c r="N339" s="266"/>
      <c r="O339" s="266"/>
      <c r="P339" s="266"/>
      <c r="Q339" s="266"/>
      <c r="R339" s="266"/>
      <c r="S339" s="266"/>
      <c r="T339" s="26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8" t="s">
        <v>175</v>
      </c>
      <c r="AU339" s="268" t="s">
        <v>91</v>
      </c>
      <c r="AV339" s="13" t="s">
        <v>91</v>
      </c>
      <c r="AW339" s="13" t="s">
        <v>33</v>
      </c>
      <c r="AX339" s="13" t="s">
        <v>81</v>
      </c>
      <c r="AY339" s="268" t="s">
        <v>167</v>
      </c>
    </row>
    <row r="340" s="14" customFormat="1">
      <c r="A340" s="14"/>
      <c r="B340" s="269"/>
      <c r="C340" s="270"/>
      <c r="D340" s="259" t="s">
        <v>175</v>
      </c>
      <c r="E340" s="271" t="s">
        <v>1</v>
      </c>
      <c r="F340" s="272" t="s">
        <v>179</v>
      </c>
      <c r="G340" s="270"/>
      <c r="H340" s="273">
        <v>77.950000000000003</v>
      </c>
      <c r="I340" s="274"/>
      <c r="J340" s="270"/>
      <c r="K340" s="270"/>
      <c r="L340" s="275"/>
      <c r="M340" s="276"/>
      <c r="N340" s="277"/>
      <c r="O340" s="277"/>
      <c r="P340" s="277"/>
      <c r="Q340" s="277"/>
      <c r="R340" s="277"/>
      <c r="S340" s="277"/>
      <c r="T340" s="27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9" t="s">
        <v>175</v>
      </c>
      <c r="AU340" s="279" t="s">
        <v>91</v>
      </c>
      <c r="AV340" s="14" t="s">
        <v>173</v>
      </c>
      <c r="AW340" s="14" t="s">
        <v>33</v>
      </c>
      <c r="AX340" s="14" t="s">
        <v>89</v>
      </c>
      <c r="AY340" s="279" t="s">
        <v>167</v>
      </c>
    </row>
    <row r="341" s="2" customFormat="1" ht="24.15" customHeight="1">
      <c r="A341" s="39"/>
      <c r="B341" s="40"/>
      <c r="C341" s="288" t="s">
        <v>680</v>
      </c>
      <c r="D341" s="288" t="s">
        <v>446</v>
      </c>
      <c r="E341" s="289" t="s">
        <v>681</v>
      </c>
      <c r="F341" s="290" t="s">
        <v>682</v>
      </c>
      <c r="G341" s="291" t="s">
        <v>201</v>
      </c>
      <c r="H341" s="292">
        <v>77.950000000000003</v>
      </c>
      <c r="I341" s="293"/>
      <c r="J341" s="294">
        <f>ROUND(I341*H341,2)</f>
        <v>0</v>
      </c>
      <c r="K341" s="295"/>
      <c r="L341" s="296"/>
      <c r="M341" s="297" t="s">
        <v>1</v>
      </c>
      <c r="N341" s="298" t="s">
        <v>46</v>
      </c>
      <c r="O341" s="92"/>
      <c r="P341" s="254">
        <f>O341*H341</f>
        <v>0</v>
      </c>
      <c r="Q341" s="254">
        <v>0.02639</v>
      </c>
      <c r="R341" s="254">
        <f>Q341*H341</f>
        <v>2.0571005000000002</v>
      </c>
      <c r="S341" s="254">
        <v>0</v>
      </c>
      <c r="T341" s="25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56" t="s">
        <v>380</v>
      </c>
      <c r="AT341" s="256" t="s">
        <v>446</v>
      </c>
      <c r="AU341" s="256" t="s">
        <v>91</v>
      </c>
      <c r="AY341" s="16" t="s">
        <v>167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6" t="s">
        <v>89</v>
      </c>
      <c r="BK341" s="144">
        <f>ROUND(I341*H341,2)</f>
        <v>0</v>
      </c>
      <c r="BL341" s="16" t="s">
        <v>224</v>
      </c>
      <c r="BM341" s="256" t="s">
        <v>683</v>
      </c>
    </row>
    <row r="342" s="2" customFormat="1">
      <c r="A342" s="39"/>
      <c r="B342" s="40"/>
      <c r="C342" s="41"/>
      <c r="D342" s="259" t="s">
        <v>228</v>
      </c>
      <c r="E342" s="41"/>
      <c r="F342" s="280" t="s">
        <v>673</v>
      </c>
      <c r="G342" s="41"/>
      <c r="H342" s="41"/>
      <c r="I342" s="213"/>
      <c r="J342" s="41"/>
      <c r="K342" s="41"/>
      <c r="L342" s="42"/>
      <c r="M342" s="281"/>
      <c r="N342" s="282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6" t="s">
        <v>228</v>
      </c>
      <c r="AU342" s="16" t="s">
        <v>91</v>
      </c>
    </row>
    <row r="343" s="2" customFormat="1" ht="33" customHeight="1">
      <c r="A343" s="39"/>
      <c r="B343" s="40"/>
      <c r="C343" s="244" t="s">
        <v>684</v>
      </c>
      <c r="D343" s="244" t="s">
        <v>169</v>
      </c>
      <c r="E343" s="245" t="s">
        <v>685</v>
      </c>
      <c r="F343" s="246" t="s">
        <v>686</v>
      </c>
      <c r="G343" s="247" t="s">
        <v>201</v>
      </c>
      <c r="H343" s="248">
        <v>15.210000000000001</v>
      </c>
      <c r="I343" s="249"/>
      <c r="J343" s="250">
        <f>ROUND(I343*H343,2)</f>
        <v>0</v>
      </c>
      <c r="K343" s="251"/>
      <c r="L343" s="42"/>
      <c r="M343" s="252" t="s">
        <v>1</v>
      </c>
      <c r="N343" s="253" t="s">
        <v>46</v>
      </c>
      <c r="O343" s="92"/>
      <c r="P343" s="254">
        <f>O343*H343</f>
        <v>0</v>
      </c>
      <c r="Q343" s="254">
        <v>0.00025999999999999998</v>
      </c>
      <c r="R343" s="254">
        <f>Q343*H343</f>
        <v>0.0039546</v>
      </c>
      <c r="S343" s="254">
        <v>0</v>
      </c>
      <c r="T343" s="25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56" t="s">
        <v>224</v>
      </c>
      <c r="AT343" s="256" t="s">
        <v>169</v>
      </c>
      <c r="AU343" s="256" t="s">
        <v>91</v>
      </c>
      <c r="AY343" s="16" t="s">
        <v>167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6" t="s">
        <v>89</v>
      </c>
      <c r="BK343" s="144">
        <f>ROUND(I343*H343,2)</f>
        <v>0</v>
      </c>
      <c r="BL343" s="16" t="s">
        <v>224</v>
      </c>
      <c r="BM343" s="256" t="s">
        <v>687</v>
      </c>
    </row>
    <row r="344" s="2" customFormat="1">
      <c r="A344" s="39"/>
      <c r="B344" s="40"/>
      <c r="C344" s="41"/>
      <c r="D344" s="259" t="s">
        <v>228</v>
      </c>
      <c r="E344" s="41"/>
      <c r="F344" s="280" t="s">
        <v>688</v>
      </c>
      <c r="G344" s="41"/>
      <c r="H344" s="41"/>
      <c r="I344" s="213"/>
      <c r="J344" s="41"/>
      <c r="K344" s="41"/>
      <c r="L344" s="42"/>
      <c r="M344" s="281"/>
      <c r="N344" s="282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6" t="s">
        <v>228</v>
      </c>
      <c r="AU344" s="16" t="s">
        <v>91</v>
      </c>
    </row>
    <row r="345" s="13" customFormat="1">
      <c r="A345" s="13"/>
      <c r="B345" s="257"/>
      <c r="C345" s="258"/>
      <c r="D345" s="259" t="s">
        <v>175</v>
      </c>
      <c r="E345" s="260" t="s">
        <v>1</v>
      </c>
      <c r="F345" s="261" t="s">
        <v>689</v>
      </c>
      <c r="G345" s="258"/>
      <c r="H345" s="262">
        <v>6.0599999999999996</v>
      </c>
      <c r="I345" s="263"/>
      <c r="J345" s="258"/>
      <c r="K345" s="258"/>
      <c r="L345" s="264"/>
      <c r="M345" s="265"/>
      <c r="N345" s="266"/>
      <c r="O345" s="266"/>
      <c r="P345" s="266"/>
      <c r="Q345" s="266"/>
      <c r="R345" s="266"/>
      <c r="S345" s="266"/>
      <c r="T345" s="26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8" t="s">
        <v>175</v>
      </c>
      <c r="AU345" s="268" t="s">
        <v>91</v>
      </c>
      <c r="AV345" s="13" t="s">
        <v>91</v>
      </c>
      <c r="AW345" s="13" t="s">
        <v>33</v>
      </c>
      <c r="AX345" s="13" t="s">
        <v>81</v>
      </c>
      <c r="AY345" s="268" t="s">
        <v>167</v>
      </c>
    </row>
    <row r="346" s="13" customFormat="1">
      <c r="A346" s="13"/>
      <c r="B346" s="257"/>
      <c r="C346" s="258"/>
      <c r="D346" s="259" t="s">
        <v>175</v>
      </c>
      <c r="E346" s="260" t="s">
        <v>1</v>
      </c>
      <c r="F346" s="261" t="s">
        <v>690</v>
      </c>
      <c r="G346" s="258"/>
      <c r="H346" s="262">
        <v>6</v>
      </c>
      <c r="I346" s="263"/>
      <c r="J346" s="258"/>
      <c r="K346" s="258"/>
      <c r="L346" s="264"/>
      <c r="M346" s="265"/>
      <c r="N346" s="266"/>
      <c r="O346" s="266"/>
      <c r="P346" s="266"/>
      <c r="Q346" s="266"/>
      <c r="R346" s="266"/>
      <c r="S346" s="266"/>
      <c r="T346" s="26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8" t="s">
        <v>175</v>
      </c>
      <c r="AU346" s="268" t="s">
        <v>91</v>
      </c>
      <c r="AV346" s="13" t="s">
        <v>91</v>
      </c>
      <c r="AW346" s="13" t="s">
        <v>33</v>
      </c>
      <c r="AX346" s="13" t="s">
        <v>81</v>
      </c>
      <c r="AY346" s="268" t="s">
        <v>167</v>
      </c>
    </row>
    <row r="347" s="13" customFormat="1">
      <c r="A347" s="13"/>
      <c r="B347" s="257"/>
      <c r="C347" s="258"/>
      <c r="D347" s="259" t="s">
        <v>175</v>
      </c>
      <c r="E347" s="260" t="s">
        <v>1</v>
      </c>
      <c r="F347" s="261" t="s">
        <v>691</v>
      </c>
      <c r="G347" s="258"/>
      <c r="H347" s="262">
        <v>3.1499999999999999</v>
      </c>
      <c r="I347" s="263"/>
      <c r="J347" s="258"/>
      <c r="K347" s="258"/>
      <c r="L347" s="264"/>
      <c r="M347" s="265"/>
      <c r="N347" s="266"/>
      <c r="O347" s="266"/>
      <c r="P347" s="266"/>
      <c r="Q347" s="266"/>
      <c r="R347" s="266"/>
      <c r="S347" s="266"/>
      <c r="T347" s="26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8" t="s">
        <v>175</v>
      </c>
      <c r="AU347" s="268" t="s">
        <v>91</v>
      </c>
      <c r="AV347" s="13" t="s">
        <v>91</v>
      </c>
      <c r="AW347" s="13" t="s">
        <v>33</v>
      </c>
      <c r="AX347" s="13" t="s">
        <v>81</v>
      </c>
      <c r="AY347" s="268" t="s">
        <v>167</v>
      </c>
    </row>
    <row r="348" s="14" customFormat="1">
      <c r="A348" s="14"/>
      <c r="B348" s="269"/>
      <c r="C348" s="270"/>
      <c r="D348" s="259" t="s">
        <v>175</v>
      </c>
      <c r="E348" s="271" t="s">
        <v>1</v>
      </c>
      <c r="F348" s="272" t="s">
        <v>179</v>
      </c>
      <c r="G348" s="270"/>
      <c r="H348" s="273">
        <v>15.209999999999999</v>
      </c>
      <c r="I348" s="274"/>
      <c r="J348" s="270"/>
      <c r="K348" s="270"/>
      <c r="L348" s="275"/>
      <c r="M348" s="276"/>
      <c r="N348" s="277"/>
      <c r="O348" s="277"/>
      <c r="P348" s="277"/>
      <c r="Q348" s="277"/>
      <c r="R348" s="277"/>
      <c r="S348" s="277"/>
      <c r="T348" s="27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9" t="s">
        <v>175</v>
      </c>
      <c r="AU348" s="279" t="s">
        <v>91</v>
      </c>
      <c r="AV348" s="14" t="s">
        <v>173</v>
      </c>
      <c r="AW348" s="14" t="s">
        <v>33</v>
      </c>
      <c r="AX348" s="14" t="s">
        <v>89</v>
      </c>
      <c r="AY348" s="279" t="s">
        <v>167</v>
      </c>
    </row>
    <row r="349" s="2" customFormat="1" ht="24.15" customHeight="1">
      <c r="A349" s="39"/>
      <c r="B349" s="40"/>
      <c r="C349" s="288" t="s">
        <v>692</v>
      </c>
      <c r="D349" s="288" t="s">
        <v>446</v>
      </c>
      <c r="E349" s="289" t="s">
        <v>693</v>
      </c>
      <c r="F349" s="290" t="s">
        <v>694</v>
      </c>
      <c r="G349" s="291" t="s">
        <v>201</v>
      </c>
      <c r="H349" s="292">
        <v>15.210000000000001</v>
      </c>
      <c r="I349" s="293"/>
      <c r="J349" s="294">
        <f>ROUND(I349*H349,2)</f>
        <v>0</v>
      </c>
      <c r="K349" s="295"/>
      <c r="L349" s="296"/>
      <c r="M349" s="297" t="s">
        <v>1</v>
      </c>
      <c r="N349" s="298" t="s">
        <v>46</v>
      </c>
      <c r="O349" s="92"/>
      <c r="P349" s="254">
        <f>O349*H349</f>
        <v>0</v>
      </c>
      <c r="Q349" s="254">
        <v>0.03056</v>
      </c>
      <c r="R349" s="254">
        <f>Q349*H349</f>
        <v>0.46481760000000005</v>
      </c>
      <c r="S349" s="254">
        <v>0</v>
      </c>
      <c r="T349" s="25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56" t="s">
        <v>380</v>
      </c>
      <c r="AT349" s="256" t="s">
        <v>446</v>
      </c>
      <c r="AU349" s="256" t="s">
        <v>91</v>
      </c>
      <c r="AY349" s="16" t="s">
        <v>167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6" t="s">
        <v>89</v>
      </c>
      <c r="BK349" s="144">
        <f>ROUND(I349*H349,2)</f>
        <v>0</v>
      </c>
      <c r="BL349" s="16" t="s">
        <v>224</v>
      </c>
      <c r="BM349" s="256" t="s">
        <v>695</v>
      </c>
    </row>
    <row r="350" s="2" customFormat="1">
      <c r="A350" s="39"/>
      <c r="B350" s="40"/>
      <c r="C350" s="41"/>
      <c r="D350" s="259" t="s">
        <v>228</v>
      </c>
      <c r="E350" s="41"/>
      <c r="F350" s="280" t="s">
        <v>688</v>
      </c>
      <c r="G350" s="41"/>
      <c r="H350" s="41"/>
      <c r="I350" s="213"/>
      <c r="J350" s="41"/>
      <c r="K350" s="41"/>
      <c r="L350" s="42"/>
      <c r="M350" s="281"/>
      <c r="N350" s="282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6" t="s">
        <v>228</v>
      </c>
      <c r="AU350" s="16" t="s">
        <v>91</v>
      </c>
    </row>
    <row r="351" s="2" customFormat="1" ht="16.5" customHeight="1">
      <c r="A351" s="39"/>
      <c r="B351" s="40"/>
      <c r="C351" s="244" t="s">
        <v>696</v>
      </c>
      <c r="D351" s="244" t="s">
        <v>169</v>
      </c>
      <c r="E351" s="245" t="s">
        <v>697</v>
      </c>
      <c r="F351" s="246" t="s">
        <v>698</v>
      </c>
      <c r="G351" s="247" t="s">
        <v>263</v>
      </c>
      <c r="H351" s="248">
        <v>1</v>
      </c>
      <c r="I351" s="249"/>
      <c r="J351" s="250">
        <f>ROUND(I351*H351,2)</f>
        <v>0</v>
      </c>
      <c r="K351" s="251"/>
      <c r="L351" s="42"/>
      <c r="M351" s="252" t="s">
        <v>1</v>
      </c>
      <c r="N351" s="253" t="s">
        <v>46</v>
      </c>
      <c r="O351" s="92"/>
      <c r="P351" s="254">
        <f>O351*H351</f>
        <v>0</v>
      </c>
      <c r="Q351" s="254">
        <v>0</v>
      </c>
      <c r="R351" s="254">
        <f>Q351*H351</f>
        <v>0</v>
      </c>
      <c r="S351" s="254">
        <v>0</v>
      </c>
      <c r="T351" s="25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56" t="s">
        <v>173</v>
      </c>
      <c r="AT351" s="256" t="s">
        <v>169</v>
      </c>
      <c r="AU351" s="256" t="s">
        <v>91</v>
      </c>
      <c r="AY351" s="16" t="s">
        <v>167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6" t="s">
        <v>89</v>
      </c>
      <c r="BK351" s="144">
        <f>ROUND(I351*H351,2)</f>
        <v>0</v>
      </c>
      <c r="BL351" s="16" t="s">
        <v>173</v>
      </c>
      <c r="BM351" s="256" t="s">
        <v>699</v>
      </c>
    </row>
    <row r="352" s="2" customFormat="1">
      <c r="A352" s="39"/>
      <c r="B352" s="40"/>
      <c r="C352" s="41"/>
      <c r="D352" s="259" t="s">
        <v>228</v>
      </c>
      <c r="E352" s="41"/>
      <c r="F352" s="280" t="s">
        <v>700</v>
      </c>
      <c r="G352" s="41"/>
      <c r="H352" s="41"/>
      <c r="I352" s="213"/>
      <c r="J352" s="41"/>
      <c r="K352" s="41"/>
      <c r="L352" s="42"/>
      <c r="M352" s="281"/>
      <c r="N352" s="282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6" t="s">
        <v>228</v>
      </c>
      <c r="AU352" s="16" t="s">
        <v>91</v>
      </c>
    </row>
    <row r="353" s="13" customFormat="1">
      <c r="A353" s="13"/>
      <c r="B353" s="257"/>
      <c r="C353" s="258"/>
      <c r="D353" s="259" t="s">
        <v>175</v>
      </c>
      <c r="E353" s="260" t="s">
        <v>1</v>
      </c>
      <c r="F353" s="261" t="s">
        <v>89</v>
      </c>
      <c r="G353" s="258"/>
      <c r="H353" s="262">
        <v>1</v>
      </c>
      <c r="I353" s="263"/>
      <c r="J353" s="258"/>
      <c r="K353" s="258"/>
      <c r="L353" s="264"/>
      <c r="M353" s="265"/>
      <c r="N353" s="266"/>
      <c r="O353" s="266"/>
      <c r="P353" s="266"/>
      <c r="Q353" s="266"/>
      <c r="R353" s="266"/>
      <c r="S353" s="266"/>
      <c r="T353" s="26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8" t="s">
        <v>175</v>
      </c>
      <c r="AU353" s="268" t="s">
        <v>91</v>
      </c>
      <c r="AV353" s="13" t="s">
        <v>91</v>
      </c>
      <c r="AW353" s="13" t="s">
        <v>33</v>
      </c>
      <c r="AX353" s="13" t="s">
        <v>89</v>
      </c>
      <c r="AY353" s="268" t="s">
        <v>167</v>
      </c>
    </row>
    <row r="354" s="2" customFormat="1" ht="16.5" customHeight="1">
      <c r="A354" s="39"/>
      <c r="B354" s="40"/>
      <c r="C354" s="244" t="s">
        <v>701</v>
      </c>
      <c r="D354" s="244" t="s">
        <v>169</v>
      </c>
      <c r="E354" s="245" t="s">
        <v>702</v>
      </c>
      <c r="F354" s="246" t="s">
        <v>703</v>
      </c>
      <c r="G354" s="247" t="s">
        <v>263</v>
      </c>
      <c r="H354" s="248">
        <v>3</v>
      </c>
      <c r="I354" s="249"/>
      <c r="J354" s="250">
        <f>ROUND(I354*H354,2)</f>
        <v>0</v>
      </c>
      <c r="K354" s="251"/>
      <c r="L354" s="42"/>
      <c r="M354" s="252" t="s">
        <v>1</v>
      </c>
      <c r="N354" s="253" t="s">
        <v>46</v>
      </c>
      <c r="O354" s="92"/>
      <c r="P354" s="254">
        <f>O354*H354</f>
        <v>0</v>
      </c>
      <c r="Q354" s="254">
        <v>0</v>
      </c>
      <c r="R354" s="254">
        <f>Q354*H354</f>
        <v>0</v>
      </c>
      <c r="S354" s="254">
        <v>0</v>
      </c>
      <c r="T354" s="25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6" t="s">
        <v>173</v>
      </c>
      <c r="AT354" s="256" t="s">
        <v>169</v>
      </c>
      <c r="AU354" s="256" t="s">
        <v>91</v>
      </c>
      <c r="AY354" s="16" t="s">
        <v>167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6" t="s">
        <v>89</v>
      </c>
      <c r="BK354" s="144">
        <f>ROUND(I354*H354,2)</f>
        <v>0</v>
      </c>
      <c r="BL354" s="16" t="s">
        <v>173</v>
      </c>
      <c r="BM354" s="256" t="s">
        <v>704</v>
      </c>
    </row>
    <row r="355" s="2" customFormat="1">
      <c r="A355" s="39"/>
      <c r="B355" s="40"/>
      <c r="C355" s="41"/>
      <c r="D355" s="259" t="s">
        <v>228</v>
      </c>
      <c r="E355" s="41"/>
      <c r="F355" s="280" t="s">
        <v>705</v>
      </c>
      <c r="G355" s="41"/>
      <c r="H355" s="41"/>
      <c r="I355" s="213"/>
      <c r="J355" s="41"/>
      <c r="K355" s="41"/>
      <c r="L355" s="42"/>
      <c r="M355" s="281"/>
      <c r="N355" s="282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6" t="s">
        <v>228</v>
      </c>
      <c r="AU355" s="16" t="s">
        <v>91</v>
      </c>
    </row>
    <row r="356" s="2" customFormat="1" ht="16.5" customHeight="1">
      <c r="A356" s="39"/>
      <c r="B356" s="40"/>
      <c r="C356" s="244" t="s">
        <v>706</v>
      </c>
      <c r="D356" s="244" t="s">
        <v>169</v>
      </c>
      <c r="E356" s="245" t="s">
        <v>707</v>
      </c>
      <c r="F356" s="246" t="s">
        <v>708</v>
      </c>
      <c r="G356" s="247" t="s">
        <v>263</v>
      </c>
      <c r="H356" s="248">
        <v>2</v>
      </c>
      <c r="I356" s="249"/>
      <c r="J356" s="250">
        <f>ROUND(I356*H356,2)</f>
        <v>0</v>
      </c>
      <c r="K356" s="251"/>
      <c r="L356" s="42"/>
      <c r="M356" s="252" t="s">
        <v>1</v>
      </c>
      <c r="N356" s="253" t="s">
        <v>46</v>
      </c>
      <c r="O356" s="92"/>
      <c r="P356" s="254">
        <f>O356*H356</f>
        <v>0</v>
      </c>
      <c r="Q356" s="254">
        <v>0</v>
      </c>
      <c r="R356" s="254">
        <f>Q356*H356</f>
        <v>0</v>
      </c>
      <c r="S356" s="254">
        <v>0</v>
      </c>
      <c r="T356" s="25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56" t="s">
        <v>173</v>
      </c>
      <c r="AT356" s="256" t="s">
        <v>169</v>
      </c>
      <c r="AU356" s="256" t="s">
        <v>91</v>
      </c>
      <c r="AY356" s="16" t="s">
        <v>167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6" t="s">
        <v>89</v>
      </c>
      <c r="BK356" s="144">
        <f>ROUND(I356*H356,2)</f>
        <v>0</v>
      </c>
      <c r="BL356" s="16" t="s">
        <v>173</v>
      </c>
      <c r="BM356" s="256" t="s">
        <v>709</v>
      </c>
    </row>
    <row r="357" s="2" customFormat="1">
      <c r="A357" s="39"/>
      <c r="B357" s="40"/>
      <c r="C357" s="41"/>
      <c r="D357" s="259" t="s">
        <v>228</v>
      </c>
      <c r="E357" s="41"/>
      <c r="F357" s="280" t="s">
        <v>710</v>
      </c>
      <c r="G357" s="41"/>
      <c r="H357" s="41"/>
      <c r="I357" s="213"/>
      <c r="J357" s="41"/>
      <c r="K357" s="41"/>
      <c r="L357" s="42"/>
      <c r="M357" s="281"/>
      <c r="N357" s="282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6" t="s">
        <v>228</v>
      </c>
      <c r="AU357" s="16" t="s">
        <v>91</v>
      </c>
    </row>
    <row r="358" s="13" customFormat="1">
      <c r="A358" s="13"/>
      <c r="B358" s="257"/>
      <c r="C358" s="258"/>
      <c r="D358" s="259" t="s">
        <v>175</v>
      </c>
      <c r="E358" s="260" t="s">
        <v>1</v>
      </c>
      <c r="F358" s="261" t="s">
        <v>91</v>
      </c>
      <c r="G358" s="258"/>
      <c r="H358" s="262">
        <v>2</v>
      </c>
      <c r="I358" s="263"/>
      <c r="J358" s="258"/>
      <c r="K358" s="258"/>
      <c r="L358" s="264"/>
      <c r="M358" s="265"/>
      <c r="N358" s="266"/>
      <c r="O358" s="266"/>
      <c r="P358" s="266"/>
      <c r="Q358" s="266"/>
      <c r="R358" s="266"/>
      <c r="S358" s="266"/>
      <c r="T358" s="26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8" t="s">
        <v>175</v>
      </c>
      <c r="AU358" s="268" t="s">
        <v>91</v>
      </c>
      <c r="AV358" s="13" t="s">
        <v>91</v>
      </c>
      <c r="AW358" s="13" t="s">
        <v>33</v>
      </c>
      <c r="AX358" s="13" t="s">
        <v>89</v>
      </c>
      <c r="AY358" s="268" t="s">
        <v>167</v>
      </c>
    </row>
    <row r="359" s="2" customFormat="1" ht="16.5" customHeight="1">
      <c r="A359" s="39"/>
      <c r="B359" s="40"/>
      <c r="C359" s="244" t="s">
        <v>711</v>
      </c>
      <c r="D359" s="244" t="s">
        <v>169</v>
      </c>
      <c r="E359" s="245" t="s">
        <v>712</v>
      </c>
      <c r="F359" s="246" t="s">
        <v>708</v>
      </c>
      <c r="G359" s="247" t="s">
        <v>263</v>
      </c>
      <c r="H359" s="248">
        <v>1</v>
      </c>
      <c r="I359" s="249"/>
      <c r="J359" s="250">
        <f>ROUND(I359*H359,2)</f>
        <v>0</v>
      </c>
      <c r="K359" s="251"/>
      <c r="L359" s="42"/>
      <c r="M359" s="252" t="s">
        <v>1</v>
      </c>
      <c r="N359" s="253" t="s">
        <v>46</v>
      </c>
      <c r="O359" s="92"/>
      <c r="P359" s="254">
        <f>O359*H359</f>
        <v>0</v>
      </c>
      <c r="Q359" s="254">
        <v>0</v>
      </c>
      <c r="R359" s="254">
        <f>Q359*H359</f>
        <v>0</v>
      </c>
      <c r="S359" s="254">
        <v>0</v>
      </c>
      <c r="T359" s="25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56" t="s">
        <v>173</v>
      </c>
      <c r="AT359" s="256" t="s">
        <v>169</v>
      </c>
      <c r="AU359" s="256" t="s">
        <v>91</v>
      </c>
      <c r="AY359" s="16" t="s">
        <v>167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6" t="s">
        <v>89</v>
      </c>
      <c r="BK359" s="144">
        <f>ROUND(I359*H359,2)</f>
        <v>0</v>
      </c>
      <c r="BL359" s="16" t="s">
        <v>173</v>
      </c>
      <c r="BM359" s="256" t="s">
        <v>713</v>
      </c>
    </row>
    <row r="360" s="2" customFormat="1">
      <c r="A360" s="39"/>
      <c r="B360" s="40"/>
      <c r="C360" s="41"/>
      <c r="D360" s="259" t="s">
        <v>228</v>
      </c>
      <c r="E360" s="41"/>
      <c r="F360" s="280" t="s">
        <v>714</v>
      </c>
      <c r="G360" s="41"/>
      <c r="H360" s="41"/>
      <c r="I360" s="213"/>
      <c r="J360" s="41"/>
      <c r="K360" s="41"/>
      <c r="L360" s="42"/>
      <c r="M360" s="281"/>
      <c r="N360" s="282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6" t="s">
        <v>228</v>
      </c>
      <c r="AU360" s="16" t="s">
        <v>91</v>
      </c>
    </row>
    <row r="361" s="13" customFormat="1">
      <c r="A361" s="13"/>
      <c r="B361" s="257"/>
      <c r="C361" s="258"/>
      <c r="D361" s="259" t="s">
        <v>175</v>
      </c>
      <c r="E361" s="260" t="s">
        <v>1</v>
      </c>
      <c r="F361" s="261" t="s">
        <v>89</v>
      </c>
      <c r="G361" s="258"/>
      <c r="H361" s="262">
        <v>1</v>
      </c>
      <c r="I361" s="263"/>
      <c r="J361" s="258"/>
      <c r="K361" s="258"/>
      <c r="L361" s="264"/>
      <c r="M361" s="265"/>
      <c r="N361" s="266"/>
      <c r="O361" s="266"/>
      <c r="P361" s="266"/>
      <c r="Q361" s="266"/>
      <c r="R361" s="266"/>
      <c r="S361" s="266"/>
      <c r="T361" s="26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8" t="s">
        <v>175</v>
      </c>
      <c r="AU361" s="268" t="s">
        <v>91</v>
      </c>
      <c r="AV361" s="13" t="s">
        <v>91</v>
      </c>
      <c r="AW361" s="13" t="s">
        <v>33</v>
      </c>
      <c r="AX361" s="13" t="s">
        <v>89</v>
      </c>
      <c r="AY361" s="268" t="s">
        <v>167</v>
      </c>
    </row>
    <row r="362" s="2" customFormat="1" ht="16.5" customHeight="1">
      <c r="A362" s="39"/>
      <c r="B362" s="40"/>
      <c r="C362" s="244" t="s">
        <v>715</v>
      </c>
      <c r="D362" s="244" t="s">
        <v>169</v>
      </c>
      <c r="E362" s="245" t="s">
        <v>716</v>
      </c>
      <c r="F362" s="246" t="s">
        <v>708</v>
      </c>
      <c r="G362" s="247" t="s">
        <v>263</v>
      </c>
      <c r="H362" s="248">
        <v>2</v>
      </c>
      <c r="I362" s="249"/>
      <c r="J362" s="250">
        <f>ROUND(I362*H362,2)</f>
        <v>0</v>
      </c>
      <c r="K362" s="251"/>
      <c r="L362" s="42"/>
      <c r="M362" s="252" t="s">
        <v>1</v>
      </c>
      <c r="N362" s="253" t="s">
        <v>46</v>
      </c>
      <c r="O362" s="92"/>
      <c r="P362" s="254">
        <f>O362*H362</f>
        <v>0</v>
      </c>
      <c r="Q362" s="254">
        <v>0</v>
      </c>
      <c r="R362" s="254">
        <f>Q362*H362</f>
        <v>0</v>
      </c>
      <c r="S362" s="254">
        <v>0</v>
      </c>
      <c r="T362" s="25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56" t="s">
        <v>173</v>
      </c>
      <c r="AT362" s="256" t="s">
        <v>169</v>
      </c>
      <c r="AU362" s="256" t="s">
        <v>91</v>
      </c>
      <c r="AY362" s="16" t="s">
        <v>167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6" t="s">
        <v>89</v>
      </c>
      <c r="BK362" s="144">
        <f>ROUND(I362*H362,2)</f>
        <v>0</v>
      </c>
      <c r="BL362" s="16" t="s">
        <v>173</v>
      </c>
      <c r="BM362" s="256" t="s">
        <v>717</v>
      </c>
    </row>
    <row r="363" s="2" customFormat="1">
      <c r="A363" s="39"/>
      <c r="B363" s="40"/>
      <c r="C363" s="41"/>
      <c r="D363" s="259" t="s">
        <v>228</v>
      </c>
      <c r="E363" s="41"/>
      <c r="F363" s="280" t="s">
        <v>718</v>
      </c>
      <c r="G363" s="41"/>
      <c r="H363" s="41"/>
      <c r="I363" s="213"/>
      <c r="J363" s="41"/>
      <c r="K363" s="41"/>
      <c r="L363" s="42"/>
      <c r="M363" s="281"/>
      <c r="N363" s="282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6" t="s">
        <v>228</v>
      </c>
      <c r="AU363" s="16" t="s">
        <v>91</v>
      </c>
    </row>
    <row r="364" s="13" customFormat="1">
      <c r="A364" s="13"/>
      <c r="B364" s="257"/>
      <c r="C364" s="258"/>
      <c r="D364" s="259" t="s">
        <v>175</v>
      </c>
      <c r="E364" s="260" t="s">
        <v>1</v>
      </c>
      <c r="F364" s="261" t="s">
        <v>91</v>
      </c>
      <c r="G364" s="258"/>
      <c r="H364" s="262">
        <v>2</v>
      </c>
      <c r="I364" s="263"/>
      <c r="J364" s="258"/>
      <c r="K364" s="258"/>
      <c r="L364" s="264"/>
      <c r="M364" s="265"/>
      <c r="N364" s="266"/>
      <c r="O364" s="266"/>
      <c r="P364" s="266"/>
      <c r="Q364" s="266"/>
      <c r="R364" s="266"/>
      <c r="S364" s="266"/>
      <c r="T364" s="26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8" t="s">
        <v>175</v>
      </c>
      <c r="AU364" s="268" t="s">
        <v>91</v>
      </c>
      <c r="AV364" s="13" t="s">
        <v>91</v>
      </c>
      <c r="AW364" s="13" t="s">
        <v>33</v>
      </c>
      <c r="AX364" s="13" t="s">
        <v>89</v>
      </c>
      <c r="AY364" s="268" t="s">
        <v>167</v>
      </c>
    </row>
    <row r="365" s="2" customFormat="1" ht="16.5" customHeight="1">
      <c r="A365" s="39"/>
      <c r="B365" s="40"/>
      <c r="C365" s="244" t="s">
        <v>719</v>
      </c>
      <c r="D365" s="244" t="s">
        <v>169</v>
      </c>
      <c r="E365" s="245" t="s">
        <v>720</v>
      </c>
      <c r="F365" s="246" t="s">
        <v>708</v>
      </c>
      <c r="G365" s="247" t="s">
        <v>263</v>
      </c>
      <c r="H365" s="248">
        <v>4</v>
      </c>
      <c r="I365" s="249"/>
      <c r="J365" s="250">
        <f>ROUND(I365*H365,2)</f>
        <v>0</v>
      </c>
      <c r="K365" s="251"/>
      <c r="L365" s="42"/>
      <c r="M365" s="252" t="s">
        <v>1</v>
      </c>
      <c r="N365" s="253" t="s">
        <v>46</v>
      </c>
      <c r="O365" s="92"/>
      <c r="P365" s="254">
        <f>O365*H365</f>
        <v>0</v>
      </c>
      <c r="Q365" s="254">
        <v>0</v>
      </c>
      <c r="R365" s="254">
        <f>Q365*H365</f>
        <v>0</v>
      </c>
      <c r="S365" s="254">
        <v>0</v>
      </c>
      <c r="T365" s="25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56" t="s">
        <v>173</v>
      </c>
      <c r="AT365" s="256" t="s">
        <v>169</v>
      </c>
      <c r="AU365" s="256" t="s">
        <v>91</v>
      </c>
      <c r="AY365" s="16" t="s">
        <v>167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6" t="s">
        <v>89</v>
      </c>
      <c r="BK365" s="144">
        <f>ROUND(I365*H365,2)</f>
        <v>0</v>
      </c>
      <c r="BL365" s="16" t="s">
        <v>173</v>
      </c>
      <c r="BM365" s="256" t="s">
        <v>721</v>
      </c>
    </row>
    <row r="366" s="2" customFormat="1">
      <c r="A366" s="39"/>
      <c r="B366" s="40"/>
      <c r="C366" s="41"/>
      <c r="D366" s="259" t="s">
        <v>228</v>
      </c>
      <c r="E366" s="41"/>
      <c r="F366" s="280" t="s">
        <v>722</v>
      </c>
      <c r="G366" s="41"/>
      <c r="H366" s="41"/>
      <c r="I366" s="213"/>
      <c r="J366" s="41"/>
      <c r="K366" s="41"/>
      <c r="L366" s="42"/>
      <c r="M366" s="281"/>
      <c r="N366" s="282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6" t="s">
        <v>228</v>
      </c>
      <c r="AU366" s="16" t="s">
        <v>91</v>
      </c>
    </row>
    <row r="367" s="13" customFormat="1">
      <c r="A367" s="13"/>
      <c r="B367" s="257"/>
      <c r="C367" s="258"/>
      <c r="D367" s="259" t="s">
        <v>175</v>
      </c>
      <c r="E367" s="260" t="s">
        <v>1</v>
      </c>
      <c r="F367" s="261" t="s">
        <v>173</v>
      </c>
      <c r="G367" s="258"/>
      <c r="H367" s="262">
        <v>4</v>
      </c>
      <c r="I367" s="263"/>
      <c r="J367" s="258"/>
      <c r="K367" s="258"/>
      <c r="L367" s="264"/>
      <c r="M367" s="265"/>
      <c r="N367" s="266"/>
      <c r="O367" s="266"/>
      <c r="P367" s="266"/>
      <c r="Q367" s="266"/>
      <c r="R367" s="266"/>
      <c r="S367" s="266"/>
      <c r="T367" s="26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8" t="s">
        <v>175</v>
      </c>
      <c r="AU367" s="268" t="s">
        <v>91</v>
      </c>
      <c r="AV367" s="13" t="s">
        <v>91</v>
      </c>
      <c r="AW367" s="13" t="s">
        <v>33</v>
      </c>
      <c r="AX367" s="13" t="s">
        <v>89</v>
      </c>
      <c r="AY367" s="268" t="s">
        <v>167</v>
      </c>
    </row>
    <row r="368" s="2" customFormat="1" ht="16.5" customHeight="1">
      <c r="A368" s="39"/>
      <c r="B368" s="40"/>
      <c r="C368" s="244" t="s">
        <v>723</v>
      </c>
      <c r="D368" s="244" t="s">
        <v>169</v>
      </c>
      <c r="E368" s="245" t="s">
        <v>724</v>
      </c>
      <c r="F368" s="246" t="s">
        <v>708</v>
      </c>
      <c r="G368" s="247" t="s">
        <v>263</v>
      </c>
      <c r="H368" s="248">
        <v>4</v>
      </c>
      <c r="I368" s="249"/>
      <c r="J368" s="250">
        <f>ROUND(I368*H368,2)</f>
        <v>0</v>
      </c>
      <c r="K368" s="251"/>
      <c r="L368" s="42"/>
      <c r="M368" s="252" t="s">
        <v>1</v>
      </c>
      <c r="N368" s="253" t="s">
        <v>46</v>
      </c>
      <c r="O368" s="92"/>
      <c r="P368" s="254">
        <f>O368*H368</f>
        <v>0</v>
      </c>
      <c r="Q368" s="254">
        <v>0</v>
      </c>
      <c r="R368" s="254">
        <f>Q368*H368</f>
        <v>0</v>
      </c>
      <c r="S368" s="254">
        <v>0</v>
      </c>
      <c r="T368" s="25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56" t="s">
        <v>173</v>
      </c>
      <c r="AT368" s="256" t="s">
        <v>169</v>
      </c>
      <c r="AU368" s="256" t="s">
        <v>91</v>
      </c>
      <c r="AY368" s="16" t="s">
        <v>167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6" t="s">
        <v>89</v>
      </c>
      <c r="BK368" s="144">
        <f>ROUND(I368*H368,2)</f>
        <v>0</v>
      </c>
      <c r="BL368" s="16" t="s">
        <v>173</v>
      </c>
      <c r="BM368" s="256" t="s">
        <v>725</v>
      </c>
    </row>
    <row r="369" s="2" customFormat="1">
      <c r="A369" s="39"/>
      <c r="B369" s="40"/>
      <c r="C369" s="41"/>
      <c r="D369" s="259" t="s">
        <v>228</v>
      </c>
      <c r="E369" s="41"/>
      <c r="F369" s="280" t="s">
        <v>726</v>
      </c>
      <c r="G369" s="41"/>
      <c r="H369" s="41"/>
      <c r="I369" s="213"/>
      <c r="J369" s="41"/>
      <c r="K369" s="41"/>
      <c r="L369" s="42"/>
      <c r="M369" s="281"/>
      <c r="N369" s="282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6" t="s">
        <v>228</v>
      </c>
      <c r="AU369" s="16" t="s">
        <v>91</v>
      </c>
    </row>
    <row r="370" s="13" customFormat="1">
      <c r="A370" s="13"/>
      <c r="B370" s="257"/>
      <c r="C370" s="258"/>
      <c r="D370" s="259" t="s">
        <v>175</v>
      </c>
      <c r="E370" s="260" t="s">
        <v>1</v>
      </c>
      <c r="F370" s="261" t="s">
        <v>173</v>
      </c>
      <c r="G370" s="258"/>
      <c r="H370" s="262">
        <v>4</v>
      </c>
      <c r="I370" s="263"/>
      <c r="J370" s="258"/>
      <c r="K370" s="258"/>
      <c r="L370" s="264"/>
      <c r="M370" s="265"/>
      <c r="N370" s="266"/>
      <c r="O370" s="266"/>
      <c r="P370" s="266"/>
      <c r="Q370" s="266"/>
      <c r="R370" s="266"/>
      <c r="S370" s="266"/>
      <c r="T370" s="26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8" t="s">
        <v>175</v>
      </c>
      <c r="AU370" s="268" t="s">
        <v>91</v>
      </c>
      <c r="AV370" s="13" t="s">
        <v>91</v>
      </c>
      <c r="AW370" s="13" t="s">
        <v>33</v>
      </c>
      <c r="AX370" s="13" t="s">
        <v>89</v>
      </c>
      <c r="AY370" s="268" t="s">
        <v>167</v>
      </c>
    </row>
    <row r="371" s="2" customFormat="1" ht="16.5" customHeight="1">
      <c r="A371" s="39"/>
      <c r="B371" s="40"/>
      <c r="C371" s="244" t="s">
        <v>727</v>
      </c>
      <c r="D371" s="244" t="s">
        <v>169</v>
      </c>
      <c r="E371" s="245" t="s">
        <v>728</v>
      </c>
      <c r="F371" s="246" t="s">
        <v>708</v>
      </c>
      <c r="G371" s="247" t="s">
        <v>263</v>
      </c>
      <c r="H371" s="248">
        <v>4</v>
      </c>
      <c r="I371" s="249"/>
      <c r="J371" s="250">
        <f>ROUND(I371*H371,2)</f>
        <v>0</v>
      </c>
      <c r="K371" s="251"/>
      <c r="L371" s="42"/>
      <c r="M371" s="252" t="s">
        <v>1</v>
      </c>
      <c r="N371" s="253" t="s">
        <v>46</v>
      </c>
      <c r="O371" s="92"/>
      <c r="P371" s="254">
        <f>O371*H371</f>
        <v>0</v>
      </c>
      <c r="Q371" s="254">
        <v>0</v>
      </c>
      <c r="R371" s="254">
        <f>Q371*H371</f>
        <v>0</v>
      </c>
      <c r="S371" s="254">
        <v>0</v>
      </c>
      <c r="T371" s="25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56" t="s">
        <v>173</v>
      </c>
      <c r="AT371" s="256" t="s">
        <v>169</v>
      </c>
      <c r="AU371" s="256" t="s">
        <v>91</v>
      </c>
      <c r="AY371" s="16" t="s">
        <v>167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6" t="s">
        <v>89</v>
      </c>
      <c r="BK371" s="144">
        <f>ROUND(I371*H371,2)</f>
        <v>0</v>
      </c>
      <c r="BL371" s="16" t="s">
        <v>173</v>
      </c>
      <c r="BM371" s="256" t="s">
        <v>729</v>
      </c>
    </row>
    <row r="372" s="2" customFormat="1">
      <c r="A372" s="39"/>
      <c r="B372" s="40"/>
      <c r="C372" s="41"/>
      <c r="D372" s="259" t="s">
        <v>228</v>
      </c>
      <c r="E372" s="41"/>
      <c r="F372" s="280" t="s">
        <v>730</v>
      </c>
      <c r="G372" s="41"/>
      <c r="H372" s="41"/>
      <c r="I372" s="213"/>
      <c r="J372" s="41"/>
      <c r="K372" s="41"/>
      <c r="L372" s="42"/>
      <c r="M372" s="281"/>
      <c r="N372" s="282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6" t="s">
        <v>228</v>
      </c>
      <c r="AU372" s="16" t="s">
        <v>91</v>
      </c>
    </row>
    <row r="373" s="13" customFormat="1">
      <c r="A373" s="13"/>
      <c r="B373" s="257"/>
      <c r="C373" s="258"/>
      <c r="D373" s="259" t="s">
        <v>175</v>
      </c>
      <c r="E373" s="260" t="s">
        <v>1</v>
      </c>
      <c r="F373" s="261" t="s">
        <v>173</v>
      </c>
      <c r="G373" s="258"/>
      <c r="H373" s="262">
        <v>4</v>
      </c>
      <c r="I373" s="263"/>
      <c r="J373" s="258"/>
      <c r="K373" s="258"/>
      <c r="L373" s="264"/>
      <c r="M373" s="265"/>
      <c r="N373" s="266"/>
      <c r="O373" s="266"/>
      <c r="P373" s="266"/>
      <c r="Q373" s="266"/>
      <c r="R373" s="266"/>
      <c r="S373" s="266"/>
      <c r="T373" s="26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8" t="s">
        <v>175</v>
      </c>
      <c r="AU373" s="268" t="s">
        <v>91</v>
      </c>
      <c r="AV373" s="13" t="s">
        <v>91</v>
      </c>
      <c r="AW373" s="13" t="s">
        <v>33</v>
      </c>
      <c r="AX373" s="13" t="s">
        <v>89</v>
      </c>
      <c r="AY373" s="268" t="s">
        <v>167</v>
      </c>
    </row>
    <row r="374" s="2" customFormat="1" ht="16.5" customHeight="1">
      <c r="A374" s="39"/>
      <c r="B374" s="40"/>
      <c r="C374" s="244" t="s">
        <v>731</v>
      </c>
      <c r="D374" s="244" t="s">
        <v>169</v>
      </c>
      <c r="E374" s="245" t="s">
        <v>732</v>
      </c>
      <c r="F374" s="246" t="s">
        <v>708</v>
      </c>
      <c r="G374" s="247" t="s">
        <v>263</v>
      </c>
      <c r="H374" s="248">
        <v>1</v>
      </c>
      <c r="I374" s="249"/>
      <c r="J374" s="250">
        <f>ROUND(I374*H374,2)</f>
        <v>0</v>
      </c>
      <c r="K374" s="251"/>
      <c r="L374" s="42"/>
      <c r="M374" s="252" t="s">
        <v>1</v>
      </c>
      <c r="N374" s="253" t="s">
        <v>46</v>
      </c>
      <c r="O374" s="92"/>
      <c r="P374" s="254">
        <f>O374*H374</f>
        <v>0</v>
      </c>
      <c r="Q374" s="254">
        <v>0</v>
      </c>
      <c r="R374" s="254">
        <f>Q374*H374</f>
        <v>0</v>
      </c>
      <c r="S374" s="254">
        <v>0</v>
      </c>
      <c r="T374" s="25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56" t="s">
        <v>173</v>
      </c>
      <c r="AT374" s="256" t="s">
        <v>169</v>
      </c>
      <c r="AU374" s="256" t="s">
        <v>91</v>
      </c>
      <c r="AY374" s="16" t="s">
        <v>167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6" t="s">
        <v>89</v>
      </c>
      <c r="BK374" s="144">
        <f>ROUND(I374*H374,2)</f>
        <v>0</v>
      </c>
      <c r="BL374" s="16" t="s">
        <v>173</v>
      </c>
      <c r="BM374" s="256" t="s">
        <v>733</v>
      </c>
    </row>
    <row r="375" s="2" customFormat="1">
      <c r="A375" s="39"/>
      <c r="B375" s="40"/>
      <c r="C375" s="41"/>
      <c r="D375" s="259" t="s">
        <v>228</v>
      </c>
      <c r="E375" s="41"/>
      <c r="F375" s="280" t="s">
        <v>734</v>
      </c>
      <c r="G375" s="41"/>
      <c r="H375" s="41"/>
      <c r="I375" s="213"/>
      <c r="J375" s="41"/>
      <c r="K375" s="41"/>
      <c r="L375" s="42"/>
      <c r="M375" s="281"/>
      <c r="N375" s="282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6" t="s">
        <v>228</v>
      </c>
      <c r="AU375" s="16" t="s">
        <v>91</v>
      </c>
    </row>
    <row r="376" s="13" customFormat="1">
      <c r="A376" s="13"/>
      <c r="B376" s="257"/>
      <c r="C376" s="258"/>
      <c r="D376" s="259" t="s">
        <v>175</v>
      </c>
      <c r="E376" s="260" t="s">
        <v>1</v>
      </c>
      <c r="F376" s="261" t="s">
        <v>89</v>
      </c>
      <c r="G376" s="258"/>
      <c r="H376" s="262">
        <v>1</v>
      </c>
      <c r="I376" s="263"/>
      <c r="J376" s="258"/>
      <c r="K376" s="258"/>
      <c r="L376" s="264"/>
      <c r="M376" s="265"/>
      <c r="N376" s="266"/>
      <c r="O376" s="266"/>
      <c r="P376" s="266"/>
      <c r="Q376" s="266"/>
      <c r="R376" s="266"/>
      <c r="S376" s="266"/>
      <c r="T376" s="26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8" t="s">
        <v>175</v>
      </c>
      <c r="AU376" s="268" t="s">
        <v>91</v>
      </c>
      <c r="AV376" s="13" t="s">
        <v>91</v>
      </c>
      <c r="AW376" s="13" t="s">
        <v>33</v>
      </c>
      <c r="AX376" s="13" t="s">
        <v>89</v>
      </c>
      <c r="AY376" s="268" t="s">
        <v>167</v>
      </c>
    </row>
    <row r="377" s="2" customFormat="1" ht="16.5" customHeight="1">
      <c r="A377" s="39"/>
      <c r="B377" s="40"/>
      <c r="C377" s="244" t="s">
        <v>735</v>
      </c>
      <c r="D377" s="244" t="s">
        <v>169</v>
      </c>
      <c r="E377" s="245" t="s">
        <v>736</v>
      </c>
      <c r="F377" s="246" t="s">
        <v>708</v>
      </c>
      <c r="G377" s="247" t="s">
        <v>263</v>
      </c>
      <c r="H377" s="248">
        <v>2</v>
      </c>
      <c r="I377" s="249"/>
      <c r="J377" s="250">
        <f>ROUND(I377*H377,2)</f>
        <v>0</v>
      </c>
      <c r="K377" s="251"/>
      <c r="L377" s="42"/>
      <c r="M377" s="252" t="s">
        <v>1</v>
      </c>
      <c r="N377" s="253" t="s">
        <v>46</v>
      </c>
      <c r="O377" s="92"/>
      <c r="P377" s="254">
        <f>O377*H377</f>
        <v>0</v>
      </c>
      <c r="Q377" s="254">
        <v>0</v>
      </c>
      <c r="R377" s="254">
        <f>Q377*H377</f>
        <v>0</v>
      </c>
      <c r="S377" s="254">
        <v>0</v>
      </c>
      <c r="T377" s="25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6" t="s">
        <v>173</v>
      </c>
      <c r="AT377" s="256" t="s">
        <v>169</v>
      </c>
      <c r="AU377" s="256" t="s">
        <v>91</v>
      </c>
      <c r="AY377" s="16" t="s">
        <v>167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6" t="s">
        <v>89</v>
      </c>
      <c r="BK377" s="144">
        <f>ROUND(I377*H377,2)</f>
        <v>0</v>
      </c>
      <c r="BL377" s="16" t="s">
        <v>173</v>
      </c>
      <c r="BM377" s="256" t="s">
        <v>737</v>
      </c>
    </row>
    <row r="378" s="2" customFormat="1">
      <c r="A378" s="39"/>
      <c r="B378" s="40"/>
      <c r="C378" s="41"/>
      <c r="D378" s="259" t="s">
        <v>228</v>
      </c>
      <c r="E378" s="41"/>
      <c r="F378" s="280" t="s">
        <v>738</v>
      </c>
      <c r="G378" s="41"/>
      <c r="H378" s="41"/>
      <c r="I378" s="213"/>
      <c r="J378" s="41"/>
      <c r="K378" s="41"/>
      <c r="L378" s="42"/>
      <c r="M378" s="281"/>
      <c r="N378" s="282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6" t="s">
        <v>228</v>
      </c>
      <c r="AU378" s="16" t="s">
        <v>91</v>
      </c>
    </row>
    <row r="379" s="13" customFormat="1">
      <c r="A379" s="13"/>
      <c r="B379" s="257"/>
      <c r="C379" s="258"/>
      <c r="D379" s="259" t="s">
        <v>175</v>
      </c>
      <c r="E379" s="260" t="s">
        <v>1</v>
      </c>
      <c r="F379" s="261" t="s">
        <v>91</v>
      </c>
      <c r="G379" s="258"/>
      <c r="H379" s="262">
        <v>2</v>
      </c>
      <c r="I379" s="263"/>
      <c r="J379" s="258"/>
      <c r="K379" s="258"/>
      <c r="L379" s="264"/>
      <c r="M379" s="265"/>
      <c r="N379" s="266"/>
      <c r="O379" s="266"/>
      <c r="P379" s="266"/>
      <c r="Q379" s="266"/>
      <c r="R379" s="266"/>
      <c r="S379" s="266"/>
      <c r="T379" s="26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8" t="s">
        <v>175</v>
      </c>
      <c r="AU379" s="268" t="s">
        <v>91</v>
      </c>
      <c r="AV379" s="13" t="s">
        <v>91</v>
      </c>
      <c r="AW379" s="13" t="s">
        <v>33</v>
      </c>
      <c r="AX379" s="13" t="s">
        <v>89</v>
      </c>
      <c r="AY379" s="268" t="s">
        <v>167</v>
      </c>
    </row>
    <row r="380" s="2" customFormat="1" ht="16.5" customHeight="1">
      <c r="A380" s="39"/>
      <c r="B380" s="40"/>
      <c r="C380" s="288" t="s">
        <v>739</v>
      </c>
      <c r="D380" s="288" t="s">
        <v>446</v>
      </c>
      <c r="E380" s="289" t="s">
        <v>740</v>
      </c>
      <c r="F380" s="290" t="s">
        <v>741</v>
      </c>
      <c r="G380" s="291" t="s">
        <v>263</v>
      </c>
      <c r="H380" s="292">
        <v>1</v>
      </c>
      <c r="I380" s="293"/>
      <c r="J380" s="294">
        <f>ROUND(I380*H380,2)</f>
        <v>0</v>
      </c>
      <c r="K380" s="295"/>
      <c r="L380" s="296"/>
      <c r="M380" s="297" t="s">
        <v>1</v>
      </c>
      <c r="N380" s="298" t="s">
        <v>46</v>
      </c>
      <c r="O380" s="92"/>
      <c r="P380" s="254">
        <f>O380*H380</f>
        <v>0</v>
      </c>
      <c r="Q380" s="254">
        <v>0.014500000000000001</v>
      </c>
      <c r="R380" s="254">
        <f>Q380*H380</f>
        <v>0.014500000000000001</v>
      </c>
      <c r="S380" s="254">
        <v>0</v>
      </c>
      <c r="T380" s="25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56" t="s">
        <v>260</v>
      </c>
      <c r="AT380" s="256" t="s">
        <v>446</v>
      </c>
      <c r="AU380" s="256" t="s">
        <v>91</v>
      </c>
      <c r="AY380" s="16" t="s">
        <v>167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6" t="s">
        <v>89</v>
      </c>
      <c r="BK380" s="144">
        <f>ROUND(I380*H380,2)</f>
        <v>0</v>
      </c>
      <c r="BL380" s="16" t="s">
        <v>173</v>
      </c>
      <c r="BM380" s="256" t="s">
        <v>742</v>
      </c>
    </row>
    <row r="381" s="2" customFormat="1">
      <c r="A381" s="39"/>
      <c r="B381" s="40"/>
      <c r="C381" s="41"/>
      <c r="D381" s="259" t="s">
        <v>228</v>
      </c>
      <c r="E381" s="41"/>
      <c r="F381" s="280" t="s">
        <v>700</v>
      </c>
      <c r="G381" s="41"/>
      <c r="H381" s="41"/>
      <c r="I381" s="213"/>
      <c r="J381" s="41"/>
      <c r="K381" s="41"/>
      <c r="L381" s="42"/>
      <c r="M381" s="281"/>
      <c r="N381" s="282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6" t="s">
        <v>228</v>
      </c>
      <c r="AU381" s="16" t="s">
        <v>91</v>
      </c>
    </row>
    <row r="382" s="2" customFormat="1" ht="16.5" customHeight="1">
      <c r="A382" s="39"/>
      <c r="B382" s="40"/>
      <c r="C382" s="288" t="s">
        <v>743</v>
      </c>
      <c r="D382" s="288" t="s">
        <v>446</v>
      </c>
      <c r="E382" s="289" t="s">
        <v>744</v>
      </c>
      <c r="F382" s="290" t="s">
        <v>745</v>
      </c>
      <c r="G382" s="291" t="s">
        <v>263</v>
      </c>
      <c r="H382" s="292">
        <v>3</v>
      </c>
      <c r="I382" s="293"/>
      <c r="J382" s="294">
        <f>ROUND(I382*H382,2)</f>
        <v>0</v>
      </c>
      <c r="K382" s="295"/>
      <c r="L382" s="296"/>
      <c r="M382" s="297" t="s">
        <v>1</v>
      </c>
      <c r="N382" s="298" t="s">
        <v>46</v>
      </c>
      <c r="O382" s="92"/>
      <c r="P382" s="254">
        <f>O382*H382</f>
        <v>0</v>
      </c>
      <c r="Q382" s="254">
        <v>0.014500000000000001</v>
      </c>
      <c r="R382" s="254">
        <f>Q382*H382</f>
        <v>0.043500000000000004</v>
      </c>
      <c r="S382" s="254">
        <v>0</v>
      </c>
      <c r="T382" s="25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56" t="s">
        <v>260</v>
      </c>
      <c r="AT382" s="256" t="s">
        <v>446</v>
      </c>
      <c r="AU382" s="256" t="s">
        <v>91</v>
      </c>
      <c r="AY382" s="16" t="s">
        <v>167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6" t="s">
        <v>89</v>
      </c>
      <c r="BK382" s="144">
        <f>ROUND(I382*H382,2)</f>
        <v>0</v>
      </c>
      <c r="BL382" s="16" t="s">
        <v>173</v>
      </c>
      <c r="BM382" s="256" t="s">
        <v>746</v>
      </c>
    </row>
    <row r="383" s="2" customFormat="1">
      <c r="A383" s="39"/>
      <c r="B383" s="40"/>
      <c r="C383" s="41"/>
      <c r="D383" s="259" t="s">
        <v>228</v>
      </c>
      <c r="E383" s="41"/>
      <c r="F383" s="280" t="s">
        <v>705</v>
      </c>
      <c r="G383" s="41"/>
      <c r="H383" s="41"/>
      <c r="I383" s="213"/>
      <c r="J383" s="41"/>
      <c r="K383" s="41"/>
      <c r="L383" s="42"/>
      <c r="M383" s="281"/>
      <c r="N383" s="282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6" t="s">
        <v>228</v>
      </c>
      <c r="AU383" s="16" t="s">
        <v>91</v>
      </c>
    </row>
    <row r="384" s="2" customFormat="1" ht="16.5" customHeight="1">
      <c r="A384" s="39"/>
      <c r="B384" s="40"/>
      <c r="C384" s="288" t="s">
        <v>747</v>
      </c>
      <c r="D384" s="288" t="s">
        <v>446</v>
      </c>
      <c r="E384" s="289" t="s">
        <v>748</v>
      </c>
      <c r="F384" s="290" t="s">
        <v>749</v>
      </c>
      <c r="G384" s="291" t="s">
        <v>263</v>
      </c>
      <c r="H384" s="292">
        <v>2</v>
      </c>
      <c r="I384" s="293"/>
      <c r="J384" s="294">
        <f>ROUND(I384*H384,2)</f>
        <v>0</v>
      </c>
      <c r="K384" s="295"/>
      <c r="L384" s="296"/>
      <c r="M384" s="297" t="s">
        <v>1</v>
      </c>
      <c r="N384" s="298" t="s">
        <v>46</v>
      </c>
      <c r="O384" s="92"/>
      <c r="P384" s="254">
        <f>O384*H384</f>
        <v>0</v>
      </c>
      <c r="Q384" s="254">
        <v>0.014500000000000001</v>
      </c>
      <c r="R384" s="254">
        <f>Q384*H384</f>
        <v>0.029000000000000001</v>
      </c>
      <c r="S384" s="254">
        <v>0</v>
      </c>
      <c r="T384" s="25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6" t="s">
        <v>260</v>
      </c>
      <c r="AT384" s="256" t="s">
        <v>446</v>
      </c>
      <c r="AU384" s="256" t="s">
        <v>91</v>
      </c>
      <c r="AY384" s="16" t="s">
        <v>167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6" t="s">
        <v>89</v>
      </c>
      <c r="BK384" s="144">
        <f>ROUND(I384*H384,2)</f>
        <v>0</v>
      </c>
      <c r="BL384" s="16" t="s">
        <v>173</v>
      </c>
      <c r="BM384" s="256" t="s">
        <v>750</v>
      </c>
    </row>
    <row r="385" s="2" customFormat="1">
      <c r="A385" s="39"/>
      <c r="B385" s="40"/>
      <c r="C385" s="41"/>
      <c r="D385" s="259" t="s">
        <v>228</v>
      </c>
      <c r="E385" s="41"/>
      <c r="F385" s="280" t="s">
        <v>710</v>
      </c>
      <c r="G385" s="41"/>
      <c r="H385" s="41"/>
      <c r="I385" s="213"/>
      <c r="J385" s="41"/>
      <c r="K385" s="41"/>
      <c r="L385" s="42"/>
      <c r="M385" s="281"/>
      <c r="N385" s="282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6" t="s">
        <v>228</v>
      </c>
      <c r="AU385" s="16" t="s">
        <v>91</v>
      </c>
    </row>
    <row r="386" s="2" customFormat="1" ht="16.5" customHeight="1">
      <c r="A386" s="39"/>
      <c r="B386" s="40"/>
      <c r="C386" s="288" t="s">
        <v>751</v>
      </c>
      <c r="D386" s="288" t="s">
        <v>446</v>
      </c>
      <c r="E386" s="289" t="s">
        <v>752</v>
      </c>
      <c r="F386" s="290" t="s">
        <v>749</v>
      </c>
      <c r="G386" s="291" t="s">
        <v>263</v>
      </c>
      <c r="H386" s="292">
        <v>2</v>
      </c>
      <c r="I386" s="293"/>
      <c r="J386" s="294">
        <f>ROUND(I386*H386,2)</f>
        <v>0</v>
      </c>
      <c r="K386" s="295"/>
      <c r="L386" s="296"/>
      <c r="M386" s="297" t="s">
        <v>1</v>
      </c>
      <c r="N386" s="298" t="s">
        <v>46</v>
      </c>
      <c r="O386" s="92"/>
      <c r="P386" s="254">
        <f>O386*H386</f>
        <v>0</v>
      </c>
      <c r="Q386" s="254">
        <v>0.014500000000000001</v>
      </c>
      <c r="R386" s="254">
        <f>Q386*H386</f>
        <v>0.029000000000000001</v>
      </c>
      <c r="S386" s="254">
        <v>0</v>
      </c>
      <c r="T386" s="25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56" t="s">
        <v>260</v>
      </c>
      <c r="AT386" s="256" t="s">
        <v>446</v>
      </c>
      <c r="AU386" s="256" t="s">
        <v>91</v>
      </c>
      <c r="AY386" s="16" t="s">
        <v>167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6" t="s">
        <v>89</v>
      </c>
      <c r="BK386" s="144">
        <f>ROUND(I386*H386,2)</f>
        <v>0</v>
      </c>
      <c r="BL386" s="16" t="s">
        <v>173</v>
      </c>
      <c r="BM386" s="256" t="s">
        <v>753</v>
      </c>
    </row>
    <row r="387" s="2" customFormat="1">
      <c r="A387" s="39"/>
      <c r="B387" s="40"/>
      <c r="C387" s="41"/>
      <c r="D387" s="259" t="s">
        <v>228</v>
      </c>
      <c r="E387" s="41"/>
      <c r="F387" s="280" t="s">
        <v>714</v>
      </c>
      <c r="G387" s="41"/>
      <c r="H387" s="41"/>
      <c r="I387" s="213"/>
      <c r="J387" s="41"/>
      <c r="K387" s="41"/>
      <c r="L387" s="42"/>
      <c r="M387" s="281"/>
      <c r="N387" s="282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6" t="s">
        <v>228</v>
      </c>
      <c r="AU387" s="16" t="s">
        <v>91</v>
      </c>
    </row>
    <row r="388" s="2" customFormat="1" ht="16.5" customHeight="1">
      <c r="A388" s="39"/>
      <c r="B388" s="40"/>
      <c r="C388" s="288" t="s">
        <v>754</v>
      </c>
      <c r="D388" s="288" t="s">
        <v>446</v>
      </c>
      <c r="E388" s="289" t="s">
        <v>755</v>
      </c>
      <c r="F388" s="290" t="s">
        <v>749</v>
      </c>
      <c r="G388" s="291" t="s">
        <v>263</v>
      </c>
      <c r="H388" s="292">
        <v>2</v>
      </c>
      <c r="I388" s="293"/>
      <c r="J388" s="294">
        <f>ROUND(I388*H388,2)</f>
        <v>0</v>
      </c>
      <c r="K388" s="295"/>
      <c r="L388" s="296"/>
      <c r="M388" s="297" t="s">
        <v>1</v>
      </c>
      <c r="N388" s="298" t="s">
        <v>46</v>
      </c>
      <c r="O388" s="92"/>
      <c r="P388" s="254">
        <f>O388*H388</f>
        <v>0</v>
      </c>
      <c r="Q388" s="254">
        <v>0.014500000000000001</v>
      </c>
      <c r="R388" s="254">
        <f>Q388*H388</f>
        <v>0.029000000000000001</v>
      </c>
      <c r="S388" s="254">
        <v>0</v>
      </c>
      <c r="T388" s="25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56" t="s">
        <v>260</v>
      </c>
      <c r="AT388" s="256" t="s">
        <v>446</v>
      </c>
      <c r="AU388" s="256" t="s">
        <v>91</v>
      </c>
      <c r="AY388" s="16" t="s">
        <v>167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6" t="s">
        <v>89</v>
      </c>
      <c r="BK388" s="144">
        <f>ROUND(I388*H388,2)</f>
        <v>0</v>
      </c>
      <c r="BL388" s="16" t="s">
        <v>173</v>
      </c>
      <c r="BM388" s="256" t="s">
        <v>756</v>
      </c>
    </row>
    <row r="389" s="2" customFormat="1">
      <c r="A389" s="39"/>
      <c r="B389" s="40"/>
      <c r="C389" s="41"/>
      <c r="D389" s="259" t="s">
        <v>228</v>
      </c>
      <c r="E389" s="41"/>
      <c r="F389" s="280" t="s">
        <v>757</v>
      </c>
      <c r="G389" s="41"/>
      <c r="H389" s="41"/>
      <c r="I389" s="213"/>
      <c r="J389" s="41"/>
      <c r="K389" s="41"/>
      <c r="L389" s="42"/>
      <c r="M389" s="281"/>
      <c r="N389" s="282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6" t="s">
        <v>228</v>
      </c>
      <c r="AU389" s="16" t="s">
        <v>91</v>
      </c>
    </row>
    <row r="390" s="2" customFormat="1" ht="16.5" customHeight="1">
      <c r="A390" s="39"/>
      <c r="B390" s="40"/>
      <c r="C390" s="288" t="s">
        <v>758</v>
      </c>
      <c r="D390" s="288" t="s">
        <v>446</v>
      </c>
      <c r="E390" s="289" t="s">
        <v>759</v>
      </c>
      <c r="F390" s="290" t="s">
        <v>749</v>
      </c>
      <c r="G390" s="291" t="s">
        <v>263</v>
      </c>
      <c r="H390" s="292">
        <v>4</v>
      </c>
      <c r="I390" s="293"/>
      <c r="J390" s="294">
        <f>ROUND(I390*H390,2)</f>
        <v>0</v>
      </c>
      <c r="K390" s="295"/>
      <c r="L390" s="296"/>
      <c r="M390" s="297" t="s">
        <v>1</v>
      </c>
      <c r="N390" s="298" t="s">
        <v>46</v>
      </c>
      <c r="O390" s="92"/>
      <c r="P390" s="254">
        <f>O390*H390</f>
        <v>0</v>
      </c>
      <c r="Q390" s="254">
        <v>0.014500000000000001</v>
      </c>
      <c r="R390" s="254">
        <f>Q390*H390</f>
        <v>0.058000000000000003</v>
      </c>
      <c r="S390" s="254">
        <v>0</v>
      </c>
      <c r="T390" s="25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56" t="s">
        <v>260</v>
      </c>
      <c r="AT390" s="256" t="s">
        <v>446</v>
      </c>
      <c r="AU390" s="256" t="s">
        <v>91</v>
      </c>
      <c r="AY390" s="16" t="s">
        <v>167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6" t="s">
        <v>89</v>
      </c>
      <c r="BK390" s="144">
        <f>ROUND(I390*H390,2)</f>
        <v>0</v>
      </c>
      <c r="BL390" s="16" t="s">
        <v>173</v>
      </c>
      <c r="BM390" s="256" t="s">
        <v>760</v>
      </c>
    </row>
    <row r="391" s="2" customFormat="1">
      <c r="A391" s="39"/>
      <c r="B391" s="40"/>
      <c r="C391" s="41"/>
      <c r="D391" s="259" t="s">
        <v>228</v>
      </c>
      <c r="E391" s="41"/>
      <c r="F391" s="280" t="s">
        <v>761</v>
      </c>
      <c r="G391" s="41"/>
      <c r="H391" s="41"/>
      <c r="I391" s="213"/>
      <c r="J391" s="41"/>
      <c r="K391" s="41"/>
      <c r="L391" s="42"/>
      <c r="M391" s="281"/>
      <c r="N391" s="282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6" t="s">
        <v>228</v>
      </c>
      <c r="AU391" s="16" t="s">
        <v>91</v>
      </c>
    </row>
    <row r="392" s="13" customFormat="1">
      <c r="A392" s="13"/>
      <c r="B392" s="257"/>
      <c r="C392" s="258"/>
      <c r="D392" s="259" t="s">
        <v>175</v>
      </c>
      <c r="E392" s="260" t="s">
        <v>1</v>
      </c>
      <c r="F392" s="261" t="s">
        <v>173</v>
      </c>
      <c r="G392" s="258"/>
      <c r="H392" s="262">
        <v>4</v>
      </c>
      <c r="I392" s="263"/>
      <c r="J392" s="258"/>
      <c r="K392" s="258"/>
      <c r="L392" s="264"/>
      <c r="M392" s="265"/>
      <c r="N392" s="266"/>
      <c r="O392" s="266"/>
      <c r="P392" s="266"/>
      <c r="Q392" s="266"/>
      <c r="R392" s="266"/>
      <c r="S392" s="266"/>
      <c r="T392" s="26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8" t="s">
        <v>175</v>
      </c>
      <c r="AU392" s="268" t="s">
        <v>91</v>
      </c>
      <c r="AV392" s="13" t="s">
        <v>91</v>
      </c>
      <c r="AW392" s="13" t="s">
        <v>33</v>
      </c>
      <c r="AX392" s="13" t="s">
        <v>89</v>
      </c>
      <c r="AY392" s="268" t="s">
        <v>167</v>
      </c>
    </row>
    <row r="393" s="2" customFormat="1" ht="16.5" customHeight="1">
      <c r="A393" s="39"/>
      <c r="B393" s="40"/>
      <c r="C393" s="288" t="s">
        <v>762</v>
      </c>
      <c r="D393" s="288" t="s">
        <v>446</v>
      </c>
      <c r="E393" s="289" t="s">
        <v>763</v>
      </c>
      <c r="F393" s="290" t="s">
        <v>749</v>
      </c>
      <c r="G393" s="291" t="s">
        <v>263</v>
      </c>
      <c r="H393" s="292">
        <v>4</v>
      </c>
      <c r="I393" s="293"/>
      <c r="J393" s="294">
        <f>ROUND(I393*H393,2)</f>
        <v>0</v>
      </c>
      <c r="K393" s="295"/>
      <c r="L393" s="296"/>
      <c r="M393" s="297" t="s">
        <v>1</v>
      </c>
      <c r="N393" s="298" t="s">
        <v>46</v>
      </c>
      <c r="O393" s="92"/>
      <c r="P393" s="254">
        <f>O393*H393</f>
        <v>0</v>
      </c>
      <c r="Q393" s="254">
        <v>0.014500000000000001</v>
      </c>
      <c r="R393" s="254">
        <f>Q393*H393</f>
        <v>0.058000000000000003</v>
      </c>
      <c r="S393" s="254">
        <v>0</v>
      </c>
      <c r="T393" s="25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56" t="s">
        <v>260</v>
      </c>
      <c r="AT393" s="256" t="s">
        <v>446</v>
      </c>
      <c r="AU393" s="256" t="s">
        <v>91</v>
      </c>
      <c r="AY393" s="16" t="s">
        <v>167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6" t="s">
        <v>89</v>
      </c>
      <c r="BK393" s="144">
        <f>ROUND(I393*H393,2)</f>
        <v>0</v>
      </c>
      <c r="BL393" s="16" t="s">
        <v>173</v>
      </c>
      <c r="BM393" s="256" t="s">
        <v>764</v>
      </c>
    </row>
    <row r="394" s="2" customFormat="1">
      <c r="A394" s="39"/>
      <c r="B394" s="40"/>
      <c r="C394" s="41"/>
      <c r="D394" s="259" t="s">
        <v>228</v>
      </c>
      <c r="E394" s="41"/>
      <c r="F394" s="280" t="s">
        <v>726</v>
      </c>
      <c r="G394" s="41"/>
      <c r="H394" s="41"/>
      <c r="I394" s="213"/>
      <c r="J394" s="41"/>
      <c r="K394" s="41"/>
      <c r="L394" s="42"/>
      <c r="M394" s="281"/>
      <c r="N394" s="282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6" t="s">
        <v>228</v>
      </c>
      <c r="AU394" s="16" t="s">
        <v>91</v>
      </c>
    </row>
    <row r="395" s="13" customFormat="1">
      <c r="A395" s="13"/>
      <c r="B395" s="257"/>
      <c r="C395" s="258"/>
      <c r="D395" s="259" t="s">
        <v>175</v>
      </c>
      <c r="E395" s="260" t="s">
        <v>1</v>
      </c>
      <c r="F395" s="261" t="s">
        <v>173</v>
      </c>
      <c r="G395" s="258"/>
      <c r="H395" s="262">
        <v>4</v>
      </c>
      <c r="I395" s="263"/>
      <c r="J395" s="258"/>
      <c r="K395" s="258"/>
      <c r="L395" s="264"/>
      <c r="M395" s="265"/>
      <c r="N395" s="266"/>
      <c r="O395" s="266"/>
      <c r="P395" s="266"/>
      <c r="Q395" s="266"/>
      <c r="R395" s="266"/>
      <c r="S395" s="266"/>
      <c r="T395" s="26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8" t="s">
        <v>175</v>
      </c>
      <c r="AU395" s="268" t="s">
        <v>91</v>
      </c>
      <c r="AV395" s="13" t="s">
        <v>91</v>
      </c>
      <c r="AW395" s="13" t="s">
        <v>33</v>
      </c>
      <c r="AX395" s="13" t="s">
        <v>89</v>
      </c>
      <c r="AY395" s="268" t="s">
        <v>167</v>
      </c>
    </row>
    <row r="396" s="2" customFormat="1" ht="16.5" customHeight="1">
      <c r="A396" s="39"/>
      <c r="B396" s="40"/>
      <c r="C396" s="288" t="s">
        <v>765</v>
      </c>
      <c r="D396" s="288" t="s">
        <v>446</v>
      </c>
      <c r="E396" s="289" t="s">
        <v>763</v>
      </c>
      <c r="F396" s="290" t="s">
        <v>749</v>
      </c>
      <c r="G396" s="291" t="s">
        <v>263</v>
      </c>
      <c r="H396" s="292">
        <v>2</v>
      </c>
      <c r="I396" s="293"/>
      <c r="J396" s="294">
        <f>ROUND(I396*H396,2)</f>
        <v>0</v>
      </c>
      <c r="K396" s="295"/>
      <c r="L396" s="296"/>
      <c r="M396" s="297" t="s">
        <v>1</v>
      </c>
      <c r="N396" s="298" t="s">
        <v>46</v>
      </c>
      <c r="O396" s="92"/>
      <c r="P396" s="254">
        <f>O396*H396</f>
        <v>0</v>
      </c>
      <c r="Q396" s="254">
        <v>0.014500000000000001</v>
      </c>
      <c r="R396" s="254">
        <f>Q396*H396</f>
        <v>0.029000000000000001</v>
      </c>
      <c r="S396" s="254">
        <v>0</v>
      </c>
      <c r="T396" s="25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56" t="s">
        <v>260</v>
      </c>
      <c r="AT396" s="256" t="s">
        <v>446</v>
      </c>
      <c r="AU396" s="256" t="s">
        <v>91</v>
      </c>
      <c r="AY396" s="16" t="s">
        <v>167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6" t="s">
        <v>89</v>
      </c>
      <c r="BK396" s="144">
        <f>ROUND(I396*H396,2)</f>
        <v>0</v>
      </c>
      <c r="BL396" s="16" t="s">
        <v>173</v>
      </c>
      <c r="BM396" s="256" t="s">
        <v>766</v>
      </c>
    </row>
    <row r="397" s="2" customFormat="1">
      <c r="A397" s="39"/>
      <c r="B397" s="40"/>
      <c r="C397" s="41"/>
      <c r="D397" s="259" t="s">
        <v>228</v>
      </c>
      <c r="E397" s="41"/>
      <c r="F397" s="280" t="s">
        <v>730</v>
      </c>
      <c r="G397" s="41"/>
      <c r="H397" s="41"/>
      <c r="I397" s="213"/>
      <c r="J397" s="41"/>
      <c r="K397" s="41"/>
      <c r="L397" s="42"/>
      <c r="M397" s="281"/>
      <c r="N397" s="282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6" t="s">
        <v>228</v>
      </c>
      <c r="AU397" s="16" t="s">
        <v>91</v>
      </c>
    </row>
    <row r="398" s="13" customFormat="1">
      <c r="A398" s="13"/>
      <c r="B398" s="257"/>
      <c r="C398" s="258"/>
      <c r="D398" s="259" t="s">
        <v>175</v>
      </c>
      <c r="E398" s="260" t="s">
        <v>1</v>
      </c>
      <c r="F398" s="261" t="s">
        <v>91</v>
      </c>
      <c r="G398" s="258"/>
      <c r="H398" s="262">
        <v>2</v>
      </c>
      <c r="I398" s="263"/>
      <c r="J398" s="258"/>
      <c r="K398" s="258"/>
      <c r="L398" s="264"/>
      <c r="M398" s="265"/>
      <c r="N398" s="266"/>
      <c r="O398" s="266"/>
      <c r="P398" s="266"/>
      <c r="Q398" s="266"/>
      <c r="R398" s="266"/>
      <c r="S398" s="266"/>
      <c r="T398" s="26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8" t="s">
        <v>175</v>
      </c>
      <c r="AU398" s="268" t="s">
        <v>91</v>
      </c>
      <c r="AV398" s="13" t="s">
        <v>91</v>
      </c>
      <c r="AW398" s="13" t="s">
        <v>33</v>
      </c>
      <c r="AX398" s="13" t="s">
        <v>89</v>
      </c>
      <c r="AY398" s="268" t="s">
        <v>167</v>
      </c>
    </row>
    <row r="399" s="2" customFormat="1" ht="16.5" customHeight="1">
      <c r="A399" s="39"/>
      <c r="B399" s="40"/>
      <c r="C399" s="288" t="s">
        <v>767</v>
      </c>
      <c r="D399" s="288" t="s">
        <v>446</v>
      </c>
      <c r="E399" s="289" t="s">
        <v>763</v>
      </c>
      <c r="F399" s="290" t="s">
        <v>749</v>
      </c>
      <c r="G399" s="291" t="s">
        <v>263</v>
      </c>
      <c r="H399" s="292">
        <v>1</v>
      </c>
      <c r="I399" s="293"/>
      <c r="J399" s="294">
        <f>ROUND(I399*H399,2)</f>
        <v>0</v>
      </c>
      <c r="K399" s="295"/>
      <c r="L399" s="296"/>
      <c r="M399" s="297" t="s">
        <v>1</v>
      </c>
      <c r="N399" s="298" t="s">
        <v>46</v>
      </c>
      <c r="O399" s="92"/>
      <c r="P399" s="254">
        <f>O399*H399</f>
        <v>0</v>
      </c>
      <c r="Q399" s="254">
        <v>0.014500000000000001</v>
      </c>
      <c r="R399" s="254">
        <f>Q399*H399</f>
        <v>0.014500000000000001</v>
      </c>
      <c r="S399" s="254">
        <v>0</v>
      </c>
      <c r="T399" s="255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56" t="s">
        <v>260</v>
      </c>
      <c r="AT399" s="256" t="s">
        <v>446</v>
      </c>
      <c r="AU399" s="256" t="s">
        <v>91</v>
      </c>
      <c r="AY399" s="16" t="s">
        <v>167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6" t="s">
        <v>89</v>
      </c>
      <c r="BK399" s="144">
        <f>ROUND(I399*H399,2)</f>
        <v>0</v>
      </c>
      <c r="BL399" s="16" t="s">
        <v>173</v>
      </c>
      <c r="BM399" s="256" t="s">
        <v>768</v>
      </c>
    </row>
    <row r="400" s="2" customFormat="1">
      <c r="A400" s="39"/>
      <c r="B400" s="40"/>
      <c r="C400" s="41"/>
      <c r="D400" s="259" t="s">
        <v>228</v>
      </c>
      <c r="E400" s="41"/>
      <c r="F400" s="280" t="s">
        <v>734</v>
      </c>
      <c r="G400" s="41"/>
      <c r="H400" s="41"/>
      <c r="I400" s="213"/>
      <c r="J400" s="41"/>
      <c r="K400" s="41"/>
      <c r="L400" s="42"/>
      <c r="M400" s="281"/>
      <c r="N400" s="282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6" t="s">
        <v>228</v>
      </c>
      <c r="AU400" s="16" t="s">
        <v>91</v>
      </c>
    </row>
    <row r="401" s="13" customFormat="1">
      <c r="A401" s="13"/>
      <c r="B401" s="257"/>
      <c r="C401" s="258"/>
      <c r="D401" s="259" t="s">
        <v>175</v>
      </c>
      <c r="E401" s="260" t="s">
        <v>1</v>
      </c>
      <c r="F401" s="261" t="s">
        <v>89</v>
      </c>
      <c r="G401" s="258"/>
      <c r="H401" s="262">
        <v>1</v>
      </c>
      <c r="I401" s="263"/>
      <c r="J401" s="258"/>
      <c r="K401" s="258"/>
      <c r="L401" s="264"/>
      <c r="M401" s="265"/>
      <c r="N401" s="266"/>
      <c r="O401" s="266"/>
      <c r="P401" s="266"/>
      <c r="Q401" s="266"/>
      <c r="R401" s="266"/>
      <c r="S401" s="266"/>
      <c r="T401" s="26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8" t="s">
        <v>175</v>
      </c>
      <c r="AU401" s="268" t="s">
        <v>91</v>
      </c>
      <c r="AV401" s="13" t="s">
        <v>91</v>
      </c>
      <c r="AW401" s="13" t="s">
        <v>33</v>
      </c>
      <c r="AX401" s="13" t="s">
        <v>89</v>
      </c>
      <c r="AY401" s="268" t="s">
        <v>167</v>
      </c>
    </row>
    <row r="402" s="2" customFormat="1" ht="16.5" customHeight="1">
      <c r="A402" s="39"/>
      <c r="B402" s="40"/>
      <c r="C402" s="288" t="s">
        <v>769</v>
      </c>
      <c r="D402" s="288" t="s">
        <v>446</v>
      </c>
      <c r="E402" s="289" t="s">
        <v>763</v>
      </c>
      <c r="F402" s="290" t="s">
        <v>749</v>
      </c>
      <c r="G402" s="291" t="s">
        <v>263</v>
      </c>
      <c r="H402" s="292">
        <v>2</v>
      </c>
      <c r="I402" s="293"/>
      <c r="J402" s="294">
        <f>ROUND(I402*H402,2)</f>
        <v>0</v>
      </c>
      <c r="K402" s="295"/>
      <c r="L402" s="296"/>
      <c r="M402" s="297" t="s">
        <v>1</v>
      </c>
      <c r="N402" s="298" t="s">
        <v>46</v>
      </c>
      <c r="O402" s="92"/>
      <c r="P402" s="254">
        <f>O402*H402</f>
        <v>0</v>
      </c>
      <c r="Q402" s="254">
        <v>0.014500000000000001</v>
      </c>
      <c r="R402" s="254">
        <f>Q402*H402</f>
        <v>0.029000000000000001</v>
      </c>
      <c r="S402" s="254">
        <v>0</v>
      </c>
      <c r="T402" s="25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56" t="s">
        <v>260</v>
      </c>
      <c r="AT402" s="256" t="s">
        <v>446</v>
      </c>
      <c r="AU402" s="256" t="s">
        <v>91</v>
      </c>
      <c r="AY402" s="16" t="s">
        <v>167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6" t="s">
        <v>89</v>
      </c>
      <c r="BK402" s="144">
        <f>ROUND(I402*H402,2)</f>
        <v>0</v>
      </c>
      <c r="BL402" s="16" t="s">
        <v>173</v>
      </c>
      <c r="BM402" s="256" t="s">
        <v>770</v>
      </c>
    </row>
    <row r="403" s="2" customFormat="1">
      <c r="A403" s="39"/>
      <c r="B403" s="40"/>
      <c r="C403" s="41"/>
      <c r="D403" s="259" t="s">
        <v>228</v>
      </c>
      <c r="E403" s="41"/>
      <c r="F403" s="280" t="s">
        <v>738</v>
      </c>
      <c r="G403" s="41"/>
      <c r="H403" s="41"/>
      <c r="I403" s="213"/>
      <c r="J403" s="41"/>
      <c r="K403" s="41"/>
      <c r="L403" s="42"/>
      <c r="M403" s="281"/>
      <c r="N403" s="282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6" t="s">
        <v>228</v>
      </c>
      <c r="AU403" s="16" t="s">
        <v>91</v>
      </c>
    </row>
    <row r="404" s="13" customFormat="1">
      <c r="A404" s="13"/>
      <c r="B404" s="257"/>
      <c r="C404" s="258"/>
      <c r="D404" s="259" t="s">
        <v>175</v>
      </c>
      <c r="E404" s="260" t="s">
        <v>1</v>
      </c>
      <c r="F404" s="261" t="s">
        <v>91</v>
      </c>
      <c r="G404" s="258"/>
      <c r="H404" s="262">
        <v>2</v>
      </c>
      <c r="I404" s="263"/>
      <c r="J404" s="258"/>
      <c r="K404" s="258"/>
      <c r="L404" s="264"/>
      <c r="M404" s="265"/>
      <c r="N404" s="266"/>
      <c r="O404" s="266"/>
      <c r="P404" s="266"/>
      <c r="Q404" s="266"/>
      <c r="R404" s="266"/>
      <c r="S404" s="266"/>
      <c r="T404" s="26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8" t="s">
        <v>175</v>
      </c>
      <c r="AU404" s="268" t="s">
        <v>91</v>
      </c>
      <c r="AV404" s="13" t="s">
        <v>91</v>
      </c>
      <c r="AW404" s="13" t="s">
        <v>33</v>
      </c>
      <c r="AX404" s="13" t="s">
        <v>89</v>
      </c>
      <c r="AY404" s="268" t="s">
        <v>167</v>
      </c>
    </row>
    <row r="405" s="2" customFormat="1" ht="49.05" customHeight="1">
      <c r="A405" s="39"/>
      <c r="B405" s="40"/>
      <c r="C405" s="244" t="s">
        <v>771</v>
      </c>
      <c r="D405" s="244" t="s">
        <v>169</v>
      </c>
      <c r="E405" s="245" t="s">
        <v>772</v>
      </c>
      <c r="F405" s="246" t="s">
        <v>773</v>
      </c>
      <c r="G405" s="247" t="s">
        <v>214</v>
      </c>
      <c r="H405" s="248">
        <v>2.5459999999999998</v>
      </c>
      <c r="I405" s="249"/>
      <c r="J405" s="250">
        <f>ROUND(I405*H405,2)</f>
        <v>0</v>
      </c>
      <c r="K405" s="251"/>
      <c r="L405" s="42"/>
      <c r="M405" s="252" t="s">
        <v>1</v>
      </c>
      <c r="N405" s="253" t="s">
        <v>46</v>
      </c>
      <c r="O405" s="92"/>
      <c r="P405" s="254">
        <f>O405*H405</f>
        <v>0</v>
      </c>
      <c r="Q405" s="254">
        <v>0</v>
      </c>
      <c r="R405" s="254">
        <f>Q405*H405</f>
        <v>0</v>
      </c>
      <c r="S405" s="254">
        <v>0</v>
      </c>
      <c r="T405" s="255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56" t="s">
        <v>224</v>
      </c>
      <c r="AT405" s="256" t="s">
        <v>169</v>
      </c>
      <c r="AU405" s="256" t="s">
        <v>91</v>
      </c>
      <c r="AY405" s="16" t="s">
        <v>167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6" t="s">
        <v>89</v>
      </c>
      <c r="BK405" s="144">
        <f>ROUND(I405*H405,2)</f>
        <v>0</v>
      </c>
      <c r="BL405" s="16" t="s">
        <v>224</v>
      </c>
      <c r="BM405" s="256" t="s">
        <v>774</v>
      </c>
    </row>
    <row r="406" s="12" customFormat="1" ht="22.8" customHeight="1">
      <c r="A406" s="12"/>
      <c r="B406" s="228"/>
      <c r="C406" s="229"/>
      <c r="D406" s="230" t="s">
        <v>80</v>
      </c>
      <c r="E406" s="242" t="s">
        <v>253</v>
      </c>
      <c r="F406" s="242" t="s">
        <v>254</v>
      </c>
      <c r="G406" s="229"/>
      <c r="H406" s="229"/>
      <c r="I406" s="232"/>
      <c r="J406" s="243">
        <f>BK406</f>
        <v>0</v>
      </c>
      <c r="K406" s="229"/>
      <c r="L406" s="234"/>
      <c r="M406" s="235"/>
      <c r="N406" s="236"/>
      <c r="O406" s="236"/>
      <c r="P406" s="237">
        <f>SUM(P407:P456)</f>
        <v>0</v>
      </c>
      <c r="Q406" s="236"/>
      <c r="R406" s="237">
        <f>SUM(R407:R456)</f>
        <v>2.4080897999999999</v>
      </c>
      <c r="S406" s="236"/>
      <c r="T406" s="238">
        <f>SUM(T407:T456)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39" t="s">
        <v>91</v>
      </c>
      <c r="AT406" s="240" t="s">
        <v>80</v>
      </c>
      <c r="AU406" s="240" t="s">
        <v>89</v>
      </c>
      <c r="AY406" s="239" t="s">
        <v>167</v>
      </c>
      <c r="BK406" s="241">
        <f>SUM(BK407:BK456)</f>
        <v>0</v>
      </c>
    </row>
    <row r="407" s="2" customFormat="1" ht="33" customHeight="1">
      <c r="A407" s="39"/>
      <c r="B407" s="40"/>
      <c r="C407" s="244" t="s">
        <v>775</v>
      </c>
      <c r="D407" s="244" t="s">
        <v>169</v>
      </c>
      <c r="E407" s="245" t="s">
        <v>776</v>
      </c>
      <c r="F407" s="246" t="s">
        <v>777</v>
      </c>
      <c r="G407" s="247" t="s">
        <v>201</v>
      </c>
      <c r="H407" s="248">
        <v>6.0599999999999996</v>
      </c>
      <c r="I407" s="249"/>
      <c r="J407" s="250">
        <f>ROUND(I407*H407,2)</f>
        <v>0</v>
      </c>
      <c r="K407" s="251"/>
      <c r="L407" s="42"/>
      <c r="M407" s="252" t="s">
        <v>1</v>
      </c>
      <c r="N407" s="253" t="s">
        <v>46</v>
      </c>
      <c r="O407" s="92"/>
      <c r="P407" s="254">
        <f>O407*H407</f>
        <v>0</v>
      </c>
      <c r="Q407" s="254">
        <v>5.0000000000000002E-05</v>
      </c>
      <c r="R407" s="254">
        <f>Q407*H407</f>
        <v>0.00030299999999999999</v>
      </c>
      <c r="S407" s="254">
        <v>0</v>
      </c>
      <c r="T407" s="25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56" t="s">
        <v>224</v>
      </c>
      <c r="AT407" s="256" t="s">
        <v>169</v>
      </c>
      <c r="AU407" s="256" t="s">
        <v>91</v>
      </c>
      <c r="AY407" s="16" t="s">
        <v>167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6" t="s">
        <v>89</v>
      </c>
      <c r="BK407" s="144">
        <f>ROUND(I407*H407,2)</f>
        <v>0</v>
      </c>
      <c r="BL407" s="16" t="s">
        <v>224</v>
      </c>
      <c r="BM407" s="256" t="s">
        <v>778</v>
      </c>
    </row>
    <row r="408" s="13" customFormat="1">
      <c r="A408" s="13"/>
      <c r="B408" s="257"/>
      <c r="C408" s="258"/>
      <c r="D408" s="259" t="s">
        <v>175</v>
      </c>
      <c r="E408" s="260" t="s">
        <v>1</v>
      </c>
      <c r="F408" s="261" t="s">
        <v>779</v>
      </c>
      <c r="G408" s="258"/>
      <c r="H408" s="262">
        <v>6.0599999999999996</v>
      </c>
      <c r="I408" s="263"/>
      <c r="J408" s="258"/>
      <c r="K408" s="258"/>
      <c r="L408" s="264"/>
      <c r="M408" s="265"/>
      <c r="N408" s="266"/>
      <c r="O408" s="266"/>
      <c r="P408" s="266"/>
      <c r="Q408" s="266"/>
      <c r="R408" s="266"/>
      <c r="S408" s="266"/>
      <c r="T408" s="26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8" t="s">
        <v>175</v>
      </c>
      <c r="AU408" s="268" t="s">
        <v>91</v>
      </c>
      <c r="AV408" s="13" t="s">
        <v>91</v>
      </c>
      <c r="AW408" s="13" t="s">
        <v>33</v>
      </c>
      <c r="AX408" s="13" t="s">
        <v>89</v>
      </c>
      <c r="AY408" s="268" t="s">
        <v>167</v>
      </c>
    </row>
    <row r="409" s="2" customFormat="1" ht="37.8" customHeight="1">
      <c r="A409" s="39"/>
      <c r="B409" s="40"/>
      <c r="C409" s="288" t="s">
        <v>780</v>
      </c>
      <c r="D409" s="288" t="s">
        <v>446</v>
      </c>
      <c r="E409" s="289" t="s">
        <v>781</v>
      </c>
      <c r="F409" s="290" t="s">
        <v>782</v>
      </c>
      <c r="G409" s="291" t="s">
        <v>263</v>
      </c>
      <c r="H409" s="292">
        <v>1</v>
      </c>
      <c r="I409" s="293"/>
      <c r="J409" s="294">
        <f>ROUND(I409*H409,2)</f>
        <v>0</v>
      </c>
      <c r="K409" s="295"/>
      <c r="L409" s="296"/>
      <c r="M409" s="297" t="s">
        <v>1</v>
      </c>
      <c r="N409" s="298" t="s">
        <v>46</v>
      </c>
      <c r="O409" s="92"/>
      <c r="P409" s="254">
        <f>O409*H409</f>
        <v>0</v>
      </c>
      <c r="Q409" s="254">
        <v>0.044999999999999998</v>
      </c>
      <c r="R409" s="254">
        <f>Q409*H409</f>
        <v>0.044999999999999998</v>
      </c>
      <c r="S409" s="254">
        <v>0</v>
      </c>
      <c r="T409" s="25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56" t="s">
        <v>380</v>
      </c>
      <c r="AT409" s="256" t="s">
        <v>446</v>
      </c>
      <c r="AU409" s="256" t="s">
        <v>91</v>
      </c>
      <c r="AY409" s="16" t="s">
        <v>167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6" t="s">
        <v>89</v>
      </c>
      <c r="BK409" s="144">
        <f>ROUND(I409*H409,2)</f>
        <v>0</v>
      </c>
      <c r="BL409" s="16" t="s">
        <v>224</v>
      </c>
      <c r="BM409" s="256" t="s">
        <v>783</v>
      </c>
    </row>
    <row r="410" s="2" customFormat="1" ht="24.15" customHeight="1">
      <c r="A410" s="39"/>
      <c r="B410" s="40"/>
      <c r="C410" s="244" t="s">
        <v>784</v>
      </c>
      <c r="D410" s="244" t="s">
        <v>169</v>
      </c>
      <c r="E410" s="245" t="s">
        <v>785</v>
      </c>
      <c r="F410" s="246" t="s">
        <v>786</v>
      </c>
      <c r="G410" s="247" t="s">
        <v>201</v>
      </c>
      <c r="H410" s="248">
        <v>125.488</v>
      </c>
      <c r="I410" s="249"/>
      <c r="J410" s="250">
        <f>ROUND(I410*H410,2)</f>
        <v>0</v>
      </c>
      <c r="K410" s="251"/>
      <c r="L410" s="42"/>
      <c r="M410" s="252" t="s">
        <v>1</v>
      </c>
      <c r="N410" s="253" t="s">
        <v>46</v>
      </c>
      <c r="O410" s="92"/>
      <c r="P410" s="254">
        <f>O410*H410</f>
        <v>0</v>
      </c>
      <c r="Q410" s="254">
        <v>0.00010000000000000001</v>
      </c>
      <c r="R410" s="254">
        <f>Q410*H410</f>
        <v>0.012548800000000001</v>
      </c>
      <c r="S410" s="254">
        <v>0</v>
      </c>
      <c r="T410" s="25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56" t="s">
        <v>224</v>
      </c>
      <c r="AT410" s="256" t="s">
        <v>169</v>
      </c>
      <c r="AU410" s="256" t="s">
        <v>91</v>
      </c>
      <c r="AY410" s="16" t="s">
        <v>167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6" t="s">
        <v>89</v>
      </c>
      <c r="BK410" s="144">
        <f>ROUND(I410*H410,2)</f>
        <v>0</v>
      </c>
      <c r="BL410" s="16" t="s">
        <v>224</v>
      </c>
      <c r="BM410" s="256" t="s">
        <v>787</v>
      </c>
    </row>
    <row r="411" s="2" customFormat="1">
      <c r="A411" s="39"/>
      <c r="B411" s="40"/>
      <c r="C411" s="41"/>
      <c r="D411" s="259" t="s">
        <v>228</v>
      </c>
      <c r="E411" s="41"/>
      <c r="F411" s="280" t="s">
        <v>788</v>
      </c>
      <c r="G411" s="41"/>
      <c r="H411" s="41"/>
      <c r="I411" s="213"/>
      <c r="J411" s="41"/>
      <c r="K411" s="41"/>
      <c r="L411" s="42"/>
      <c r="M411" s="281"/>
      <c r="N411" s="282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6" t="s">
        <v>228</v>
      </c>
      <c r="AU411" s="16" t="s">
        <v>91</v>
      </c>
    </row>
    <row r="412" s="13" customFormat="1">
      <c r="A412" s="13"/>
      <c r="B412" s="257"/>
      <c r="C412" s="258"/>
      <c r="D412" s="259" t="s">
        <v>175</v>
      </c>
      <c r="E412" s="260" t="s">
        <v>1</v>
      </c>
      <c r="F412" s="261" t="s">
        <v>789</v>
      </c>
      <c r="G412" s="258"/>
      <c r="H412" s="262">
        <v>56.759999999999998</v>
      </c>
      <c r="I412" s="263"/>
      <c r="J412" s="258"/>
      <c r="K412" s="258"/>
      <c r="L412" s="264"/>
      <c r="M412" s="265"/>
      <c r="N412" s="266"/>
      <c r="O412" s="266"/>
      <c r="P412" s="266"/>
      <c r="Q412" s="266"/>
      <c r="R412" s="266"/>
      <c r="S412" s="266"/>
      <c r="T412" s="26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8" t="s">
        <v>175</v>
      </c>
      <c r="AU412" s="268" t="s">
        <v>91</v>
      </c>
      <c r="AV412" s="13" t="s">
        <v>91</v>
      </c>
      <c r="AW412" s="13" t="s">
        <v>33</v>
      </c>
      <c r="AX412" s="13" t="s">
        <v>81</v>
      </c>
      <c r="AY412" s="268" t="s">
        <v>167</v>
      </c>
    </row>
    <row r="413" s="13" customFormat="1">
      <c r="A413" s="13"/>
      <c r="B413" s="257"/>
      <c r="C413" s="258"/>
      <c r="D413" s="259" t="s">
        <v>175</v>
      </c>
      <c r="E413" s="260" t="s">
        <v>1</v>
      </c>
      <c r="F413" s="261" t="s">
        <v>790</v>
      </c>
      <c r="G413" s="258"/>
      <c r="H413" s="262">
        <v>68.727999999999994</v>
      </c>
      <c r="I413" s="263"/>
      <c r="J413" s="258"/>
      <c r="K413" s="258"/>
      <c r="L413" s="264"/>
      <c r="M413" s="265"/>
      <c r="N413" s="266"/>
      <c r="O413" s="266"/>
      <c r="P413" s="266"/>
      <c r="Q413" s="266"/>
      <c r="R413" s="266"/>
      <c r="S413" s="266"/>
      <c r="T413" s="26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8" t="s">
        <v>175</v>
      </c>
      <c r="AU413" s="268" t="s">
        <v>91</v>
      </c>
      <c r="AV413" s="13" t="s">
        <v>91</v>
      </c>
      <c r="AW413" s="13" t="s">
        <v>33</v>
      </c>
      <c r="AX413" s="13" t="s">
        <v>81</v>
      </c>
      <c r="AY413" s="268" t="s">
        <v>167</v>
      </c>
    </row>
    <row r="414" s="14" customFormat="1">
      <c r="A414" s="14"/>
      <c r="B414" s="269"/>
      <c r="C414" s="270"/>
      <c r="D414" s="259" t="s">
        <v>175</v>
      </c>
      <c r="E414" s="271" t="s">
        <v>1</v>
      </c>
      <c r="F414" s="272" t="s">
        <v>179</v>
      </c>
      <c r="G414" s="270"/>
      <c r="H414" s="273">
        <v>125.488</v>
      </c>
      <c r="I414" s="274"/>
      <c r="J414" s="270"/>
      <c r="K414" s="270"/>
      <c r="L414" s="275"/>
      <c r="M414" s="276"/>
      <c r="N414" s="277"/>
      <c r="O414" s="277"/>
      <c r="P414" s="277"/>
      <c r="Q414" s="277"/>
      <c r="R414" s="277"/>
      <c r="S414" s="277"/>
      <c r="T414" s="27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9" t="s">
        <v>175</v>
      </c>
      <c r="AU414" s="279" t="s">
        <v>91</v>
      </c>
      <c r="AV414" s="14" t="s">
        <v>173</v>
      </c>
      <c r="AW414" s="14" t="s">
        <v>33</v>
      </c>
      <c r="AX414" s="14" t="s">
        <v>89</v>
      </c>
      <c r="AY414" s="279" t="s">
        <v>167</v>
      </c>
    </row>
    <row r="415" s="2" customFormat="1" ht="16.5" customHeight="1">
      <c r="A415" s="39"/>
      <c r="B415" s="40"/>
      <c r="C415" s="288" t="s">
        <v>791</v>
      </c>
      <c r="D415" s="288" t="s">
        <v>446</v>
      </c>
      <c r="E415" s="289" t="s">
        <v>792</v>
      </c>
      <c r="F415" s="290" t="s">
        <v>793</v>
      </c>
      <c r="G415" s="291" t="s">
        <v>214</v>
      </c>
      <c r="H415" s="292">
        <v>0.88</v>
      </c>
      <c r="I415" s="293"/>
      <c r="J415" s="294">
        <f>ROUND(I415*H415,2)</f>
        <v>0</v>
      </c>
      <c r="K415" s="295"/>
      <c r="L415" s="296"/>
      <c r="M415" s="297" t="s">
        <v>1</v>
      </c>
      <c r="N415" s="298" t="s">
        <v>46</v>
      </c>
      <c r="O415" s="92"/>
      <c r="P415" s="254">
        <f>O415*H415</f>
        <v>0</v>
      </c>
      <c r="Q415" s="254">
        <v>1</v>
      </c>
      <c r="R415" s="254">
        <f>Q415*H415</f>
        <v>0.88</v>
      </c>
      <c r="S415" s="254">
        <v>0</v>
      </c>
      <c r="T415" s="255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56" t="s">
        <v>380</v>
      </c>
      <c r="AT415" s="256" t="s">
        <v>446</v>
      </c>
      <c r="AU415" s="256" t="s">
        <v>91</v>
      </c>
      <c r="AY415" s="16" t="s">
        <v>167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6" t="s">
        <v>89</v>
      </c>
      <c r="BK415" s="144">
        <f>ROUND(I415*H415,2)</f>
        <v>0</v>
      </c>
      <c r="BL415" s="16" t="s">
        <v>224</v>
      </c>
      <c r="BM415" s="256" t="s">
        <v>794</v>
      </c>
    </row>
    <row r="416" s="13" customFormat="1">
      <c r="A416" s="13"/>
      <c r="B416" s="257"/>
      <c r="C416" s="258"/>
      <c r="D416" s="259" t="s">
        <v>175</v>
      </c>
      <c r="E416" s="260" t="s">
        <v>1</v>
      </c>
      <c r="F416" s="261" t="s">
        <v>795</v>
      </c>
      <c r="G416" s="258"/>
      <c r="H416" s="262">
        <v>0.42499999999999999</v>
      </c>
      <c r="I416" s="263"/>
      <c r="J416" s="258"/>
      <c r="K416" s="258"/>
      <c r="L416" s="264"/>
      <c r="M416" s="265"/>
      <c r="N416" s="266"/>
      <c r="O416" s="266"/>
      <c r="P416" s="266"/>
      <c r="Q416" s="266"/>
      <c r="R416" s="266"/>
      <c r="S416" s="266"/>
      <c r="T416" s="26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8" t="s">
        <v>175</v>
      </c>
      <c r="AU416" s="268" t="s">
        <v>91</v>
      </c>
      <c r="AV416" s="13" t="s">
        <v>91</v>
      </c>
      <c r="AW416" s="13" t="s">
        <v>33</v>
      </c>
      <c r="AX416" s="13" t="s">
        <v>81</v>
      </c>
      <c r="AY416" s="268" t="s">
        <v>167</v>
      </c>
    </row>
    <row r="417" s="13" customFormat="1">
      <c r="A417" s="13"/>
      <c r="B417" s="257"/>
      <c r="C417" s="258"/>
      <c r="D417" s="259" t="s">
        <v>175</v>
      </c>
      <c r="E417" s="260" t="s">
        <v>1</v>
      </c>
      <c r="F417" s="261" t="s">
        <v>796</v>
      </c>
      <c r="G417" s="258"/>
      <c r="H417" s="262">
        <v>0.083000000000000004</v>
      </c>
      <c r="I417" s="263"/>
      <c r="J417" s="258"/>
      <c r="K417" s="258"/>
      <c r="L417" s="264"/>
      <c r="M417" s="265"/>
      <c r="N417" s="266"/>
      <c r="O417" s="266"/>
      <c r="P417" s="266"/>
      <c r="Q417" s="266"/>
      <c r="R417" s="266"/>
      <c r="S417" s="266"/>
      <c r="T417" s="26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8" t="s">
        <v>175</v>
      </c>
      <c r="AU417" s="268" t="s">
        <v>91</v>
      </c>
      <c r="AV417" s="13" t="s">
        <v>91</v>
      </c>
      <c r="AW417" s="13" t="s">
        <v>33</v>
      </c>
      <c r="AX417" s="13" t="s">
        <v>81</v>
      </c>
      <c r="AY417" s="268" t="s">
        <v>167</v>
      </c>
    </row>
    <row r="418" s="13" customFormat="1">
      <c r="A418" s="13"/>
      <c r="B418" s="257"/>
      <c r="C418" s="258"/>
      <c r="D418" s="259" t="s">
        <v>175</v>
      </c>
      <c r="E418" s="260" t="s">
        <v>1</v>
      </c>
      <c r="F418" s="261" t="s">
        <v>797</v>
      </c>
      <c r="G418" s="258"/>
      <c r="H418" s="262">
        <v>0.108</v>
      </c>
      <c r="I418" s="263"/>
      <c r="J418" s="258"/>
      <c r="K418" s="258"/>
      <c r="L418" s="264"/>
      <c r="M418" s="265"/>
      <c r="N418" s="266"/>
      <c r="O418" s="266"/>
      <c r="P418" s="266"/>
      <c r="Q418" s="266"/>
      <c r="R418" s="266"/>
      <c r="S418" s="266"/>
      <c r="T418" s="26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8" t="s">
        <v>175</v>
      </c>
      <c r="AU418" s="268" t="s">
        <v>91</v>
      </c>
      <c r="AV418" s="13" t="s">
        <v>91</v>
      </c>
      <c r="AW418" s="13" t="s">
        <v>33</v>
      </c>
      <c r="AX418" s="13" t="s">
        <v>81</v>
      </c>
      <c r="AY418" s="268" t="s">
        <v>167</v>
      </c>
    </row>
    <row r="419" s="13" customFormat="1">
      <c r="A419" s="13"/>
      <c r="B419" s="257"/>
      <c r="C419" s="258"/>
      <c r="D419" s="259" t="s">
        <v>175</v>
      </c>
      <c r="E419" s="260" t="s">
        <v>1</v>
      </c>
      <c r="F419" s="261" t="s">
        <v>798</v>
      </c>
      <c r="G419" s="258"/>
      <c r="H419" s="262">
        <v>0.001</v>
      </c>
      <c r="I419" s="263"/>
      <c r="J419" s="258"/>
      <c r="K419" s="258"/>
      <c r="L419" s="264"/>
      <c r="M419" s="265"/>
      <c r="N419" s="266"/>
      <c r="O419" s="266"/>
      <c r="P419" s="266"/>
      <c r="Q419" s="266"/>
      <c r="R419" s="266"/>
      <c r="S419" s="266"/>
      <c r="T419" s="26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8" t="s">
        <v>175</v>
      </c>
      <c r="AU419" s="268" t="s">
        <v>91</v>
      </c>
      <c r="AV419" s="13" t="s">
        <v>91</v>
      </c>
      <c r="AW419" s="13" t="s">
        <v>33</v>
      </c>
      <c r="AX419" s="13" t="s">
        <v>81</v>
      </c>
      <c r="AY419" s="268" t="s">
        <v>167</v>
      </c>
    </row>
    <row r="420" s="13" customFormat="1">
      <c r="A420" s="13"/>
      <c r="B420" s="257"/>
      <c r="C420" s="258"/>
      <c r="D420" s="259" t="s">
        <v>175</v>
      </c>
      <c r="E420" s="260" t="s">
        <v>1</v>
      </c>
      <c r="F420" s="261" t="s">
        <v>799</v>
      </c>
      <c r="G420" s="258"/>
      <c r="H420" s="262">
        <v>0.0030000000000000001</v>
      </c>
      <c r="I420" s="263"/>
      <c r="J420" s="258"/>
      <c r="K420" s="258"/>
      <c r="L420" s="264"/>
      <c r="M420" s="265"/>
      <c r="N420" s="266"/>
      <c r="O420" s="266"/>
      <c r="P420" s="266"/>
      <c r="Q420" s="266"/>
      <c r="R420" s="266"/>
      <c r="S420" s="266"/>
      <c r="T420" s="26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8" t="s">
        <v>175</v>
      </c>
      <c r="AU420" s="268" t="s">
        <v>91</v>
      </c>
      <c r="AV420" s="13" t="s">
        <v>91</v>
      </c>
      <c r="AW420" s="13" t="s">
        <v>33</v>
      </c>
      <c r="AX420" s="13" t="s">
        <v>81</v>
      </c>
      <c r="AY420" s="268" t="s">
        <v>167</v>
      </c>
    </row>
    <row r="421" s="13" customFormat="1">
      <c r="A421" s="13"/>
      <c r="B421" s="257"/>
      <c r="C421" s="258"/>
      <c r="D421" s="259" t="s">
        <v>175</v>
      </c>
      <c r="E421" s="260" t="s">
        <v>1</v>
      </c>
      <c r="F421" s="261" t="s">
        <v>800</v>
      </c>
      <c r="G421" s="258"/>
      <c r="H421" s="262">
        <v>0.0030000000000000001</v>
      </c>
      <c r="I421" s="263"/>
      <c r="J421" s="258"/>
      <c r="K421" s="258"/>
      <c r="L421" s="264"/>
      <c r="M421" s="265"/>
      <c r="N421" s="266"/>
      <c r="O421" s="266"/>
      <c r="P421" s="266"/>
      <c r="Q421" s="266"/>
      <c r="R421" s="266"/>
      <c r="S421" s="266"/>
      <c r="T421" s="26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8" t="s">
        <v>175</v>
      </c>
      <c r="AU421" s="268" t="s">
        <v>91</v>
      </c>
      <c r="AV421" s="13" t="s">
        <v>91</v>
      </c>
      <c r="AW421" s="13" t="s">
        <v>33</v>
      </c>
      <c r="AX421" s="13" t="s">
        <v>81</v>
      </c>
      <c r="AY421" s="268" t="s">
        <v>167</v>
      </c>
    </row>
    <row r="422" s="13" customFormat="1">
      <c r="A422" s="13"/>
      <c r="B422" s="257"/>
      <c r="C422" s="258"/>
      <c r="D422" s="259" t="s">
        <v>175</v>
      </c>
      <c r="E422" s="260" t="s">
        <v>1</v>
      </c>
      <c r="F422" s="261" t="s">
        <v>801</v>
      </c>
      <c r="G422" s="258"/>
      <c r="H422" s="262">
        <v>0.029999999999999999</v>
      </c>
      <c r="I422" s="263"/>
      <c r="J422" s="258"/>
      <c r="K422" s="258"/>
      <c r="L422" s="264"/>
      <c r="M422" s="265"/>
      <c r="N422" s="266"/>
      <c r="O422" s="266"/>
      <c r="P422" s="266"/>
      <c r="Q422" s="266"/>
      <c r="R422" s="266"/>
      <c r="S422" s="266"/>
      <c r="T422" s="26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8" t="s">
        <v>175</v>
      </c>
      <c r="AU422" s="268" t="s">
        <v>91</v>
      </c>
      <c r="AV422" s="13" t="s">
        <v>91</v>
      </c>
      <c r="AW422" s="13" t="s">
        <v>33</v>
      </c>
      <c r="AX422" s="13" t="s">
        <v>81</v>
      </c>
      <c r="AY422" s="268" t="s">
        <v>167</v>
      </c>
    </row>
    <row r="423" s="13" customFormat="1">
      <c r="A423" s="13"/>
      <c r="B423" s="257"/>
      <c r="C423" s="258"/>
      <c r="D423" s="259" t="s">
        <v>175</v>
      </c>
      <c r="E423" s="260" t="s">
        <v>1</v>
      </c>
      <c r="F423" s="261" t="s">
        <v>802</v>
      </c>
      <c r="G423" s="258"/>
      <c r="H423" s="262">
        <v>0.0080000000000000002</v>
      </c>
      <c r="I423" s="263"/>
      <c r="J423" s="258"/>
      <c r="K423" s="258"/>
      <c r="L423" s="264"/>
      <c r="M423" s="265"/>
      <c r="N423" s="266"/>
      <c r="O423" s="266"/>
      <c r="P423" s="266"/>
      <c r="Q423" s="266"/>
      <c r="R423" s="266"/>
      <c r="S423" s="266"/>
      <c r="T423" s="26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8" t="s">
        <v>175</v>
      </c>
      <c r="AU423" s="268" t="s">
        <v>91</v>
      </c>
      <c r="AV423" s="13" t="s">
        <v>91</v>
      </c>
      <c r="AW423" s="13" t="s">
        <v>33</v>
      </c>
      <c r="AX423" s="13" t="s">
        <v>81</v>
      </c>
      <c r="AY423" s="268" t="s">
        <v>167</v>
      </c>
    </row>
    <row r="424" s="13" customFormat="1">
      <c r="A424" s="13"/>
      <c r="B424" s="257"/>
      <c r="C424" s="258"/>
      <c r="D424" s="259" t="s">
        <v>175</v>
      </c>
      <c r="E424" s="260" t="s">
        <v>1</v>
      </c>
      <c r="F424" s="261" t="s">
        <v>803</v>
      </c>
      <c r="G424" s="258"/>
      <c r="H424" s="262">
        <v>0.10299999999999999</v>
      </c>
      <c r="I424" s="263"/>
      <c r="J424" s="258"/>
      <c r="K424" s="258"/>
      <c r="L424" s="264"/>
      <c r="M424" s="265"/>
      <c r="N424" s="266"/>
      <c r="O424" s="266"/>
      <c r="P424" s="266"/>
      <c r="Q424" s="266"/>
      <c r="R424" s="266"/>
      <c r="S424" s="266"/>
      <c r="T424" s="26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8" t="s">
        <v>175</v>
      </c>
      <c r="AU424" s="268" t="s">
        <v>91</v>
      </c>
      <c r="AV424" s="13" t="s">
        <v>91</v>
      </c>
      <c r="AW424" s="13" t="s">
        <v>33</v>
      </c>
      <c r="AX424" s="13" t="s">
        <v>81</v>
      </c>
      <c r="AY424" s="268" t="s">
        <v>167</v>
      </c>
    </row>
    <row r="425" s="13" customFormat="1">
      <c r="A425" s="13"/>
      <c r="B425" s="257"/>
      <c r="C425" s="258"/>
      <c r="D425" s="259" t="s">
        <v>175</v>
      </c>
      <c r="E425" s="260" t="s">
        <v>1</v>
      </c>
      <c r="F425" s="261" t="s">
        <v>804</v>
      </c>
      <c r="G425" s="258"/>
      <c r="H425" s="262">
        <v>0.0070000000000000001</v>
      </c>
      <c r="I425" s="263"/>
      <c r="J425" s="258"/>
      <c r="K425" s="258"/>
      <c r="L425" s="264"/>
      <c r="M425" s="265"/>
      <c r="N425" s="266"/>
      <c r="O425" s="266"/>
      <c r="P425" s="266"/>
      <c r="Q425" s="266"/>
      <c r="R425" s="266"/>
      <c r="S425" s="266"/>
      <c r="T425" s="26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8" t="s">
        <v>175</v>
      </c>
      <c r="AU425" s="268" t="s">
        <v>91</v>
      </c>
      <c r="AV425" s="13" t="s">
        <v>91</v>
      </c>
      <c r="AW425" s="13" t="s">
        <v>33</v>
      </c>
      <c r="AX425" s="13" t="s">
        <v>81</v>
      </c>
      <c r="AY425" s="268" t="s">
        <v>167</v>
      </c>
    </row>
    <row r="426" s="13" customFormat="1">
      <c r="A426" s="13"/>
      <c r="B426" s="257"/>
      <c r="C426" s="258"/>
      <c r="D426" s="259" t="s">
        <v>175</v>
      </c>
      <c r="E426" s="260" t="s">
        <v>1</v>
      </c>
      <c r="F426" s="261" t="s">
        <v>805</v>
      </c>
      <c r="G426" s="258"/>
      <c r="H426" s="262">
        <v>0.002</v>
      </c>
      <c r="I426" s="263"/>
      <c r="J426" s="258"/>
      <c r="K426" s="258"/>
      <c r="L426" s="264"/>
      <c r="M426" s="265"/>
      <c r="N426" s="266"/>
      <c r="O426" s="266"/>
      <c r="P426" s="266"/>
      <c r="Q426" s="266"/>
      <c r="R426" s="266"/>
      <c r="S426" s="266"/>
      <c r="T426" s="26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8" t="s">
        <v>175</v>
      </c>
      <c r="AU426" s="268" t="s">
        <v>91</v>
      </c>
      <c r="AV426" s="13" t="s">
        <v>91</v>
      </c>
      <c r="AW426" s="13" t="s">
        <v>33</v>
      </c>
      <c r="AX426" s="13" t="s">
        <v>81</v>
      </c>
      <c r="AY426" s="268" t="s">
        <v>167</v>
      </c>
    </row>
    <row r="427" s="13" customFormat="1">
      <c r="A427" s="13"/>
      <c r="B427" s="257"/>
      <c r="C427" s="258"/>
      <c r="D427" s="259" t="s">
        <v>175</v>
      </c>
      <c r="E427" s="260" t="s">
        <v>1</v>
      </c>
      <c r="F427" s="261" t="s">
        <v>806</v>
      </c>
      <c r="G427" s="258"/>
      <c r="H427" s="262">
        <v>0.002</v>
      </c>
      <c r="I427" s="263"/>
      <c r="J427" s="258"/>
      <c r="K427" s="258"/>
      <c r="L427" s="264"/>
      <c r="M427" s="265"/>
      <c r="N427" s="266"/>
      <c r="O427" s="266"/>
      <c r="P427" s="266"/>
      <c r="Q427" s="266"/>
      <c r="R427" s="266"/>
      <c r="S427" s="266"/>
      <c r="T427" s="26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8" t="s">
        <v>175</v>
      </c>
      <c r="AU427" s="268" t="s">
        <v>91</v>
      </c>
      <c r="AV427" s="13" t="s">
        <v>91</v>
      </c>
      <c r="AW427" s="13" t="s">
        <v>33</v>
      </c>
      <c r="AX427" s="13" t="s">
        <v>81</v>
      </c>
      <c r="AY427" s="268" t="s">
        <v>167</v>
      </c>
    </row>
    <row r="428" s="13" customFormat="1">
      <c r="A428" s="13"/>
      <c r="B428" s="257"/>
      <c r="C428" s="258"/>
      <c r="D428" s="259" t="s">
        <v>175</v>
      </c>
      <c r="E428" s="260" t="s">
        <v>1</v>
      </c>
      <c r="F428" s="261" t="s">
        <v>807</v>
      </c>
      <c r="G428" s="258"/>
      <c r="H428" s="262">
        <v>0.025000000000000001</v>
      </c>
      <c r="I428" s="263"/>
      <c r="J428" s="258"/>
      <c r="K428" s="258"/>
      <c r="L428" s="264"/>
      <c r="M428" s="265"/>
      <c r="N428" s="266"/>
      <c r="O428" s="266"/>
      <c r="P428" s="266"/>
      <c r="Q428" s="266"/>
      <c r="R428" s="266"/>
      <c r="S428" s="266"/>
      <c r="T428" s="26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8" t="s">
        <v>175</v>
      </c>
      <c r="AU428" s="268" t="s">
        <v>91</v>
      </c>
      <c r="AV428" s="13" t="s">
        <v>91</v>
      </c>
      <c r="AW428" s="13" t="s">
        <v>33</v>
      </c>
      <c r="AX428" s="13" t="s">
        <v>81</v>
      </c>
      <c r="AY428" s="268" t="s">
        <v>167</v>
      </c>
    </row>
    <row r="429" s="13" customFormat="1">
      <c r="A429" s="13"/>
      <c r="B429" s="257"/>
      <c r="C429" s="258"/>
      <c r="D429" s="259" t="s">
        <v>175</v>
      </c>
      <c r="E429" s="260" t="s">
        <v>1</v>
      </c>
      <c r="F429" s="261" t="s">
        <v>808</v>
      </c>
      <c r="G429" s="258"/>
      <c r="H429" s="262">
        <v>0.017000000000000001</v>
      </c>
      <c r="I429" s="263"/>
      <c r="J429" s="258"/>
      <c r="K429" s="258"/>
      <c r="L429" s="264"/>
      <c r="M429" s="265"/>
      <c r="N429" s="266"/>
      <c r="O429" s="266"/>
      <c r="P429" s="266"/>
      <c r="Q429" s="266"/>
      <c r="R429" s="266"/>
      <c r="S429" s="266"/>
      <c r="T429" s="26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8" t="s">
        <v>175</v>
      </c>
      <c r="AU429" s="268" t="s">
        <v>91</v>
      </c>
      <c r="AV429" s="13" t="s">
        <v>91</v>
      </c>
      <c r="AW429" s="13" t="s">
        <v>33</v>
      </c>
      <c r="AX429" s="13" t="s">
        <v>81</v>
      </c>
      <c r="AY429" s="268" t="s">
        <v>167</v>
      </c>
    </row>
    <row r="430" s="13" customFormat="1">
      <c r="A430" s="13"/>
      <c r="B430" s="257"/>
      <c r="C430" s="258"/>
      <c r="D430" s="259" t="s">
        <v>175</v>
      </c>
      <c r="E430" s="260" t="s">
        <v>1</v>
      </c>
      <c r="F430" s="261" t="s">
        <v>809</v>
      </c>
      <c r="G430" s="258"/>
      <c r="H430" s="262">
        <v>0.0040000000000000001</v>
      </c>
      <c r="I430" s="263"/>
      <c r="J430" s="258"/>
      <c r="K430" s="258"/>
      <c r="L430" s="264"/>
      <c r="M430" s="265"/>
      <c r="N430" s="266"/>
      <c r="O430" s="266"/>
      <c r="P430" s="266"/>
      <c r="Q430" s="266"/>
      <c r="R430" s="266"/>
      <c r="S430" s="266"/>
      <c r="T430" s="26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8" t="s">
        <v>175</v>
      </c>
      <c r="AU430" s="268" t="s">
        <v>91</v>
      </c>
      <c r="AV430" s="13" t="s">
        <v>91</v>
      </c>
      <c r="AW430" s="13" t="s">
        <v>33</v>
      </c>
      <c r="AX430" s="13" t="s">
        <v>81</v>
      </c>
      <c r="AY430" s="268" t="s">
        <v>167</v>
      </c>
    </row>
    <row r="431" s="13" customFormat="1">
      <c r="A431" s="13"/>
      <c r="B431" s="257"/>
      <c r="C431" s="258"/>
      <c r="D431" s="259" t="s">
        <v>175</v>
      </c>
      <c r="E431" s="260" t="s">
        <v>1</v>
      </c>
      <c r="F431" s="261" t="s">
        <v>810</v>
      </c>
      <c r="G431" s="258"/>
      <c r="H431" s="262">
        <v>0.058999999999999997</v>
      </c>
      <c r="I431" s="263"/>
      <c r="J431" s="258"/>
      <c r="K431" s="258"/>
      <c r="L431" s="264"/>
      <c r="M431" s="265"/>
      <c r="N431" s="266"/>
      <c r="O431" s="266"/>
      <c r="P431" s="266"/>
      <c r="Q431" s="266"/>
      <c r="R431" s="266"/>
      <c r="S431" s="266"/>
      <c r="T431" s="26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8" t="s">
        <v>175</v>
      </c>
      <c r="AU431" s="268" t="s">
        <v>91</v>
      </c>
      <c r="AV431" s="13" t="s">
        <v>91</v>
      </c>
      <c r="AW431" s="13" t="s">
        <v>33</v>
      </c>
      <c r="AX431" s="13" t="s">
        <v>81</v>
      </c>
      <c r="AY431" s="268" t="s">
        <v>167</v>
      </c>
    </row>
    <row r="432" s="14" customFormat="1">
      <c r="A432" s="14"/>
      <c r="B432" s="269"/>
      <c r="C432" s="270"/>
      <c r="D432" s="259" t="s">
        <v>175</v>
      </c>
      <c r="E432" s="271" t="s">
        <v>1</v>
      </c>
      <c r="F432" s="272" t="s">
        <v>179</v>
      </c>
      <c r="G432" s="270"/>
      <c r="H432" s="273">
        <v>0.88000000000000012</v>
      </c>
      <c r="I432" s="274"/>
      <c r="J432" s="270"/>
      <c r="K432" s="270"/>
      <c r="L432" s="275"/>
      <c r="M432" s="276"/>
      <c r="N432" s="277"/>
      <c r="O432" s="277"/>
      <c r="P432" s="277"/>
      <c r="Q432" s="277"/>
      <c r="R432" s="277"/>
      <c r="S432" s="277"/>
      <c r="T432" s="27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9" t="s">
        <v>175</v>
      </c>
      <c r="AU432" s="279" t="s">
        <v>91</v>
      </c>
      <c r="AV432" s="14" t="s">
        <v>173</v>
      </c>
      <c r="AW432" s="14" t="s">
        <v>33</v>
      </c>
      <c r="AX432" s="14" t="s">
        <v>89</v>
      </c>
      <c r="AY432" s="279" t="s">
        <v>167</v>
      </c>
    </row>
    <row r="433" s="2" customFormat="1" ht="16.5" customHeight="1">
      <c r="A433" s="39"/>
      <c r="B433" s="40"/>
      <c r="C433" s="288" t="s">
        <v>811</v>
      </c>
      <c r="D433" s="288" t="s">
        <v>446</v>
      </c>
      <c r="E433" s="289" t="s">
        <v>812</v>
      </c>
      <c r="F433" s="290" t="s">
        <v>813</v>
      </c>
      <c r="G433" s="291" t="s">
        <v>214</v>
      </c>
      <c r="H433" s="292">
        <v>0.065000000000000002</v>
      </c>
      <c r="I433" s="293"/>
      <c r="J433" s="294">
        <f>ROUND(I433*H433,2)</f>
        <v>0</v>
      </c>
      <c r="K433" s="295"/>
      <c r="L433" s="296"/>
      <c r="M433" s="297" t="s">
        <v>1</v>
      </c>
      <c r="N433" s="298" t="s">
        <v>46</v>
      </c>
      <c r="O433" s="92"/>
      <c r="P433" s="254">
        <f>O433*H433</f>
        <v>0</v>
      </c>
      <c r="Q433" s="254">
        <v>1</v>
      </c>
      <c r="R433" s="254">
        <f>Q433*H433</f>
        <v>0.065000000000000002</v>
      </c>
      <c r="S433" s="254">
        <v>0</v>
      </c>
      <c r="T433" s="255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56" t="s">
        <v>380</v>
      </c>
      <c r="AT433" s="256" t="s">
        <v>446</v>
      </c>
      <c r="AU433" s="256" t="s">
        <v>91</v>
      </c>
      <c r="AY433" s="16" t="s">
        <v>167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6" t="s">
        <v>89</v>
      </c>
      <c r="BK433" s="144">
        <f>ROUND(I433*H433,2)</f>
        <v>0</v>
      </c>
      <c r="BL433" s="16" t="s">
        <v>224</v>
      </c>
      <c r="BM433" s="256" t="s">
        <v>814</v>
      </c>
    </row>
    <row r="434" s="2" customFormat="1" ht="21.75" customHeight="1">
      <c r="A434" s="39"/>
      <c r="B434" s="40"/>
      <c r="C434" s="288" t="s">
        <v>815</v>
      </c>
      <c r="D434" s="288" t="s">
        <v>446</v>
      </c>
      <c r="E434" s="289" t="s">
        <v>816</v>
      </c>
      <c r="F434" s="290" t="s">
        <v>817</v>
      </c>
      <c r="G434" s="291" t="s">
        <v>214</v>
      </c>
      <c r="H434" s="292">
        <v>1.022</v>
      </c>
      <c r="I434" s="293"/>
      <c r="J434" s="294">
        <f>ROUND(I434*H434,2)</f>
        <v>0</v>
      </c>
      <c r="K434" s="295"/>
      <c r="L434" s="296"/>
      <c r="M434" s="297" t="s">
        <v>1</v>
      </c>
      <c r="N434" s="298" t="s">
        <v>46</v>
      </c>
      <c r="O434" s="92"/>
      <c r="P434" s="254">
        <f>O434*H434</f>
        <v>0</v>
      </c>
      <c r="Q434" s="254">
        <v>1</v>
      </c>
      <c r="R434" s="254">
        <f>Q434*H434</f>
        <v>1.022</v>
      </c>
      <c r="S434" s="254">
        <v>0</v>
      </c>
      <c r="T434" s="25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56" t="s">
        <v>380</v>
      </c>
      <c r="AT434" s="256" t="s">
        <v>446</v>
      </c>
      <c r="AU434" s="256" t="s">
        <v>91</v>
      </c>
      <c r="AY434" s="16" t="s">
        <v>167</v>
      </c>
      <c r="BE434" s="144">
        <f>IF(N434="základní",J434,0)</f>
        <v>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6" t="s">
        <v>89</v>
      </c>
      <c r="BK434" s="144">
        <f>ROUND(I434*H434,2)</f>
        <v>0</v>
      </c>
      <c r="BL434" s="16" t="s">
        <v>224</v>
      </c>
      <c r="BM434" s="256" t="s">
        <v>818</v>
      </c>
    </row>
    <row r="435" s="13" customFormat="1">
      <c r="A435" s="13"/>
      <c r="B435" s="257"/>
      <c r="C435" s="258"/>
      <c r="D435" s="259" t="s">
        <v>175</v>
      </c>
      <c r="E435" s="260" t="s">
        <v>1</v>
      </c>
      <c r="F435" s="261" t="s">
        <v>819</v>
      </c>
      <c r="G435" s="258"/>
      <c r="H435" s="262">
        <v>0.017000000000000001</v>
      </c>
      <c r="I435" s="263"/>
      <c r="J435" s="258"/>
      <c r="K435" s="258"/>
      <c r="L435" s="264"/>
      <c r="M435" s="265"/>
      <c r="N435" s="266"/>
      <c r="O435" s="266"/>
      <c r="P435" s="266"/>
      <c r="Q435" s="266"/>
      <c r="R435" s="266"/>
      <c r="S435" s="266"/>
      <c r="T435" s="26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8" t="s">
        <v>175</v>
      </c>
      <c r="AU435" s="268" t="s">
        <v>91</v>
      </c>
      <c r="AV435" s="13" t="s">
        <v>91</v>
      </c>
      <c r="AW435" s="13" t="s">
        <v>33</v>
      </c>
      <c r="AX435" s="13" t="s">
        <v>81</v>
      </c>
      <c r="AY435" s="268" t="s">
        <v>167</v>
      </c>
    </row>
    <row r="436" s="13" customFormat="1">
      <c r="A436" s="13"/>
      <c r="B436" s="257"/>
      <c r="C436" s="258"/>
      <c r="D436" s="259" t="s">
        <v>175</v>
      </c>
      <c r="E436" s="260" t="s">
        <v>1</v>
      </c>
      <c r="F436" s="261" t="s">
        <v>820</v>
      </c>
      <c r="G436" s="258"/>
      <c r="H436" s="262">
        <v>0.0080000000000000002</v>
      </c>
      <c r="I436" s="263"/>
      <c r="J436" s="258"/>
      <c r="K436" s="258"/>
      <c r="L436" s="264"/>
      <c r="M436" s="265"/>
      <c r="N436" s="266"/>
      <c r="O436" s="266"/>
      <c r="P436" s="266"/>
      <c r="Q436" s="266"/>
      <c r="R436" s="266"/>
      <c r="S436" s="266"/>
      <c r="T436" s="26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8" t="s">
        <v>175</v>
      </c>
      <c r="AU436" s="268" t="s">
        <v>91</v>
      </c>
      <c r="AV436" s="13" t="s">
        <v>91</v>
      </c>
      <c r="AW436" s="13" t="s">
        <v>33</v>
      </c>
      <c r="AX436" s="13" t="s">
        <v>81</v>
      </c>
      <c r="AY436" s="268" t="s">
        <v>167</v>
      </c>
    </row>
    <row r="437" s="13" customFormat="1">
      <c r="A437" s="13"/>
      <c r="B437" s="257"/>
      <c r="C437" s="258"/>
      <c r="D437" s="259" t="s">
        <v>175</v>
      </c>
      <c r="E437" s="260" t="s">
        <v>1</v>
      </c>
      <c r="F437" s="261" t="s">
        <v>821</v>
      </c>
      <c r="G437" s="258"/>
      <c r="H437" s="262">
        <v>0.017999999999999999</v>
      </c>
      <c r="I437" s="263"/>
      <c r="J437" s="258"/>
      <c r="K437" s="258"/>
      <c r="L437" s="264"/>
      <c r="M437" s="265"/>
      <c r="N437" s="266"/>
      <c r="O437" s="266"/>
      <c r="P437" s="266"/>
      <c r="Q437" s="266"/>
      <c r="R437" s="266"/>
      <c r="S437" s="266"/>
      <c r="T437" s="26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8" t="s">
        <v>175</v>
      </c>
      <c r="AU437" s="268" t="s">
        <v>91</v>
      </c>
      <c r="AV437" s="13" t="s">
        <v>91</v>
      </c>
      <c r="AW437" s="13" t="s">
        <v>33</v>
      </c>
      <c r="AX437" s="13" t="s">
        <v>81</v>
      </c>
      <c r="AY437" s="268" t="s">
        <v>167</v>
      </c>
    </row>
    <row r="438" s="13" customFormat="1">
      <c r="A438" s="13"/>
      <c r="B438" s="257"/>
      <c r="C438" s="258"/>
      <c r="D438" s="259" t="s">
        <v>175</v>
      </c>
      <c r="E438" s="260" t="s">
        <v>1</v>
      </c>
      <c r="F438" s="261" t="s">
        <v>822</v>
      </c>
      <c r="G438" s="258"/>
      <c r="H438" s="262">
        <v>0.019</v>
      </c>
      <c r="I438" s="263"/>
      <c r="J438" s="258"/>
      <c r="K438" s="258"/>
      <c r="L438" s="264"/>
      <c r="M438" s="265"/>
      <c r="N438" s="266"/>
      <c r="O438" s="266"/>
      <c r="P438" s="266"/>
      <c r="Q438" s="266"/>
      <c r="R438" s="266"/>
      <c r="S438" s="266"/>
      <c r="T438" s="26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8" t="s">
        <v>175</v>
      </c>
      <c r="AU438" s="268" t="s">
        <v>91</v>
      </c>
      <c r="AV438" s="13" t="s">
        <v>91</v>
      </c>
      <c r="AW438" s="13" t="s">
        <v>33</v>
      </c>
      <c r="AX438" s="13" t="s">
        <v>81</v>
      </c>
      <c r="AY438" s="268" t="s">
        <v>167</v>
      </c>
    </row>
    <row r="439" s="13" customFormat="1">
      <c r="A439" s="13"/>
      <c r="B439" s="257"/>
      <c r="C439" s="258"/>
      <c r="D439" s="259" t="s">
        <v>175</v>
      </c>
      <c r="E439" s="260" t="s">
        <v>1</v>
      </c>
      <c r="F439" s="261" t="s">
        <v>823</v>
      </c>
      <c r="G439" s="258"/>
      <c r="H439" s="262">
        <v>0.20200000000000001</v>
      </c>
      <c r="I439" s="263"/>
      <c r="J439" s="258"/>
      <c r="K439" s="258"/>
      <c r="L439" s="264"/>
      <c r="M439" s="265"/>
      <c r="N439" s="266"/>
      <c r="O439" s="266"/>
      <c r="P439" s="266"/>
      <c r="Q439" s="266"/>
      <c r="R439" s="266"/>
      <c r="S439" s="266"/>
      <c r="T439" s="26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8" t="s">
        <v>175</v>
      </c>
      <c r="AU439" s="268" t="s">
        <v>91</v>
      </c>
      <c r="AV439" s="13" t="s">
        <v>91</v>
      </c>
      <c r="AW439" s="13" t="s">
        <v>33</v>
      </c>
      <c r="AX439" s="13" t="s">
        <v>81</v>
      </c>
      <c r="AY439" s="268" t="s">
        <v>167</v>
      </c>
    </row>
    <row r="440" s="13" customFormat="1">
      <c r="A440" s="13"/>
      <c r="B440" s="257"/>
      <c r="C440" s="258"/>
      <c r="D440" s="259" t="s">
        <v>175</v>
      </c>
      <c r="E440" s="260" t="s">
        <v>1</v>
      </c>
      <c r="F440" s="261" t="s">
        <v>824</v>
      </c>
      <c r="G440" s="258"/>
      <c r="H440" s="262">
        <v>0.052999999999999998</v>
      </c>
      <c r="I440" s="263"/>
      <c r="J440" s="258"/>
      <c r="K440" s="258"/>
      <c r="L440" s="264"/>
      <c r="M440" s="265"/>
      <c r="N440" s="266"/>
      <c r="O440" s="266"/>
      <c r="P440" s="266"/>
      <c r="Q440" s="266"/>
      <c r="R440" s="266"/>
      <c r="S440" s="266"/>
      <c r="T440" s="26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8" t="s">
        <v>175</v>
      </c>
      <c r="AU440" s="268" t="s">
        <v>91</v>
      </c>
      <c r="AV440" s="13" t="s">
        <v>91</v>
      </c>
      <c r="AW440" s="13" t="s">
        <v>33</v>
      </c>
      <c r="AX440" s="13" t="s">
        <v>81</v>
      </c>
      <c r="AY440" s="268" t="s">
        <v>167</v>
      </c>
    </row>
    <row r="441" s="13" customFormat="1">
      <c r="A441" s="13"/>
      <c r="B441" s="257"/>
      <c r="C441" s="258"/>
      <c r="D441" s="259" t="s">
        <v>175</v>
      </c>
      <c r="E441" s="260" t="s">
        <v>1</v>
      </c>
      <c r="F441" s="261" t="s">
        <v>825</v>
      </c>
      <c r="G441" s="258"/>
      <c r="H441" s="262">
        <v>0.70499999999999996</v>
      </c>
      <c r="I441" s="263"/>
      <c r="J441" s="258"/>
      <c r="K441" s="258"/>
      <c r="L441" s="264"/>
      <c r="M441" s="265"/>
      <c r="N441" s="266"/>
      <c r="O441" s="266"/>
      <c r="P441" s="266"/>
      <c r="Q441" s="266"/>
      <c r="R441" s="266"/>
      <c r="S441" s="266"/>
      <c r="T441" s="26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8" t="s">
        <v>175</v>
      </c>
      <c r="AU441" s="268" t="s">
        <v>91</v>
      </c>
      <c r="AV441" s="13" t="s">
        <v>91</v>
      </c>
      <c r="AW441" s="13" t="s">
        <v>33</v>
      </c>
      <c r="AX441" s="13" t="s">
        <v>81</v>
      </c>
      <c r="AY441" s="268" t="s">
        <v>167</v>
      </c>
    </row>
    <row r="442" s="14" customFormat="1">
      <c r="A442" s="14"/>
      <c r="B442" s="269"/>
      <c r="C442" s="270"/>
      <c r="D442" s="259" t="s">
        <v>175</v>
      </c>
      <c r="E442" s="271" t="s">
        <v>1</v>
      </c>
      <c r="F442" s="272" t="s">
        <v>179</v>
      </c>
      <c r="G442" s="270"/>
      <c r="H442" s="273">
        <v>1.022</v>
      </c>
      <c r="I442" s="274"/>
      <c r="J442" s="270"/>
      <c r="K442" s="270"/>
      <c r="L442" s="275"/>
      <c r="M442" s="276"/>
      <c r="N442" s="277"/>
      <c r="O442" s="277"/>
      <c r="P442" s="277"/>
      <c r="Q442" s="277"/>
      <c r="R442" s="277"/>
      <c r="S442" s="277"/>
      <c r="T442" s="27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9" t="s">
        <v>175</v>
      </c>
      <c r="AU442" s="279" t="s">
        <v>91</v>
      </c>
      <c r="AV442" s="14" t="s">
        <v>173</v>
      </c>
      <c r="AW442" s="14" t="s">
        <v>33</v>
      </c>
      <c r="AX442" s="14" t="s">
        <v>89</v>
      </c>
      <c r="AY442" s="279" t="s">
        <v>167</v>
      </c>
    </row>
    <row r="443" s="2" customFormat="1" ht="37.8" customHeight="1">
      <c r="A443" s="39"/>
      <c r="B443" s="40"/>
      <c r="C443" s="244" t="s">
        <v>826</v>
      </c>
      <c r="D443" s="244" t="s">
        <v>169</v>
      </c>
      <c r="E443" s="245" t="s">
        <v>827</v>
      </c>
      <c r="F443" s="246" t="s">
        <v>828</v>
      </c>
      <c r="G443" s="247" t="s">
        <v>465</v>
      </c>
      <c r="H443" s="248">
        <v>5.9699999999999998</v>
      </c>
      <c r="I443" s="249"/>
      <c r="J443" s="250">
        <f>ROUND(I443*H443,2)</f>
        <v>0</v>
      </c>
      <c r="K443" s="251"/>
      <c r="L443" s="42"/>
      <c r="M443" s="252" t="s">
        <v>1</v>
      </c>
      <c r="N443" s="253" t="s">
        <v>46</v>
      </c>
      <c r="O443" s="92"/>
      <c r="P443" s="254">
        <f>O443*H443</f>
        <v>0</v>
      </c>
      <c r="Q443" s="254">
        <v>0.00040000000000000002</v>
      </c>
      <c r="R443" s="254">
        <f>Q443*H443</f>
        <v>0.0023879999999999999</v>
      </c>
      <c r="S443" s="254">
        <v>0</v>
      </c>
      <c r="T443" s="255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56" t="s">
        <v>224</v>
      </c>
      <c r="AT443" s="256" t="s">
        <v>169</v>
      </c>
      <c r="AU443" s="256" t="s">
        <v>91</v>
      </c>
      <c r="AY443" s="16" t="s">
        <v>167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6" t="s">
        <v>89</v>
      </c>
      <c r="BK443" s="144">
        <f>ROUND(I443*H443,2)</f>
        <v>0</v>
      </c>
      <c r="BL443" s="16" t="s">
        <v>224</v>
      </c>
      <c r="BM443" s="256" t="s">
        <v>829</v>
      </c>
    </row>
    <row r="444" s="2" customFormat="1" ht="21.75" customHeight="1">
      <c r="A444" s="39"/>
      <c r="B444" s="40"/>
      <c r="C444" s="288" t="s">
        <v>830</v>
      </c>
      <c r="D444" s="288" t="s">
        <v>446</v>
      </c>
      <c r="E444" s="289" t="s">
        <v>831</v>
      </c>
      <c r="F444" s="290" t="s">
        <v>832</v>
      </c>
      <c r="G444" s="291" t="s">
        <v>465</v>
      </c>
      <c r="H444" s="292">
        <v>5.9699999999999998</v>
      </c>
      <c r="I444" s="293"/>
      <c r="J444" s="294">
        <f>ROUND(I444*H444,2)</f>
        <v>0</v>
      </c>
      <c r="K444" s="295"/>
      <c r="L444" s="296"/>
      <c r="M444" s="297" t="s">
        <v>1</v>
      </c>
      <c r="N444" s="298" t="s">
        <v>46</v>
      </c>
      <c r="O444" s="92"/>
      <c r="P444" s="254">
        <f>O444*H444</f>
        <v>0</v>
      </c>
      <c r="Q444" s="254">
        <v>0</v>
      </c>
      <c r="R444" s="254">
        <f>Q444*H444</f>
        <v>0</v>
      </c>
      <c r="S444" s="254">
        <v>0</v>
      </c>
      <c r="T444" s="25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56" t="s">
        <v>380</v>
      </c>
      <c r="AT444" s="256" t="s">
        <v>446</v>
      </c>
      <c r="AU444" s="256" t="s">
        <v>91</v>
      </c>
      <c r="AY444" s="16" t="s">
        <v>167</v>
      </c>
      <c r="BE444" s="144">
        <f>IF(N444="základní",J444,0)</f>
        <v>0</v>
      </c>
      <c r="BF444" s="144">
        <f>IF(N444="snížená",J444,0)</f>
        <v>0</v>
      </c>
      <c r="BG444" s="144">
        <f>IF(N444="zákl. přenesená",J444,0)</f>
        <v>0</v>
      </c>
      <c r="BH444" s="144">
        <f>IF(N444="sníž. přenesená",J444,0)</f>
        <v>0</v>
      </c>
      <c r="BI444" s="144">
        <f>IF(N444="nulová",J444,0)</f>
        <v>0</v>
      </c>
      <c r="BJ444" s="16" t="s">
        <v>89</v>
      </c>
      <c r="BK444" s="144">
        <f>ROUND(I444*H444,2)</f>
        <v>0</v>
      </c>
      <c r="BL444" s="16" t="s">
        <v>224</v>
      </c>
      <c r="BM444" s="256" t="s">
        <v>833</v>
      </c>
    </row>
    <row r="445" s="2" customFormat="1" ht="16.5" customHeight="1">
      <c r="A445" s="39"/>
      <c r="B445" s="40"/>
      <c r="C445" s="244" t="s">
        <v>834</v>
      </c>
      <c r="D445" s="244" t="s">
        <v>169</v>
      </c>
      <c r="E445" s="245" t="s">
        <v>835</v>
      </c>
      <c r="F445" s="246" t="s">
        <v>836</v>
      </c>
      <c r="G445" s="247" t="s">
        <v>465</v>
      </c>
      <c r="H445" s="248">
        <v>11.94</v>
      </c>
      <c r="I445" s="249"/>
      <c r="J445" s="250">
        <f>ROUND(I445*H445,2)</f>
        <v>0</v>
      </c>
      <c r="K445" s="251"/>
      <c r="L445" s="42"/>
      <c r="M445" s="252" t="s">
        <v>1</v>
      </c>
      <c r="N445" s="253" t="s">
        <v>46</v>
      </c>
      <c r="O445" s="92"/>
      <c r="P445" s="254">
        <f>O445*H445</f>
        <v>0</v>
      </c>
      <c r="Q445" s="254">
        <v>0</v>
      </c>
      <c r="R445" s="254">
        <f>Q445*H445</f>
        <v>0</v>
      </c>
      <c r="S445" s="254">
        <v>0</v>
      </c>
      <c r="T445" s="255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56" t="s">
        <v>224</v>
      </c>
      <c r="AT445" s="256" t="s">
        <v>169</v>
      </c>
      <c r="AU445" s="256" t="s">
        <v>91</v>
      </c>
      <c r="AY445" s="16" t="s">
        <v>167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6" t="s">
        <v>89</v>
      </c>
      <c r="BK445" s="144">
        <f>ROUND(I445*H445,2)</f>
        <v>0</v>
      </c>
      <c r="BL445" s="16" t="s">
        <v>224</v>
      </c>
      <c r="BM445" s="256" t="s">
        <v>837</v>
      </c>
    </row>
    <row r="446" s="13" customFormat="1">
      <c r="A446" s="13"/>
      <c r="B446" s="257"/>
      <c r="C446" s="258"/>
      <c r="D446" s="259" t="s">
        <v>175</v>
      </c>
      <c r="E446" s="260" t="s">
        <v>1</v>
      </c>
      <c r="F446" s="261" t="s">
        <v>838</v>
      </c>
      <c r="G446" s="258"/>
      <c r="H446" s="262">
        <v>11.94</v>
      </c>
      <c r="I446" s="263"/>
      <c r="J446" s="258"/>
      <c r="K446" s="258"/>
      <c r="L446" s="264"/>
      <c r="M446" s="265"/>
      <c r="N446" s="266"/>
      <c r="O446" s="266"/>
      <c r="P446" s="266"/>
      <c r="Q446" s="266"/>
      <c r="R446" s="266"/>
      <c r="S446" s="266"/>
      <c r="T446" s="26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8" t="s">
        <v>175</v>
      </c>
      <c r="AU446" s="268" t="s">
        <v>91</v>
      </c>
      <c r="AV446" s="13" t="s">
        <v>91</v>
      </c>
      <c r="AW446" s="13" t="s">
        <v>33</v>
      </c>
      <c r="AX446" s="13" t="s">
        <v>89</v>
      </c>
      <c r="AY446" s="268" t="s">
        <v>167</v>
      </c>
    </row>
    <row r="447" s="2" customFormat="1" ht="37.8" customHeight="1">
      <c r="A447" s="39"/>
      <c r="B447" s="40"/>
      <c r="C447" s="288" t="s">
        <v>839</v>
      </c>
      <c r="D447" s="288" t="s">
        <v>446</v>
      </c>
      <c r="E447" s="289" t="s">
        <v>840</v>
      </c>
      <c r="F447" s="290" t="s">
        <v>841</v>
      </c>
      <c r="G447" s="291" t="s">
        <v>263</v>
      </c>
      <c r="H447" s="292">
        <v>1</v>
      </c>
      <c r="I447" s="293"/>
      <c r="J447" s="294">
        <f>ROUND(I447*H447,2)</f>
        <v>0</v>
      </c>
      <c r="K447" s="295"/>
      <c r="L447" s="296"/>
      <c r="M447" s="297" t="s">
        <v>1</v>
      </c>
      <c r="N447" s="298" t="s">
        <v>46</v>
      </c>
      <c r="O447" s="92"/>
      <c r="P447" s="254">
        <f>O447*H447</f>
        <v>0</v>
      </c>
      <c r="Q447" s="254">
        <v>0.156</v>
      </c>
      <c r="R447" s="254">
        <f>Q447*H447</f>
        <v>0.156</v>
      </c>
      <c r="S447" s="254">
        <v>0</v>
      </c>
      <c r="T447" s="25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56" t="s">
        <v>380</v>
      </c>
      <c r="AT447" s="256" t="s">
        <v>446</v>
      </c>
      <c r="AU447" s="256" t="s">
        <v>91</v>
      </c>
      <c r="AY447" s="16" t="s">
        <v>167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6" t="s">
        <v>89</v>
      </c>
      <c r="BK447" s="144">
        <f>ROUND(I447*H447,2)</f>
        <v>0</v>
      </c>
      <c r="BL447" s="16" t="s">
        <v>224</v>
      </c>
      <c r="BM447" s="256" t="s">
        <v>842</v>
      </c>
    </row>
    <row r="448" s="2" customFormat="1" ht="24.15" customHeight="1">
      <c r="A448" s="39"/>
      <c r="B448" s="40"/>
      <c r="C448" s="244" t="s">
        <v>843</v>
      </c>
      <c r="D448" s="244" t="s">
        <v>169</v>
      </c>
      <c r="E448" s="245" t="s">
        <v>844</v>
      </c>
      <c r="F448" s="246" t="s">
        <v>845</v>
      </c>
      <c r="G448" s="247" t="s">
        <v>201</v>
      </c>
      <c r="H448" s="248">
        <v>560</v>
      </c>
      <c r="I448" s="249"/>
      <c r="J448" s="250">
        <f>ROUND(I448*H448,2)</f>
        <v>0</v>
      </c>
      <c r="K448" s="251"/>
      <c r="L448" s="42"/>
      <c r="M448" s="252" t="s">
        <v>1</v>
      </c>
      <c r="N448" s="253" t="s">
        <v>46</v>
      </c>
      <c r="O448" s="92"/>
      <c r="P448" s="254">
        <f>O448*H448</f>
        <v>0</v>
      </c>
      <c r="Q448" s="254">
        <v>0.00027999999999999998</v>
      </c>
      <c r="R448" s="254">
        <f>Q448*H448</f>
        <v>0.1568</v>
      </c>
      <c r="S448" s="254">
        <v>0</v>
      </c>
      <c r="T448" s="25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56" t="s">
        <v>173</v>
      </c>
      <c r="AT448" s="256" t="s">
        <v>169</v>
      </c>
      <c r="AU448" s="256" t="s">
        <v>91</v>
      </c>
      <c r="AY448" s="16" t="s">
        <v>167</v>
      </c>
      <c r="BE448" s="144">
        <f>IF(N448="základní",J448,0)</f>
        <v>0</v>
      </c>
      <c r="BF448" s="144">
        <f>IF(N448="snížená",J448,0)</f>
        <v>0</v>
      </c>
      <c r="BG448" s="144">
        <f>IF(N448="zákl. přenesená",J448,0)</f>
        <v>0</v>
      </c>
      <c r="BH448" s="144">
        <f>IF(N448="sníž. přenesená",J448,0)</f>
        <v>0</v>
      </c>
      <c r="BI448" s="144">
        <f>IF(N448="nulová",J448,0)</f>
        <v>0</v>
      </c>
      <c r="BJ448" s="16" t="s">
        <v>89</v>
      </c>
      <c r="BK448" s="144">
        <f>ROUND(I448*H448,2)</f>
        <v>0</v>
      </c>
      <c r="BL448" s="16" t="s">
        <v>173</v>
      </c>
      <c r="BM448" s="256" t="s">
        <v>846</v>
      </c>
    </row>
    <row r="449" s="2" customFormat="1">
      <c r="A449" s="39"/>
      <c r="B449" s="40"/>
      <c r="C449" s="41"/>
      <c r="D449" s="259" t="s">
        <v>228</v>
      </c>
      <c r="E449" s="41"/>
      <c r="F449" s="280" t="s">
        <v>847</v>
      </c>
      <c r="G449" s="41"/>
      <c r="H449" s="41"/>
      <c r="I449" s="213"/>
      <c r="J449" s="41"/>
      <c r="K449" s="41"/>
      <c r="L449" s="42"/>
      <c r="M449" s="281"/>
      <c r="N449" s="282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6" t="s">
        <v>228</v>
      </c>
      <c r="AU449" s="16" t="s">
        <v>91</v>
      </c>
    </row>
    <row r="450" s="2" customFormat="1" ht="16.5" customHeight="1">
      <c r="A450" s="39"/>
      <c r="B450" s="40"/>
      <c r="C450" s="288" t="s">
        <v>848</v>
      </c>
      <c r="D450" s="288" t="s">
        <v>446</v>
      </c>
      <c r="E450" s="289" t="s">
        <v>849</v>
      </c>
      <c r="F450" s="290" t="s">
        <v>850</v>
      </c>
      <c r="G450" s="291" t="s">
        <v>201</v>
      </c>
      <c r="H450" s="292">
        <v>560</v>
      </c>
      <c r="I450" s="293"/>
      <c r="J450" s="294">
        <f>ROUND(I450*H450,2)</f>
        <v>0</v>
      </c>
      <c r="K450" s="295"/>
      <c r="L450" s="296"/>
      <c r="M450" s="297" t="s">
        <v>1</v>
      </c>
      <c r="N450" s="298" t="s">
        <v>46</v>
      </c>
      <c r="O450" s="92"/>
      <c r="P450" s="254">
        <f>O450*H450</f>
        <v>0</v>
      </c>
      <c r="Q450" s="254">
        <v>0</v>
      </c>
      <c r="R450" s="254">
        <f>Q450*H450</f>
        <v>0</v>
      </c>
      <c r="S450" s="254">
        <v>0</v>
      </c>
      <c r="T450" s="25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56" t="s">
        <v>260</v>
      </c>
      <c r="AT450" s="256" t="s">
        <v>446</v>
      </c>
      <c r="AU450" s="256" t="s">
        <v>91</v>
      </c>
      <c r="AY450" s="16" t="s">
        <v>167</v>
      </c>
      <c r="BE450" s="144">
        <f>IF(N450="základní",J450,0)</f>
        <v>0</v>
      </c>
      <c r="BF450" s="144">
        <f>IF(N450="snížená",J450,0)</f>
        <v>0</v>
      </c>
      <c r="BG450" s="144">
        <f>IF(N450="zákl. přenesená",J450,0)</f>
        <v>0</v>
      </c>
      <c r="BH450" s="144">
        <f>IF(N450="sníž. přenesená",J450,0)</f>
        <v>0</v>
      </c>
      <c r="BI450" s="144">
        <f>IF(N450="nulová",J450,0)</f>
        <v>0</v>
      </c>
      <c r="BJ450" s="16" t="s">
        <v>89</v>
      </c>
      <c r="BK450" s="144">
        <f>ROUND(I450*H450,2)</f>
        <v>0</v>
      </c>
      <c r="BL450" s="16" t="s">
        <v>173</v>
      </c>
      <c r="BM450" s="256" t="s">
        <v>851</v>
      </c>
    </row>
    <row r="451" s="13" customFormat="1">
      <c r="A451" s="13"/>
      <c r="B451" s="257"/>
      <c r="C451" s="258"/>
      <c r="D451" s="259" t="s">
        <v>175</v>
      </c>
      <c r="E451" s="258"/>
      <c r="F451" s="261" t="s">
        <v>852</v>
      </c>
      <c r="G451" s="258"/>
      <c r="H451" s="262">
        <v>560</v>
      </c>
      <c r="I451" s="263"/>
      <c r="J451" s="258"/>
      <c r="K451" s="258"/>
      <c r="L451" s="264"/>
      <c r="M451" s="265"/>
      <c r="N451" s="266"/>
      <c r="O451" s="266"/>
      <c r="P451" s="266"/>
      <c r="Q451" s="266"/>
      <c r="R451" s="266"/>
      <c r="S451" s="266"/>
      <c r="T451" s="26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8" t="s">
        <v>175</v>
      </c>
      <c r="AU451" s="268" t="s">
        <v>91</v>
      </c>
      <c r="AV451" s="13" t="s">
        <v>91</v>
      </c>
      <c r="AW451" s="13" t="s">
        <v>4</v>
      </c>
      <c r="AX451" s="13" t="s">
        <v>89</v>
      </c>
      <c r="AY451" s="268" t="s">
        <v>167</v>
      </c>
    </row>
    <row r="452" s="2" customFormat="1" ht="33" customHeight="1">
      <c r="A452" s="39"/>
      <c r="B452" s="40"/>
      <c r="C452" s="244" t="s">
        <v>853</v>
      </c>
      <c r="D452" s="244" t="s">
        <v>169</v>
      </c>
      <c r="E452" s="245" t="s">
        <v>854</v>
      </c>
      <c r="F452" s="246" t="s">
        <v>855</v>
      </c>
      <c r="G452" s="247" t="s">
        <v>263</v>
      </c>
      <c r="H452" s="248">
        <v>1</v>
      </c>
      <c r="I452" s="249"/>
      <c r="J452" s="250">
        <f>ROUND(I452*H452,2)</f>
        <v>0</v>
      </c>
      <c r="K452" s="251"/>
      <c r="L452" s="42"/>
      <c r="M452" s="252" t="s">
        <v>1</v>
      </c>
      <c r="N452" s="253" t="s">
        <v>46</v>
      </c>
      <c r="O452" s="92"/>
      <c r="P452" s="254">
        <f>O452*H452</f>
        <v>0</v>
      </c>
      <c r="Q452" s="254">
        <v>5.0000000000000002E-05</v>
      </c>
      <c r="R452" s="254">
        <f>Q452*H452</f>
        <v>5.0000000000000002E-05</v>
      </c>
      <c r="S452" s="254">
        <v>0</v>
      </c>
      <c r="T452" s="255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56" t="s">
        <v>224</v>
      </c>
      <c r="AT452" s="256" t="s">
        <v>169</v>
      </c>
      <c r="AU452" s="256" t="s">
        <v>91</v>
      </c>
      <c r="AY452" s="16" t="s">
        <v>167</v>
      </c>
      <c r="BE452" s="144">
        <f>IF(N452="základní",J452,0)</f>
        <v>0</v>
      </c>
      <c r="BF452" s="144">
        <f>IF(N452="snížená",J452,0)</f>
        <v>0</v>
      </c>
      <c r="BG452" s="144">
        <f>IF(N452="zákl. přenesená",J452,0)</f>
        <v>0</v>
      </c>
      <c r="BH452" s="144">
        <f>IF(N452="sníž. přenesená",J452,0)</f>
        <v>0</v>
      </c>
      <c r="BI452" s="144">
        <f>IF(N452="nulová",J452,0)</f>
        <v>0</v>
      </c>
      <c r="BJ452" s="16" t="s">
        <v>89</v>
      </c>
      <c r="BK452" s="144">
        <f>ROUND(I452*H452,2)</f>
        <v>0</v>
      </c>
      <c r="BL452" s="16" t="s">
        <v>224</v>
      </c>
      <c r="BM452" s="256" t="s">
        <v>856</v>
      </c>
    </row>
    <row r="453" s="2" customFormat="1">
      <c r="A453" s="39"/>
      <c r="B453" s="40"/>
      <c r="C453" s="41"/>
      <c r="D453" s="259" t="s">
        <v>228</v>
      </c>
      <c r="E453" s="41"/>
      <c r="F453" s="280" t="s">
        <v>857</v>
      </c>
      <c r="G453" s="41"/>
      <c r="H453" s="41"/>
      <c r="I453" s="213"/>
      <c r="J453" s="41"/>
      <c r="K453" s="41"/>
      <c r="L453" s="42"/>
      <c r="M453" s="281"/>
      <c r="N453" s="282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6" t="s">
        <v>228</v>
      </c>
      <c r="AU453" s="16" t="s">
        <v>91</v>
      </c>
    </row>
    <row r="454" s="2" customFormat="1" ht="16.5" customHeight="1">
      <c r="A454" s="39"/>
      <c r="B454" s="40"/>
      <c r="C454" s="244" t="s">
        <v>858</v>
      </c>
      <c r="D454" s="244" t="s">
        <v>169</v>
      </c>
      <c r="E454" s="245" t="s">
        <v>859</v>
      </c>
      <c r="F454" s="246" t="s">
        <v>860</v>
      </c>
      <c r="G454" s="247" t="s">
        <v>586</v>
      </c>
      <c r="H454" s="248">
        <v>1</v>
      </c>
      <c r="I454" s="249"/>
      <c r="J454" s="250">
        <f>ROUND(I454*H454,2)</f>
        <v>0</v>
      </c>
      <c r="K454" s="251"/>
      <c r="L454" s="42"/>
      <c r="M454" s="252" t="s">
        <v>1</v>
      </c>
      <c r="N454" s="253" t="s">
        <v>46</v>
      </c>
      <c r="O454" s="92"/>
      <c r="P454" s="254">
        <f>O454*H454</f>
        <v>0</v>
      </c>
      <c r="Q454" s="254">
        <v>0.068000000000000005</v>
      </c>
      <c r="R454" s="254">
        <f>Q454*H454</f>
        <v>0.068000000000000005</v>
      </c>
      <c r="S454" s="254">
        <v>0</v>
      </c>
      <c r="T454" s="25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56" t="s">
        <v>224</v>
      </c>
      <c r="AT454" s="256" t="s">
        <v>169</v>
      </c>
      <c r="AU454" s="256" t="s">
        <v>91</v>
      </c>
      <c r="AY454" s="16" t="s">
        <v>167</v>
      </c>
      <c r="BE454" s="144">
        <f>IF(N454="základní",J454,0)</f>
        <v>0</v>
      </c>
      <c r="BF454" s="144">
        <f>IF(N454="snížená",J454,0)</f>
        <v>0</v>
      </c>
      <c r="BG454" s="144">
        <f>IF(N454="zákl. přenesená",J454,0)</f>
        <v>0</v>
      </c>
      <c r="BH454" s="144">
        <f>IF(N454="sníž. přenesená",J454,0)</f>
        <v>0</v>
      </c>
      <c r="BI454" s="144">
        <f>IF(N454="nulová",J454,0)</f>
        <v>0</v>
      </c>
      <c r="BJ454" s="16" t="s">
        <v>89</v>
      </c>
      <c r="BK454" s="144">
        <f>ROUND(I454*H454,2)</f>
        <v>0</v>
      </c>
      <c r="BL454" s="16" t="s">
        <v>224</v>
      </c>
      <c r="BM454" s="256" t="s">
        <v>861</v>
      </c>
    </row>
    <row r="455" s="2" customFormat="1">
      <c r="A455" s="39"/>
      <c r="B455" s="40"/>
      <c r="C455" s="41"/>
      <c r="D455" s="259" t="s">
        <v>228</v>
      </c>
      <c r="E455" s="41"/>
      <c r="F455" s="280" t="s">
        <v>862</v>
      </c>
      <c r="G455" s="41"/>
      <c r="H455" s="41"/>
      <c r="I455" s="213"/>
      <c r="J455" s="41"/>
      <c r="K455" s="41"/>
      <c r="L455" s="42"/>
      <c r="M455" s="281"/>
      <c r="N455" s="282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6" t="s">
        <v>228</v>
      </c>
      <c r="AU455" s="16" t="s">
        <v>91</v>
      </c>
    </row>
    <row r="456" s="2" customFormat="1" ht="49.05" customHeight="1">
      <c r="A456" s="39"/>
      <c r="B456" s="40"/>
      <c r="C456" s="244" t="s">
        <v>863</v>
      </c>
      <c r="D456" s="244" t="s">
        <v>169</v>
      </c>
      <c r="E456" s="245" t="s">
        <v>864</v>
      </c>
      <c r="F456" s="246" t="s">
        <v>865</v>
      </c>
      <c r="G456" s="247" t="s">
        <v>214</v>
      </c>
      <c r="H456" s="248">
        <v>2.2509999999999999</v>
      </c>
      <c r="I456" s="249"/>
      <c r="J456" s="250">
        <f>ROUND(I456*H456,2)</f>
        <v>0</v>
      </c>
      <c r="K456" s="251"/>
      <c r="L456" s="42"/>
      <c r="M456" s="252" t="s">
        <v>1</v>
      </c>
      <c r="N456" s="253" t="s">
        <v>46</v>
      </c>
      <c r="O456" s="92"/>
      <c r="P456" s="254">
        <f>O456*H456</f>
        <v>0</v>
      </c>
      <c r="Q456" s="254">
        <v>0</v>
      </c>
      <c r="R456" s="254">
        <f>Q456*H456</f>
        <v>0</v>
      </c>
      <c r="S456" s="254">
        <v>0</v>
      </c>
      <c r="T456" s="25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56" t="s">
        <v>224</v>
      </c>
      <c r="AT456" s="256" t="s">
        <v>169</v>
      </c>
      <c r="AU456" s="256" t="s">
        <v>91</v>
      </c>
      <c r="AY456" s="16" t="s">
        <v>167</v>
      </c>
      <c r="BE456" s="144">
        <f>IF(N456="základní",J456,0)</f>
        <v>0</v>
      </c>
      <c r="BF456" s="144">
        <f>IF(N456="snížená",J456,0)</f>
        <v>0</v>
      </c>
      <c r="BG456" s="144">
        <f>IF(N456="zákl. přenesená",J456,0)</f>
        <v>0</v>
      </c>
      <c r="BH456" s="144">
        <f>IF(N456="sníž. přenesená",J456,0)</f>
        <v>0</v>
      </c>
      <c r="BI456" s="144">
        <f>IF(N456="nulová",J456,0)</f>
        <v>0</v>
      </c>
      <c r="BJ456" s="16" t="s">
        <v>89</v>
      </c>
      <c r="BK456" s="144">
        <f>ROUND(I456*H456,2)</f>
        <v>0</v>
      </c>
      <c r="BL456" s="16" t="s">
        <v>224</v>
      </c>
      <c r="BM456" s="256" t="s">
        <v>866</v>
      </c>
    </row>
    <row r="457" s="12" customFormat="1" ht="22.8" customHeight="1">
      <c r="A457" s="12"/>
      <c r="B457" s="228"/>
      <c r="C457" s="229"/>
      <c r="D457" s="230" t="s">
        <v>80</v>
      </c>
      <c r="E457" s="242" t="s">
        <v>867</v>
      </c>
      <c r="F457" s="242" t="s">
        <v>868</v>
      </c>
      <c r="G457" s="229"/>
      <c r="H457" s="229"/>
      <c r="I457" s="232"/>
      <c r="J457" s="243">
        <f>BK457</f>
        <v>0</v>
      </c>
      <c r="K457" s="229"/>
      <c r="L457" s="234"/>
      <c r="M457" s="235"/>
      <c r="N457" s="236"/>
      <c r="O457" s="236"/>
      <c r="P457" s="237">
        <f>SUM(P458:P474)</f>
        <v>0</v>
      </c>
      <c r="Q457" s="236"/>
      <c r="R457" s="237">
        <f>SUM(R458:R474)</f>
        <v>1.1865695000000001</v>
      </c>
      <c r="S457" s="236"/>
      <c r="T457" s="238">
        <f>SUM(T458:T474)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39" t="s">
        <v>91</v>
      </c>
      <c r="AT457" s="240" t="s">
        <v>80</v>
      </c>
      <c r="AU457" s="240" t="s">
        <v>89</v>
      </c>
      <c r="AY457" s="239" t="s">
        <v>167</v>
      </c>
      <c r="BK457" s="241">
        <f>SUM(BK458:BK474)</f>
        <v>0</v>
      </c>
    </row>
    <row r="458" s="2" customFormat="1" ht="24.15" customHeight="1">
      <c r="A458" s="39"/>
      <c r="B458" s="40"/>
      <c r="C458" s="244" t="s">
        <v>869</v>
      </c>
      <c r="D458" s="244" t="s">
        <v>169</v>
      </c>
      <c r="E458" s="245" t="s">
        <v>870</v>
      </c>
      <c r="F458" s="246" t="s">
        <v>871</v>
      </c>
      <c r="G458" s="247" t="s">
        <v>201</v>
      </c>
      <c r="H458" s="248">
        <v>38.369999999999997</v>
      </c>
      <c r="I458" s="249"/>
      <c r="J458" s="250">
        <f>ROUND(I458*H458,2)</f>
        <v>0</v>
      </c>
      <c r="K458" s="251"/>
      <c r="L458" s="42"/>
      <c r="M458" s="252" t="s">
        <v>1</v>
      </c>
      <c r="N458" s="253" t="s">
        <v>46</v>
      </c>
      <c r="O458" s="92"/>
      <c r="P458" s="254">
        <f>O458*H458</f>
        <v>0</v>
      </c>
      <c r="Q458" s="254">
        <v>0.00029999999999999997</v>
      </c>
      <c r="R458" s="254">
        <f>Q458*H458</f>
        <v>0.011510999999999999</v>
      </c>
      <c r="S458" s="254">
        <v>0</v>
      </c>
      <c r="T458" s="255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56" t="s">
        <v>224</v>
      </c>
      <c r="AT458" s="256" t="s">
        <v>169</v>
      </c>
      <c r="AU458" s="256" t="s">
        <v>91</v>
      </c>
      <c r="AY458" s="16" t="s">
        <v>167</v>
      </c>
      <c r="BE458" s="144">
        <f>IF(N458="základní",J458,0)</f>
        <v>0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6" t="s">
        <v>89</v>
      </c>
      <c r="BK458" s="144">
        <f>ROUND(I458*H458,2)</f>
        <v>0</v>
      </c>
      <c r="BL458" s="16" t="s">
        <v>224</v>
      </c>
      <c r="BM458" s="256" t="s">
        <v>872</v>
      </c>
    </row>
    <row r="459" s="13" customFormat="1">
      <c r="A459" s="13"/>
      <c r="B459" s="257"/>
      <c r="C459" s="258"/>
      <c r="D459" s="259" t="s">
        <v>175</v>
      </c>
      <c r="E459" s="260" t="s">
        <v>1</v>
      </c>
      <c r="F459" s="261" t="s">
        <v>873</v>
      </c>
      <c r="G459" s="258"/>
      <c r="H459" s="262">
        <v>38.369999999999997</v>
      </c>
      <c r="I459" s="263"/>
      <c r="J459" s="258"/>
      <c r="K459" s="258"/>
      <c r="L459" s="264"/>
      <c r="M459" s="265"/>
      <c r="N459" s="266"/>
      <c r="O459" s="266"/>
      <c r="P459" s="266"/>
      <c r="Q459" s="266"/>
      <c r="R459" s="266"/>
      <c r="S459" s="266"/>
      <c r="T459" s="26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8" t="s">
        <v>175</v>
      </c>
      <c r="AU459" s="268" t="s">
        <v>91</v>
      </c>
      <c r="AV459" s="13" t="s">
        <v>91</v>
      </c>
      <c r="AW459" s="13" t="s">
        <v>33</v>
      </c>
      <c r="AX459" s="13" t="s">
        <v>89</v>
      </c>
      <c r="AY459" s="268" t="s">
        <v>167</v>
      </c>
    </row>
    <row r="460" s="2" customFormat="1" ht="33" customHeight="1">
      <c r="A460" s="39"/>
      <c r="B460" s="40"/>
      <c r="C460" s="244" t="s">
        <v>874</v>
      </c>
      <c r="D460" s="244" t="s">
        <v>169</v>
      </c>
      <c r="E460" s="245" t="s">
        <v>875</v>
      </c>
      <c r="F460" s="246" t="s">
        <v>876</v>
      </c>
      <c r="G460" s="247" t="s">
        <v>465</v>
      </c>
      <c r="H460" s="248">
        <v>15.19</v>
      </c>
      <c r="I460" s="249"/>
      <c r="J460" s="250">
        <f>ROUND(I460*H460,2)</f>
        <v>0</v>
      </c>
      <c r="K460" s="251"/>
      <c r="L460" s="42"/>
      <c r="M460" s="252" t="s">
        <v>1</v>
      </c>
      <c r="N460" s="253" t="s">
        <v>46</v>
      </c>
      <c r="O460" s="92"/>
      <c r="P460" s="254">
        <f>O460*H460</f>
        <v>0</v>
      </c>
      <c r="Q460" s="254">
        <v>0.00042999999999999999</v>
      </c>
      <c r="R460" s="254">
        <f>Q460*H460</f>
        <v>0.0065316999999999997</v>
      </c>
      <c r="S460" s="254">
        <v>0</v>
      </c>
      <c r="T460" s="255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56" t="s">
        <v>224</v>
      </c>
      <c r="AT460" s="256" t="s">
        <v>169</v>
      </c>
      <c r="AU460" s="256" t="s">
        <v>91</v>
      </c>
      <c r="AY460" s="16" t="s">
        <v>167</v>
      </c>
      <c r="BE460" s="144">
        <f>IF(N460="základní",J460,0)</f>
        <v>0</v>
      </c>
      <c r="BF460" s="144">
        <f>IF(N460="snížená",J460,0)</f>
        <v>0</v>
      </c>
      <c r="BG460" s="144">
        <f>IF(N460="zákl. přenesená",J460,0)</f>
        <v>0</v>
      </c>
      <c r="BH460" s="144">
        <f>IF(N460="sníž. přenesená",J460,0)</f>
        <v>0</v>
      </c>
      <c r="BI460" s="144">
        <f>IF(N460="nulová",J460,0)</f>
        <v>0</v>
      </c>
      <c r="BJ460" s="16" t="s">
        <v>89</v>
      </c>
      <c r="BK460" s="144">
        <f>ROUND(I460*H460,2)</f>
        <v>0</v>
      </c>
      <c r="BL460" s="16" t="s">
        <v>224</v>
      </c>
      <c r="BM460" s="256" t="s">
        <v>877</v>
      </c>
    </row>
    <row r="461" s="13" customFormat="1">
      <c r="A461" s="13"/>
      <c r="B461" s="257"/>
      <c r="C461" s="258"/>
      <c r="D461" s="259" t="s">
        <v>175</v>
      </c>
      <c r="E461" s="260" t="s">
        <v>1</v>
      </c>
      <c r="F461" s="261" t="s">
        <v>878</v>
      </c>
      <c r="G461" s="258"/>
      <c r="H461" s="262">
        <v>15.19</v>
      </c>
      <c r="I461" s="263"/>
      <c r="J461" s="258"/>
      <c r="K461" s="258"/>
      <c r="L461" s="264"/>
      <c r="M461" s="265"/>
      <c r="N461" s="266"/>
      <c r="O461" s="266"/>
      <c r="P461" s="266"/>
      <c r="Q461" s="266"/>
      <c r="R461" s="266"/>
      <c r="S461" s="266"/>
      <c r="T461" s="26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8" t="s">
        <v>175</v>
      </c>
      <c r="AU461" s="268" t="s">
        <v>91</v>
      </c>
      <c r="AV461" s="13" t="s">
        <v>91</v>
      </c>
      <c r="AW461" s="13" t="s">
        <v>33</v>
      </c>
      <c r="AX461" s="13" t="s">
        <v>89</v>
      </c>
      <c r="AY461" s="268" t="s">
        <v>167</v>
      </c>
    </row>
    <row r="462" s="2" customFormat="1" ht="16.5" customHeight="1">
      <c r="A462" s="39"/>
      <c r="B462" s="40"/>
      <c r="C462" s="288" t="s">
        <v>879</v>
      </c>
      <c r="D462" s="288" t="s">
        <v>446</v>
      </c>
      <c r="E462" s="289" t="s">
        <v>880</v>
      </c>
      <c r="F462" s="290" t="s">
        <v>881</v>
      </c>
      <c r="G462" s="291" t="s">
        <v>201</v>
      </c>
      <c r="H462" s="292">
        <v>1.337</v>
      </c>
      <c r="I462" s="293"/>
      <c r="J462" s="294">
        <f>ROUND(I462*H462,2)</f>
        <v>0</v>
      </c>
      <c r="K462" s="295"/>
      <c r="L462" s="296"/>
      <c r="M462" s="297" t="s">
        <v>1</v>
      </c>
      <c r="N462" s="298" t="s">
        <v>46</v>
      </c>
      <c r="O462" s="92"/>
      <c r="P462" s="254">
        <f>O462*H462</f>
        <v>0</v>
      </c>
      <c r="Q462" s="254">
        <v>0</v>
      </c>
      <c r="R462" s="254">
        <f>Q462*H462</f>
        <v>0</v>
      </c>
      <c r="S462" s="254">
        <v>0</v>
      </c>
      <c r="T462" s="25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56" t="s">
        <v>380</v>
      </c>
      <c r="AT462" s="256" t="s">
        <v>446</v>
      </c>
      <c r="AU462" s="256" t="s">
        <v>91</v>
      </c>
      <c r="AY462" s="16" t="s">
        <v>167</v>
      </c>
      <c r="BE462" s="144">
        <f>IF(N462="základní",J462,0)</f>
        <v>0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6" t="s">
        <v>89</v>
      </c>
      <c r="BK462" s="144">
        <f>ROUND(I462*H462,2)</f>
        <v>0</v>
      </c>
      <c r="BL462" s="16" t="s">
        <v>224</v>
      </c>
      <c r="BM462" s="256" t="s">
        <v>882</v>
      </c>
    </row>
    <row r="463" s="13" customFormat="1">
      <c r="A463" s="13"/>
      <c r="B463" s="257"/>
      <c r="C463" s="258"/>
      <c r="D463" s="259" t="s">
        <v>175</v>
      </c>
      <c r="E463" s="260" t="s">
        <v>1</v>
      </c>
      <c r="F463" s="261" t="s">
        <v>883</v>
      </c>
      <c r="G463" s="258"/>
      <c r="H463" s="262">
        <v>1.2150000000000001</v>
      </c>
      <c r="I463" s="263"/>
      <c r="J463" s="258"/>
      <c r="K463" s="258"/>
      <c r="L463" s="264"/>
      <c r="M463" s="265"/>
      <c r="N463" s="266"/>
      <c r="O463" s="266"/>
      <c r="P463" s="266"/>
      <c r="Q463" s="266"/>
      <c r="R463" s="266"/>
      <c r="S463" s="266"/>
      <c r="T463" s="26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8" t="s">
        <v>175</v>
      </c>
      <c r="AU463" s="268" t="s">
        <v>91</v>
      </c>
      <c r="AV463" s="13" t="s">
        <v>91</v>
      </c>
      <c r="AW463" s="13" t="s">
        <v>33</v>
      </c>
      <c r="AX463" s="13" t="s">
        <v>89</v>
      </c>
      <c r="AY463" s="268" t="s">
        <v>167</v>
      </c>
    </row>
    <row r="464" s="13" customFormat="1">
      <c r="A464" s="13"/>
      <c r="B464" s="257"/>
      <c r="C464" s="258"/>
      <c r="D464" s="259" t="s">
        <v>175</v>
      </c>
      <c r="E464" s="258"/>
      <c r="F464" s="261" t="s">
        <v>884</v>
      </c>
      <c r="G464" s="258"/>
      <c r="H464" s="262">
        <v>1.337</v>
      </c>
      <c r="I464" s="263"/>
      <c r="J464" s="258"/>
      <c r="K464" s="258"/>
      <c r="L464" s="264"/>
      <c r="M464" s="265"/>
      <c r="N464" s="266"/>
      <c r="O464" s="266"/>
      <c r="P464" s="266"/>
      <c r="Q464" s="266"/>
      <c r="R464" s="266"/>
      <c r="S464" s="266"/>
      <c r="T464" s="26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8" t="s">
        <v>175</v>
      </c>
      <c r="AU464" s="268" t="s">
        <v>91</v>
      </c>
      <c r="AV464" s="13" t="s">
        <v>91</v>
      </c>
      <c r="AW464" s="13" t="s">
        <v>4</v>
      </c>
      <c r="AX464" s="13" t="s">
        <v>89</v>
      </c>
      <c r="AY464" s="268" t="s">
        <v>167</v>
      </c>
    </row>
    <row r="465" s="2" customFormat="1" ht="33" customHeight="1">
      <c r="A465" s="39"/>
      <c r="B465" s="40"/>
      <c r="C465" s="244" t="s">
        <v>885</v>
      </c>
      <c r="D465" s="244" t="s">
        <v>169</v>
      </c>
      <c r="E465" s="245" t="s">
        <v>886</v>
      </c>
      <c r="F465" s="246" t="s">
        <v>887</v>
      </c>
      <c r="G465" s="247" t="s">
        <v>465</v>
      </c>
      <c r="H465" s="248">
        <v>85.599999999999994</v>
      </c>
      <c r="I465" s="249"/>
      <c r="J465" s="250">
        <f>ROUND(I465*H465,2)</f>
        <v>0</v>
      </c>
      <c r="K465" s="251"/>
      <c r="L465" s="42"/>
      <c r="M465" s="252" t="s">
        <v>1</v>
      </c>
      <c r="N465" s="253" t="s">
        <v>46</v>
      </c>
      <c r="O465" s="92"/>
      <c r="P465" s="254">
        <f>O465*H465</f>
        <v>0</v>
      </c>
      <c r="Q465" s="254">
        <v>0.00058</v>
      </c>
      <c r="R465" s="254">
        <f>Q465*H465</f>
        <v>0.049647999999999998</v>
      </c>
      <c r="S465" s="254">
        <v>0</v>
      </c>
      <c r="T465" s="255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56" t="s">
        <v>224</v>
      </c>
      <c r="AT465" s="256" t="s">
        <v>169</v>
      </c>
      <c r="AU465" s="256" t="s">
        <v>91</v>
      </c>
      <c r="AY465" s="16" t="s">
        <v>167</v>
      </c>
      <c r="BE465" s="144">
        <f>IF(N465="základní",J465,0)</f>
        <v>0</v>
      </c>
      <c r="BF465" s="144">
        <f>IF(N465="snížená",J465,0)</f>
        <v>0</v>
      </c>
      <c r="BG465" s="144">
        <f>IF(N465="zákl. přenesená",J465,0)</f>
        <v>0</v>
      </c>
      <c r="BH465" s="144">
        <f>IF(N465="sníž. přenesená",J465,0)</f>
        <v>0</v>
      </c>
      <c r="BI465" s="144">
        <f>IF(N465="nulová",J465,0)</f>
        <v>0</v>
      </c>
      <c r="BJ465" s="16" t="s">
        <v>89</v>
      </c>
      <c r="BK465" s="144">
        <f>ROUND(I465*H465,2)</f>
        <v>0</v>
      </c>
      <c r="BL465" s="16" t="s">
        <v>224</v>
      </c>
      <c r="BM465" s="256" t="s">
        <v>888</v>
      </c>
    </row>
    <row r="466" s="13" customFormat="1">
      <c r="A466" s="13"/>
      <c r="B466" s="257"/>
      <c r="C466" s="258"/>
      <c r="D466" s="259" t="s">
        <v>175</v>
      </c>
      <c r="E466" s="260" t="s">
        <v>1</v>
      </c>
      <c r="F466" s="261" t="s">
        <v>889</v>
      </c>
      <c r="G466" s="258"/>
      <c r="H466" s="262">
        <v>85.599999999999994</v>
      </c>
      <c r="I466" s="263"/>
      <c r="J466" s="258"/>
      <c r="K466" s="258"/>
      <c r="L466" s="264"/>
      <c r="M466" s="265"/>
      <c r="N466" s="266"/>
      <c r="O466" s="266"/>
      <c r="P466" s="266"/>
      <c r="Q466" s="266"/>
      <c r="R466" s="266"/>
      <c r="S466" s="266"/>
      <c r="T466" s="26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8" t="s">
        <v>175</v>
      </c>
      <c r="AU466" s="268" t="s">
        <v>91</v>
      </c>
      <c r="AV466" s="13" t="s">
        <v>91</v>
      </c>
      <c r="AW466" s="13" t="s">
        <v>33</v>
      </c>
      <c r="AX466" s="13" t="s">
        <v>89</v>
      </c>
      <c r="AY466" s="268" t="s">
        <v>167</v>
      </c>
    </row>
    <row r="467" s="2" customFormat="1" ht="16.5" customHeight="1">
      <c r="A467" s="39"/>
      <c r="B467" s="40"/>
      <c r="C467" s="288" t="s">
        <v>890</v>
      </c>
      <c r="D467" s="288" t="s">
        <v>446</v>
      </c>
      <c r="E467" s="289" t="s">
        <v>880</v>
      </c>
      <c r="F467" s="290" t="s">
        <v>881</v>
      </c>
      <c r="G467" s="291" t="s">
        <v>201</v>
      </c>
      <c r="H467" s="292">
        <v>8.9450000000000003</v>
      </c>
      <c r="I467" s="293"/>
      <c r="J467" s="294">
        <f>ROUND(I467*H467,2)</f>
        <v>0</v>
      </c>
      <c r="K467" s="295"/>
      <c r="L467" s="296"/>
      <c r="M467" s="297" t="s">
        <v>1</v>
      </c>
      <c r="N467" s="298" t="s">
        <v>46</v>
      </c>
      <c r="O467" s="92"/>
      <c r="P467" s="254">
        <f>O467*H467</f>
        <v>0</v>
      </c>
      <c r="Q467" s="254">
        <v>0</v>
      </c>
      <c r="R467" s="254">
        <f>Q467*H467</f>
        <v>0</v>
      </c>
      <c r="S467" s="254">
        <v>0</v>
      </c>
      <c r="T467" s="255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56" t="s">
        <v>380</v>
      </c>
      <c r="AT467" s="256" t="s">
        <v>446</v>
      </c>
      <c r="AU467" s="256" t="s">
        <v>91</v>
      </c>
      <c r="AY467" s="16" t="s">
        <v>167</v>
      </c>
      <c r="BE467" s="144">
        <f>IF(N467="základní",J467,0)</f>
        <v>0</v>
      </c>
      <c r="BF467" s="144">
        <f>IF(N467="snížená",J467,0)</f>
        <v>0</v>
      </c>
      <c r="BG467" s="144">
        <f>IF(N467="zákl. přenesená",J467,0)</f>
        <v>0</v>
      </c>
      <c r="BH467" s="144">
        <f>IF(N467="sníž. přenesená",J467,0)</f>
        <v>0</v>
      </c>
      <c r="BI467" s="144">
        <f>IF(N467="nulová",J467,0)</f>
        <v>0</v>
      </c>
      <c r="BJ467" s="16" t="s">
        <v>89</v>
      </c>
      <c r="BK467" s="144">
        <f>ROUND(I467*H467,2)</f>
        <v>0</v>
      </c>
      <c r="BL467" s="16" t="s">
        <v>224</v>
      </c>
      <c r="BM467" s="256" t="s">
        <v>891</v>
      </c>
    </row>
    <row r="468" s="13" customFormat="1">
      <c r="A468" s="13"/>
      <c r="B468" s="257"/>
      <c r="C468" s="258"/>
      <c r="D468" s="259" t="s">
        <v>175</v>
      </c>
      <c r="E468" s="260" t="s">
        <v>1</v>
      </c>
      <c r="F468" s="261" t="s">
        <v>892</v>
      </c>
      <c r="G468" s="258"/>
      <c r="H468" s="262">
        <v>8.1319999999999997</v>
      </c>
      <c r="I468" s="263"/>
      <c r="J468" s="258"/>
      <c r="K468" s="258"/>
      <c r="L468" s="264"/>
      <c r="M468" s="265"/>
      <c r="N468" s="266"/>
      <c r="O468" s="266"/>
      <c r="P468" s="266"/>
      <c r="Q468" s="266"/>
      <c r="R468" s="266"/>
      <c r="S468" s="266"/>
      <c r="T468" s="26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8" t="s">
        <v>175</v>
      </c>
      <c r="AU468" s="268" t="s">
        <v>91</v>
      </c>
      <c r="AV468" s="13" t="s">
        <v>91</v>
      </c>
      <c r="AW468" s="13" t="s">
        <v>33</v>
      </c>
      <c r="AX468" s="13" t="s">
        <v>89</v>
      </c>
      <c r="AY468" s="268" t="s">
        <v>167</v>
      </c>
    </row>
    <row r="469" s="13" customFormat="1">
      <c r="A469" s="13"/>
      <c r="B469" s="257"/>
      <c r="C469" s="258"/>
      <c r="D469" s="259" t="s">
        <v>175</v>
      </c>
      <c r="E469" s="258"/>
      <c r="F469" s="261" t="s">
        <v>893</v>
      </c>
      <c r="G469" s="258"/>
      <c r="H469" s="262">
        <v>8.9450000000000003</v>
      </c>
      <c r="I469" s="263"/>
      <c r="J469" s="258"/>
      <c r="K469" s="258"/>
      <c r="L469" s="264"/>
      <c r="M469" s="265"/>
      <c r="N469" s="266"/>
      <c r="O469" s="266"/>
      <c r="P469" s="266"/>
      <c r="Q469" s="266"/>
      <c r="R469" s="266"/>
      <c r="S469" s="266"/>
      <c r="T469" s="26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8" t="s">
        <v>175</v>
      </c>
      <c r="AU469" s="268" t="s">
        <v>91</v>
      </c>
      <c r="AV469" s="13" t="s">
        <v>91</v>
      </c>
      <c r="AW469" s="13" t="s">
        <v>4</v>
      </c>
      <c r="AX469" s="13" t="s">
        <v>89</v>
      </c>
      <c r="AY469" s="268" t="s">
        <v>167</v>
      </c>
    </row>
    <row r="470" s="2" customFormat="1" ht="37.8" customHeight="1">
      <c r="A470" s="39"/>
      <c r="B470" s="40"/>
      <c r="C470" s="244" t="s">
        <v>894</v>
      </c>
      <c r="D470" s="244" t="s">
        <v>169</v>
      </c>
      <c r="E470" s="245" t="s">
        <v>895</v>
      </c>
      <c r="F470" s="246" t="s">
        <v>896</v>
      </c>
      <c r="G470" s="247" t="s">
        <v>201</v>
      </c>
      <c r="H470" s="248">
        <v>38.369999999999997</v>
      </c>
      <c r="I470" s="249"/>
      <c r="J470" s="250">
        <f>ROUND(I470*H470,2)</f>
        <v>0</v>
      </c>
      <c r="K470" s="251"/>
      <c r="L470" s="42"/>
      <c r="M470" s="252" t="s">
        <v>1</v>
      </c>
      <c r="N470" s="253" t="s">
        <v>46</v>
      </c>
      <c r="O470" s="92"/>
      <c r="P470" s="254">
        <f>O470*H470</f>
        <v>0</v>
      </c>
      <c r="Q470" s="254">
        <v>0.0089999999999999993</v>
      </c>
      <c r="R470" s="254">
        <f>Q470*H470</f>
        <v>0.34532999999999997</v>
      </c>
      <c r="S470" s="254">
        <v>0</v>
      </c>
      <c r="T470" s="255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56" t="s">
        <v>224</v>
      </c>
      <c r="AT470" s="256" t="s">
        <v>169</v>
      </c>
      <c r="AU470" s="256" t="s">
        <v>91</v>
      </c>
      <c r="AY470" s="16" t="s">
        <v>167</v>
      </c>
      <c r="BE470" s="144">
        <f>IF(N470="základní",J470,0)</f>
        <v>0</v>
      </c>
      <c r="BF470" s="144">
        <f>IF(N470="snížená",J470,0)</f>
        <v>0</v>
      </c>
      <c r="BG470" s="144">
        <f>IF(N470="zákl. přenesená",J470,0)</f>
        <v>0</v>
      </c>
      <c r="BH470" s="144">
        <f>IF(N470="sníž. přenesená",J470,0)</f>
        <v>0</v>
      </c>
      <c r="BI470" s="144">
        <f>IF(N470="nulová",J470,0)</f>
        <v>0</v>
      </c>
      <c r="BJ470" s="16" t="s">
        <v>89</v>
      </c>
      <c r="BK470" s="144">
        <f>ROUND(I470*H470,2)</f>
        <v>0</v>
      </c>
      <c r="BL470" s="16" t="s">
        <v>224</v>
      </c>
      <c r="BM470" s="256" t="s">
        <v>897</v>
      </c>
    </row>
    <row r="471" s="13" customFormat="1">
      <c r="A471" s="13"/>
      <c r="B471" s="257"/>
      <c r="C471" s="258"/>
      <c r="D471" s="259" t="s">
        <v>175</v>
      </c>
      <c r="E471" s="260" t="s">
        <v>1</v>
      </c>
      <c r="F471" s="261" t="s">
        <v>873</v>
      </c>
      <c r="G471" s="258"/>
      <c r="H471" s="262">
        <v>38.369999999999997</v>
      </c>
      <c r="I471" s="263"/>
      <c r="J471" s="258"/>
      <c r="K471" s="258"/>
      <c r="L471" s="264"/>
      <c r="M471" s="265"/>
      <c r="N471" s="266"/>
      <c r="O471" s="266"/>
      <c r="P471" s="266"/>
      <c r="Q471" s="266"/>
      <c r="R471" s="266"/>
      <c r="S471" s="266"/>
      <c r="T471" s="26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8" t="s">
        <v>175</v>
      </c>
      <c r="AU471" s="268" t="s">
        <v>91</v>
      </c>
      <c r="AV471" s="13" t="s">
        <v>91</v>
      </c>
      <c r="AW471" s="13" t="s">
        <v>33</v>
      </c>
      <c r="AX471" s="13" t="s">
        <v>89</v>
      </c>
      <c r="AY471" s="268" t="s">
        <v>167</v>
      </c>
    </row>
    <row r="472" s="2" customFormat="1" ht="16.5" customHeight="1">
      <c r="A472" s="39"/>
      <c r="B472" s="40"/>
      <c r="C472" s="288" t="s">
        <v>898</v>
      </c>
      <c r="D472" s="288" t="s">
        <v>446</v>
      </c>
      <c r="E472" s="289" t="s">
        <v>899</v>
      </c>
      <c r="F472" s="290" t="s">
        <v>900</v>
      </c>
      <c r="G472" s="291" t="s">
        <v>201</v>
      </c>
      <c r="H472" s="292">
        <v>40.289000000000001</v>
      </c>
      <c r="I472" s="293"/>
      <c r="J472" s="294">
        <f>ROUND(I472*H472,2)</f>
        <v>0</v>
      </c>
      <c r="K472" s="295"/>
      <c r="L472" s="296"/>
      <c r="M472" s="297" t="s">
        <v>1</v>
      </c>
      <c r="N472" s="298" t="s">
        <v>46</v>
      </c>
      <c r="O472" s="92"/>
      <c r="P472" s="254">
        <f>O472*H472</f>
        <v>0</v>
      </c>
      <c r="Q472" s="254">
        <v>0.019199999999999998</v>
      </c>
      <c r="R472" s="254">
        <f>Q472*H472</f>
        <v>0.77354879999999993</v>
      </c>
      <c r="S472" s="254">
        <v>0</v>
      </c>
      <c r="T472" s="255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56" t="s">
        <v>380</v>
      </c>
      <c r="AT472" s="256" t="s">
        <v>446</v>
      </c>
      <c r="AU472" s="256" t="s">
        <v>91</v>
      </c>
      <c r="AY472" s="16" t="s">
        <v>167</v>
      </c>
      <c r="BE472" s="144">
        <f>IF(N472="základní",J472,0)</f>
        <v>0</v>
      </c>
      <c r="BF472" s="144">
        <f>IF(N472="snížená",J472,0)</f>
        <v>0</v>
      </c>
      <c r="BG472" s="144">
        <f>IF(N472="zákl. přenesená",J472,0)</f>
        <v>0</v>
      </c>
      <c r="BH472" s="144">
        <f>IF(N472="sníž. přenesená",J472,0)</f>
        <v>0</v>
      </c>
      <c r="BI472" s="144">
        <f>IF(N472="nulová",J472,0)</f>
        <v>0</v>
      </c>
      <c r="BJ472" s="16" t="s">
        <v>89</v>
      </c>
      <c r="BK472" s="144">
        <f>ROUND(I472*H472,2)</f>
        <v>0</v>
      </c>
      <c r="BL472" s="16" t="s">
        <v>224</v>
      </c>
      <c r="BM472" s="256" t="s">
        <v>901</v>
      </c>
    </row>
    <row r="473" s="13" customFormat="1">
      <c r="A473" s="13"/>
      <c r="B473" s="257"/>
      <c r="C473" s="258"/>
      <c r="D473" s="259" t="s">
        <v>175</v>
      </c>
      <c r="E473" s="258"/>
      <c r="F473" s="261" t="s">
        <v>902</v>
      </c>
      <c r="G473" s="258"/>
      <c r="H473" s="262">
        <v>40.289000000000001</v>
      </c>
      <c r="I473" s="263"/>
      <c r="J473" s="258"/>
      <c r="K473" s="258"/>
      <c r="L473" s="264"/>
      <c r="M473" s="265"/>
      <c r="N473" s="266"/>
      <c r="O473" s="266"/>
      <c r="P473" s="266"/>
      <c r="Q473" s="266"/>
      <c r="R473" s="266"/>
      <c r="S473" s="266"/>
      <c r="T473" s="26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8" t="s">
        <v>175</v>
      </c>
      <c r="AU473" s="268" t="s">
        <v>91</v>
      </c>
      <c r="AV473" s="13" t="s">
        <v>91</v>
      </c>
      <c r="AW473" s="13" t="s">
        <v>4</v>
      </c>
      <c r="AX473" s="13" t="s">
        <v>89</v>
      </c>
      <c r="AY473" s="268" t="s">
        <v>167</v>
      </c>
    </row>
    <row r="474" s="2" customFormat="1" ht="49.05" customHeight="1">
      <c r="A474" s="39"/>
      <c r="B474" s="40"/>
      <c r="C474" s="244" t="s">
        <v>903</v>
      </c>
      <c r="D474" s="244" t="s">
        <v>169</v>
      </c>
      <c r="E474" s="245" t="s">
        <v>904</v>
      </c>
      <c r="F474" s="246" t="s">
        <v>905</v>
      </c>
      <c r="G474" s="247" t="s">
        <v>214</v>
      </c>
      <c r="H474" s="248">
        <v>1.1870000000000001</v>
      </c>
      <c r="I474" s="249"/>
      <c r="J474" s="250">
        <f>ROUND(I474*H474,2)</f>
        <v>0</v>
      </c>
      <c r="K474" s="251"/>
      <c r="L474" s="42"/>
      <c r="M474" s="252" t="s">
        <v>1</v>
      </c>
      <c r="N474" s="253" t="s">
        <v>46</v>
      </c>
      <c r="O474" s="92"/>
      <c r="P474" s="254">
        <f>O474*H474</f>
        <v>0</v>
      </c>
      <c r="Q474" s="254">
        <v>0</v>
      </c>
      <c r="R474" s="254">
        <f>Q474*H474</f>
        <v>0</v>
      </c>
      <c r="S474" s="254">
        <v>0</v>
      </c>
      <c r="T474" s="25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56" t="s">
        <v>224</v>
      </c>
      <c r="AT474" s="256" t="s">
        <v>169</v>
      </c>
      <c r="AU474" s="256" t="s">
        <v>91</v>
      </c>
      <c r="AY474" s="16" t="s">
        <v>167</v>
      </c>
      <c r="BE474" s="144">
        <f>IF(N474="základní",J474,0)</f>
        <v>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6" t="s">
        <v>89</v>
      </c>
      <c r="BK474" s="144">
        <f>ROUND(I474*H474,2)</f>
        <v>0</v>
      </c>
      <c r="BL474" s="16" t="s">
        <v>224</v>
      </c>
      <c r="BM474" s="256" t="s">
        <v>906</v>
      </c>
    </row>
    <row r="475" s="12" customFormat="1" ht="22.8" customHeight="1">
      <c r="A475" s="12"/>
      <c r="B475" s="228"/>
      <c r="C475" s="229"/>
      <c r="D475" s="230" t="s">
        <v>80</v>
      </c>
      <c r="E475" s="242" t="s">
        <v>907</v>
      </c>
      <c r="F475" s="242" t="s">
        <v>908</v>
      </c>
      <c r="G475" s="229"/>
      <c r="H475" s="229"/>
      <c r="I475" s="232"/>
      <c r="J475" s="243">
        <f>BK475</f>
        <v>0</v>
      </c>
      <c r="K475" s="229"/>
      <c r="L475" s="234"/>
      <c r="M475" s="235"/>
      <c r="N475" s="236"/>
      <c r="O475" s="236"/>
      <c r="P475" s="237">
        <f>SUM(P476:P483)</f>
        <v>0</v>
      </c>
      <c r="Q475" s="236"/>
      <c r="R475" s="237">
        <f>SUM(R476:R483)</f>
        <v>2.7004320000000002</v>
      </c>
      <c r="S475" s="236"/>
      <c r="T475" s="238">
        <f>SUM(T476:T483)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39" t="s">
        <v>91</v>
      </c>
      <c r="AT475" s="240" t="s">
        <v>80</v>
      </c>
      <c r="AU475" s="240" t="s">
        <v>89</v>
      </c>
      <c r="AY475" s="239" t="s">
        <v>167</v>
      </c>
      <c r="BK475" s="241">
        <f>SUM(BK476:BK483)</f>
        <v>0</v>
      </c>
    </row>
    <row r="476" s="2" customFormat="1" ht="24.15" customHeight="1">
      <c r="A476" s="39"/>
      <c r="B476" s="40"/>
      <c r="C476" s="244" t="s">
        <v>909</v>
      </c>
      <c r="D476" s="244" t="s">
        <v>169</v>
      </c>
      <c r="E476" s="245" t="s">
        <v>910</v>
      </c>
      <c r="F476" s="246" t="s">
        <v>911</v>
      </c>
      <c r="G476" s="247" t="s">
        <v>201</v>
      </c>
      <c r="H476" s="248">
        <v>355.31999999999999</v>
      </c>
      <c r="I476" s="249"/>
      <c r="J476" s="250">
        <f>ROUND(I476*H476,2)</f>
        <v>0</v>
      </c>
      <c r="K476" s="251"/>
      <c r="L476" s="42"/>
      <c r="M476" s="252" t="s">
        <v>1</v>
      </c>
      <c r="N476" s="253" t="s">
        <v>46</v>
      </c>
      <c r="O476" s="92"/>
      <c r="P476" s="254">
        <f>O476*H476</f>
        <v>0</v>
      </c>
      <c r="Q476" s="254">
        <v>0.00029999999999999997</v>
      </c>
      <c r="R476" s="254">
        <f>Q476*H476</f>
        <v>0.10659599999999998</v>
      </c>
      <c r="S476" s="254">
        <v>0</v>
      </c>
      <c r="T476" s="255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56" t="s">
        <v>224</v>
      </c>
      <c r="AT476" s="256" t="s">
        <v>169</v>
      </c>
      <c r="AU476" s="256" t="s">
        <v>91</v>
      </c>
      <c r="AY476" s="16" t="s">
        <v>167</v>
      </c>
      <c r="BE476" s="144">
        <f>IF(N476="základní",J476,0)</f>
        <v>0</v>
      </c>
      <c r="BF476" s="144">
        <f>IF(N476="snížená",J476,0)</f>
        <v>0</v>
      </c>
      <c r="BG476" s="144">
        <f>IF(N476="zákl. přenesená",J476,0)</f>
        <v>0</v>
      </c>
      <c r="BH476" s="144">
        <f>IF(N476="sníž. přenesená",J476,0)</f>
        <v>0</v>
      </c>
      <c r="BI476" s="144">
        <f>IF(N476="nulová",J476,0)</f>
        <v>0</v>
      </c>
      <c r="BJ476" s="16" t="s">
        <v>89</v>
      </c>
      <c r="BK476" s="144">
        <f>ROUND(I476*H476,2)</f>
        <v>0</v>
      </c>
      <c r="BL476" s="16" t="s">
        <v>224</v>
      </c>
      <c r="BM476" s="256" t="s">
        <v>912</v>
      </c>
    </row>
    <row r="477" s="13" customFormat="1">
      <c r="A477" s="13"/>
      <c r="B477" s="257"/>
      <c r="C477" s="258"/>
      <c r="D477" s="259" t="s">
        <v>175</v>
      </c>
      <c r="E477" s="260" t="s">
        <v>1</v>
      </c>
      <c r="F477" s="261" t="s">
        <v>913</v>
      </c>
      <c r="G477" s="258"/>
      <c r="H477" s="262">
        <v>113.92</v>
      </c>
      <c r="I477" s="263"/>
      <c r="J477" s="258"/>
      <c r="K477" s="258"/>
      <c r="L477" s="264"/>
      <c r="M477" s="265"/>
      <c r="N477" s="266"/>
      <c r="O477" s="266"/>
      <c r="P477" s="266"/>
      <c r="Q477" s="266"/>
      <c r="R477" s="266"/>
      <c r="S477" s="266"/>
      <c r="T477" s="26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8" t="s">
        <v>175</v>
      </c>
      <c r="AU477" s="268" t="s">
        <v>91</v>
      </c>
      <c r="AV477" s="13" t="s">
        <v>91</v>
      </c>
      <c r="AW477" s="13" t="s">
        <v>33</v>
      </c>
      <c r="AX477" s="13" t="s">
        <v>81</v>
      </c>
      <c r="AY477" s="268" t="s">
        <v>167</v>
      </c>
    </row>
    <row r="478" s="13" customFormat="1">
      <c r="A478" s="13"/>
      <c r="B478" s="257"/>
      <c r="C478" s="258"/>
      <c r="D478" s="259" t="s">
        <v>175</v>
      </c>
      <c r="E478" s="260" t="s">
        <v>1</v>
      </c>
      <c r="F478" s="261" t="s">
        <v>914</v>
      </c>
      <c r="G478" s="258"/>
      <c r="H478" s="262">
        <v>241.40000000000001</v>
      </c>
      <c r="I478" s="263"/>
      <c r="J478" s="258"/>
      <c r="K478" s="258"/>
      <c r="L478" s="264"/>
      <c r="M478" s="265"/>
      <c r="N478" s="266"/>
      <c r="O478" s="266"/>
      <c r="P478" s="266"/>
      <c r="Q478" s="266"/>
      <c r="R478" s="266"/>
      <c r="S478" s="266"/>
      <c r="T478" s="26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8" t="s">
        <v>175</v>
      </c>
      <c r="AU478" s="268" t="s">
        <v>91</v>
      </c>
      <c r="AV478" s="13" t="s">
        <v>91</v>
      </c>
      <c r="AW478" s="13" t="s">
        <v>33</v>
      </c>
      <c r="AX478" s="13" t="s">
        <v>81</v>
      </c>
      <c r="AY478" s="268" t="s">
        <v>167</v>
      </c>
    </row>
    <row r="479" s="14" customFormat="1">
      <c r="A479" s="14"/>
      <c r="B479" s="269"/>
      <c r="C479" s="270"/>
      <c r="D479" s="259" t="s">
        <v>175</v>
      </c>
      <c r="E479" s="271" t="s">
        <v>1</v>
      </c>
      <c r="F479" s="272" t="s">
        <v>179</v>
      </c>
      <c r="G479" s="270"/>
      <c r="H479" s="273">
        <v>355.31999999999999</v>
      </c>
      <c r="I479" s="274"/>
      <c r="J479" s="270"/>
      <c r="K479" s="270"/>
      <c r="L479" s="275"/>
      <c r="M479" s="276"/>
      <c r="N479" s="277"/>
      <c r="O479" s="277"/>
      <c r="P479" s="277"/>
      <c r="Q479" s="277"/>
      <c r="R479" s="277"/>
      <c r="S479" s="277"/>
      <c r="T479" s="27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79" t="s">
        <v>175</v>
      </c>
      <c r="AU479" s="279" t="s">
        <v>91</v>
      </c>
      <c r="AV479" s="14" t="s">
        <v>173</v>
      </c>
      <c r="AW479" s="14" t="s">
        <v>33</v>
      </c>
      <c r="AX479" s="14" t="s">
        <v>89</v>
      </c>
      <c r="AY479" s="279" t="s">
        <v>167</v>
      </c>
    </row>
    <row r="480" s="2" customFormat="1" ht="37.8" customHeight="1">
      <c r="A480" s="39"/>
      <c r="B480" s="40"/>
      <c r="C480" s="244" t="s">
        <v>915</v>
      </c>
      <c r="D480" s="244" t="s">
        <v>169</v>
      </c>
      <c r="E480" s="245" t="s">
        <v>916</v>
      </c>
      <c r="F480" s="246" t="s">
        <v>917</v>
      </c>
      <c r="G480" s="247" t="s">
        <v>201</v>
      </c>
      <c r="H480" s="248">
        <v>355.31999999999999</v>
      </c>
      <c r="I480" s="249"/>
      <c r="J480" s="250">
        <f>ROUND(I480*H480,2)</f>
        <v>0</v>
      </c>
      <c r="K480" s="251"/>
      <c r="L480" s="42"/>
      <c r="M480" s="252" t="s">
        <v>1</v>
      </c>
      <c r="N480" s="253" t="s">
        <v>46</v>
      </c>
      <c r="O480" s="92"/>
      <c r="P480" s="254">
        <f>O480*H480</f>
        <v>0</v>
      </c>
      <c r="Q480" s="254">
        <v>0.0073000000000000001</v>
      </c>
      <c r="R480" s="254">
        <f>Q480*H480</f>
        <v>2.593836</v>
      </c>
      <c r="S480" s="254">
        <v>0</v>
      </c>
      <c r="T480" s="255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56" t="s">
        <v>224</v>
      </c>
      <c r="AT480" s="256" t="s">
        <v>169</v>
      </c>
      <c r="AU480" s="256" t="s">
        <v>91</v>
      </c>
      <c r="AY480" s="16" t="s">
        <v>167</v>
      </c>
      <c r="BE480" s="144">
        <f>IF(N480="základní",J480,0)</f>
        <v>0</v>
      </c>
      <c r="BF480" s="144">
        <f>IF(N480="snížená",J480,0)</f>
        <v>0</v>
      </c>
      <c r="BG480" s="144">
        <f>IF(N480="zákl. přenesená",J480,0)</f>
        <v>0</v>
      </c>
      <c r="BH480" s="144">
        <f>IF(N480="sníž. přenesená",J480,0)</f>
        <v>0</v>
      </c>
      <c r="BI480" s="144">
        <f>IF(N480="nulová",J480,0)</f>
        <v>0</v>
      </c>
      <c r="BJ480" s="16" t="s">
        <v>89</v>
      </c>
      <c r="BK480" s="144">
        <f>ROUND(I480*H480,2)</f>
        <v>0</v>
      </c>
      <c r="BL480" s="16" t="s">
        <v>224</v>
      </c>
      <c r="BM480" s="256" t="s">
        <v>918</v>
      </c>
    </row>
    <row r="481" s="2" customFormat="1" ht="16.5" customHeight="1">
      <c r="A481" s="39"/>
      <c r="B481" s="40"/>
      <c r="C481" s="288" t="s">
        <v>919</v>
      </c>
      <c r="D481" s="288" t="s">
        <v>446</v>
      </c>
      <c r="E481" s="289" t="s">
        <v>880</v>
      </c>
      <c r="F481" s="290" t="s">
        <v>881</v>
      </c>
      <c r="G481" s="291" t="s">
        <v>201</v>
      </c>
      <c r="H481" s="292">
        <v>373.08600000000001</v>
      </c>
      <c r="I481" s="293"/>
      <c r="J481" s="294">
        <f>ROUND(I481*H481,2)</f>
        <v>0</v>
      </c>
      <c r="K481" s="295"/>
      <c r="L481" s="296"/>
      <c r="M481" s="297" t="s">
        <v>1</v>
      </c>
      <c r="N481" s="298" t="s">
        <v>46</v>
      </c>
      <c r="O481" s="92"/>
      <c r="P481" s="254">
        <f>O481*H481</f>
        <v>0</v>
      </c>
      <c r="Q481" s="254">
        <v>0</v>
      </c>
      <c r="R481" s="254">
        <f>Q481*H481</f>
        <v>0</v>
      </c>
      <c r="S481" s="254">
        <v>0</v>
      </c>
      <c r="T481" s="255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56" t="s">
        <v>380</v>
      </c>
      <c r="AT481" s="256" t="s">
        <v>446</v>
      </c>
      <c r="AU481" s="256" t="s">
        <v>91</v>
      </c>
      <c r="AY481" s="16" t="s">
        <v>167</v>
      </c>
      <c r="BE481" s="144">
        <f>IF(N481="základní",J481,0)</f>
        <v>0</v>
      </c>
      <c r="BF481" s="144">
        <f>IF(N481="snížená",J481,0)</f>
        <v>0</v>
      </c>
      <c r="BG481" s="144">
        <f>IF(N481="zákl. přenesená",J481,0)</f>
        <v>0</v>
      </c>
      <c r="BH481" s="144">
        <f>IF(N481="sníž. přenesená",J481,0)</f>
        <v>0</v>
      </c>
      <c r="BI481" s="144">
        <f>IF(N481="nulová",J481,0)</f>
        <v>0</v>
      </c>
      <c r="BJ481" s="16" t="s">
        <v>89</v>
      </c>
      <c r="BK481" s="144">
        <f>ROUND(I481*H481,2)</f>
        <v>0</v>
      </c>
      <c r="BL481" s="16" t="s">
        <v>224</v>
      </c>
      <c r="BM481" s="256" t="s">
        <v>920</v>
      </c>
    </row>
    <row r="482" s="13" customFormat="1">
      <c r="A482" s="13"/>
      <c r="B482" s="257"/>
      <c r="C482" s="258"/>
      <c r="D482" s="259" t="s">
        <v>175</v>
      </c>
      <c r="E482" s="258"/>
      <c r="F482" s="261" t="s">
        <v>921</v>
      </c>
      <c r="G482" s="258"/>
      <c r="H482" s="262">
        <v>373.08600000000001</v>
      </c>
      <c r="I482" s="263"/>
      <c r="J482" s="258"/>
      <c r="K482" s="258"/>
      <c r="L482" s="264"/>
      <c r="M482" s="265"/>
      <c r="N482" s="266"/>
      <c r="O482" s="266"/>
      <c r="P482" s="266"/>
      <c r="Q482" s="266"/>
      <c r="R482" s="266"/>
      <c r="S482" s="266"/>
      <c r="T482" s="26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8" t="s">
        <v>175</v>
      </c>
      <c r="AU482" s="268" t="s">
        <v>91</v>
      </c>
      <c r="AV482" s="13" t="s">
        <v>91</v>
      </c>
      <c r="AW482" s="13" t="s">
        <v>4</v>
      </c>
      <c r="AX482" s="13" t="s">
        <v>89</v>
      </c>
      <c r="AY482" s="268" t="s">
        <v>167</v>
      </c>
    </row>
    <row r="483" s="2" customFormat="1" ht="44.25" customHeight="1">
      <c r="A483" s="39"/>
      <c r="B483" s="40"/>
      <c r="C483" s="244" t="s">
        <v>922</v>
      </c>
      <c r="D483" s="244" t="s">
        <v>169</v>
      </c>
      <c r="E483" s="245" t="s">
        <v>923</v>
      </c>
      <c r="F483" s="246" t="s">
        <v>924</v>
      </c>
      <c r="G483" s="247" t="s">
        <v>214</v>
      </c>
      <c r="H483" s="248">
        <v>2.7000000000000002</v>
      </c>
      <c r="I483" s="249"/>
      <c r="J483" s="250">
        <f>ROUND(I483*H483,2)</f>
        <v>0</v>
      </c>
      <c r="K483" s="251"/>
      <c r="L483" s="42"/>
      <c r="M483" s="252" t="s">
        <v>1</v>
      </c>
      <c r="N483" s="253" t="s">
        <v>46</v>
      </c>
      <c r="O483" s="92"/>
      <c r="P483" s="254">
        <f>O483*H483</f>
        <v>0</v>
      </c>
      <c r="Q483" s="254">
        <v>0</v>
      </c>
      <c r="R483" s="254">
        <f>Q483*H483</f>
        <v>0</v>
      </c>
      <c r="S483" s="254">
        <v>0</v>
      </c>
      <c r="T483" s="255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56" t="s">
        <v>224</v>
      </c>
      <c r="AT483" s="256" t="s">
        <v>169</v>
      </c>
      <c r="AU483" s="256" t="s">
        <v>91</v>
      </c>
      <c r="AY483" s="16" t="s">
        <v>167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6" t="s">
        <v>89</v>
      </c>
      <c r="BK483" s="144">
        <f>ROUND(I483*H483,2)</f>
        <v>0</v>
      </c>
      <c r="BL483" s="16" t="s">
        <v>224</v>
      </c>
      <c r="BM483" s="256" t="s">
        <v>925</v>
      </c>
    </row>
    <row r="484" s="12" customFormat="1" ht="22.8" customHeight="1">
      <c r="A484" s="12"/>
      <c r="B484" s="228"/>
      <c r="C484" s="229"/>
      <c r="D484" s="230" t="s">
        <v>80</v>
      </c>
      <c r="E484" s="242" t="s">
        <v>926</v>
      </c>
      <c r="F484" s="242" t="s">
        <v>927</v>
      </c>
      <c r="G484" s="229"/>
      <c r="H484" s="229"/>
      <c r="I484" s="232"/>
      <c r="J484" s="243">
        <f>BK484</f>
        <v>0</v>
      </c>
      <c r="K484" s="229"/>
      <c r="L484" s="234"/>
      <c r="M484" s="235"/>
      <c r="N484" s="236"/>
      <c r="O484" s="236"/>
      <c r="P484" s="237">
        <f>SUM(P485:P487)</f>
        <v>0</v>
      </c>
      <c r="Q484" s="236"/>
      <c r="R484" s="237">
        <f>SUM(R485:R487)</f>
        <v>0.83296999999999999</v>
      </c>
      <c r="S484" s="236"/>
      <c r="T484" s="238">
        <f>SUM(T485:T487)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39" t="s">
        <v>91</v>
      </c>
      <c r="AT484" s="240" t="s">
        <v>80</v>
      </c>
      <c r="AU484" s="240" t="s">
        <v>89</v>
      </c>
      <c r="AY484" s="239" t="s">
        <v>167</v>
      </c>
      <c r="BK484" s="241">
        <f>SUM(BK485:BK487)</f>
        <v>0</v>
      </c>
    </row>
    <row r="485" s="2" customFormat="1" ht="37.8" customHeight="1">
      <c r="A485" s="39"/>
      <c r="B485" s="40"/>
      <c r="C485" s="244" t="s">
        <v>928</v>
      </c>
      <c r="D485" s="244" t="s">
        <v>169</v>
      </c>
      <c r="E485" s="245" t="s">
        <v>929</v>
      </c>
      <c r="F485" s="246" t="s">
        <v>930</v>
      </c>
      <c r="G485" s="247" t="s">
        <v>201</v>
      </c>
      <c r="H485" s="248">
        <v>268.69999999999999</v>
      </c>
      <c r="I485" s="249"/>
      <c r="J485" s="250">
        <f>ROUND(I485*H485,2)</f>
        <v>0</v>
      </c>
      <c r="K485" s="251"/>
      <c r="L485" s="42"/>
      <c r="M485" s="252" t="s">
        <v>1</v>
      </c>
      <c r="N485" s="253" t="s">
        <v>46</v>
      </c>
      <c r="O485" s="92"/>
      <c r="P485" s="254">
        <f>O485*H485</f>
        <v>0</v>
      </c>
      <c r="Q485" s="254">
        <v>0.00012</v>
      </c>
      <c r="R485" s="254">
        <f>Q485*H485</f>
        <v>0.032244000000000002</v>
      </c>
      <c r="S485" s="254">
        <v>0</v>
      </c>
      <c r="T485" s="25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56" t="s">
        <v>224</v>
      </c>
      <c r="AT485" s="256" t="s">
        <v>169</v>
      </c>
      <c r="AU485" s="256" t="s">
        <v>91</v>
      </c>
      <c r="AY485" s="16" t="s">
        <v>167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6" t="s">
        <v>89</v>
      </c>
      <c r="BK485" s="144">
        <f>ROUND(I485*H485,2)</f>
        <v>0</v>
      </c>
      <c r="BL485" s="16" t="s">
        <v>224</v>
      </c>
      <c r="BM485" s="256" t="s">
        <v>931</v>
      </c>
    </row>
    <row r="486" s="2" customFormat="1" ht="24.15" customHeight="1">
      <c r="A486" s="39"/>
      <c r="B486" s="40"/>
      <c r="C486" s="244" t="s">
        <v>932</v>
      </c>
      <c r="D486" s="244" t="s">
        <v>169</v>
      </c>
      <c r="E486" s="245" t="s">
        <v>933</v>
      </c>
      <c r="F486" s="246" t="s">
        <v>934</v>
      </c>
      <c r="G486" s="247" t="s">
        <v>201</v>
      </c>
      <c r="H486" s="248">
        <v>268.69999999999999</v>
      </c>
      <c r="I486" s="249"/>
      <c r="J486" s="250">
        <f>ROUND(I486*H486,2)</f>
        <v>0</v>
      </c>
      <c r="K486" s="251"/>
      <c r="L486" s="42"/>
      <c r="M486" s="252" t="s">
        <v>1</v>
      </c>
      <c r="N486" s="253" t="s">
        <v>46</v>
      </c>
      <c r="O486" s="92"/>
      <c r="P486" s="254">
        <f>O486*H486</f>
        <v>0</v>
      </c>
      <c r="Q486" s="254">
        <v>0.00048000000000000001</v>
      </c>
      <c r="R486" s="254">
        <f>Q486*H486</f>
        <v>0.12897600000000001</v>
      </c>
      <c r="S486" s="254">
        <v>0</v>
      </c>
      <c r="T486" s="255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56" t="s">
        <v>224</v>
      </c>
      <c r="AT486" s="256" t="s">
        <v>169</v>
      </c>
      <c r="AU486" s="256" t="s">
        <v>91</v>
      </c>
      <c r="AY486" s="16" t="s">
        <v>167</v>
      </c>
      <c r="BE486" s="144">
        <f>IF(N486="základní",J486,0)</f>
        <v>0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6" t="s">
        <v>89</v>
      </c>
      <c r="BK486" s="144">
        <f>ROUND(I486*H486,2)</f>
        <v>0</v>
      </c>
      <c r="BL486" s="16" t="s">
        <v>224</v>
      </c>
      <c r="BM486" s="256" t="s">
        <v>935</v>
      </c>
    </row>
    <row r="487" s="2" customFormat="1" ht="44.25" customHeight="1">
      <c r="A487" s="39"/>
      <c r="B487" s="40"/>
      <c r="C487" s="244" t="s">
        <v>936</v>
      </c>
      <c r="D487" s="244" t="s">
        <v>169</v>
      </c>
      <c r="E487" s="245" t="s">
        <v>937</v>
      </c>
      <c r="F487" s="246" t="s">
        <v>938</v>
      </c>
      <c r="G487" s="247" t="s">
        <v>201</v>
      </c>
      <c r="H487" s="248">
        <v>268.69999999999999</v>
      </c>
      <c r="I487" s="249"/>
      <c r="J487" s="250">
        <f>ROUND(I487*H487,2)</f>
        <v>0</v>
      </c>
      <c r="K487" s="251"/>
      <c r="L487" s="42"/>
      <c r="M487" s="252" t="s">
        <v>1</v>
      </c>
      <c r="N487" s="253" t="s">
        <v>46</v>
      </c>
      <c r="O487" s="92"/>
      <c r="P487" s="254">
        <f>O487*H487</f>
        <v>0</v>
      </c>
      <c r="Q487" s="254">
        <v>0.0025000000000000001</v>
      </c>
      <c r="R487" s="254">
        <f>Q487*H487</f>
        <v>0.67174999999999996</v>
      </c>
      <c r="S487" s="254">
        <v>0</v>
      </c>
      <c r="T487" s="25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56" t="s">
        <v>224</v>
      </c>
      <c r="AT487" s="256" t="s">
        <v>169</v>
      </c>
      <c r="AU487" s="256" t="s">
        <v>91</v>
      </c>
      <c r="AY487" s="16" t="s">
        <v>167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6" t="s">
        <v>89</v>
      </c>
      <c r="BK487" s="144">
        <f>ROUND(I487*H487,2)</f>
        <v>0</v>
      </c>
      <c r="BL487" s="16" t="s">
        <v>224</v>
      </c>
      <c r="BM487" s="256" t="s">
        <v>939</v>
      </c>
    </row>
    <row r="488" s="12" customFormat="1" ht="22.8" customHeight="1">
      <c r="A488" s="12"/>
      <c r="B488" s="228"/>
      <c r="C488" s="229"/>
      <c r="D488" s="230" t="s">
        <v>80</v>
      </c>
      <c r="E488" s="242" t="s">
        <v>940</v>
      </c>
      <c r="F488" s="242" t="s">
        <v>941</v>
      </c>
      <c r="G488" s="229"/>
      <c r="H488" s="229"/>
      <c r="I488" s="232"/>
      <c r="J488" s="243">
        <f>BK488</f>
        <v>0</v>
      </c>
      <c r="K488" s="229"/>
      <c r="L488" s="234"/>
      <c r="M488" s="235"/>
      <c r="N488" s="236"/>
      <c r="O488" s="236"/>
      <c r="P488" s="237">
        <f>P489</f>
        <v>0</v>
      </c>
      <c r="Q488" s="236"/>
      <c r="R488" s="237">
        <f>R489</f>
        <v>0.21888000000000002</v>
      </c>
      <c r="S488" s="236"/>
      <c r="T488" s="238">
        <f>T489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39" t="s">
        <v>91</v>
      </c>
      <c r="AT488" s="240" t="s">
        <v>80</v>
      </c>
      <c r="AU488" s="240" t="s">
        <v>89</v>
      </c>
      <c r="AY488" s="239" t="s">
        <v>167</v>
      </c>
      <c r="BK488" s="241">
        <f>BK489</f>
        <v>0</v>
      </c>
    </row>
    <row r="489" s="2" customFormat="1" ht="37.8" customHeight="1">
      <c r="A489" s="39"/>
      <c r="B489" s="40"/>
      <c r="C489" s="244" t="s">
        <v>942</v>
      </c>
      <c r="D489" s="244" t="s">
        <v>169</v>
      </c>
      <c r="E489" s="245" t="s">
        <v>943</v>
      </c>
      <c r="F489" s="246" t="s">
        <v>944</v>
      </c>
      <c r="G489" s="247" t="s">
        <v>201</v>
      </c>
      <c r="H489" s="248">
        <v>456</v>
      </c>
      <c r="I489" s="249"/>
      <c r="J489" s="250">
        <f>ROUND(I489*H489,2)</f>
        <v>0</v>
      </c>
      <c r="K489" s="251"/>
      <c r="L489" s="42"/>
      <c r="M489" s="283" t="s">
        <v>1</v>
      </c>
      <c r="N489" s="284" t="s">
        <v>46</v>
      </c>
      <c r="O489" s="285"/>
      <c r="P489" s="286">
        <f>O489*H489</f>
        <v>0</v>
      </c>
      <c r="Q489" s="286">
        <v>0.00048000000000000001</v>
      </c>
      <c r="R489" s="286">
        <f>Q489*H489</f>
        <v>0.21888000000000002</v>
      </c>
      <c r="S489" s="286">
        <v>0</v>
      </c>
      <c r="T489" s="287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56" t="s">
        <v>224</v>
      </c>
      <c r="AT489" s="256" t="s">
        <v>169</v>
      </c>
      <c r="AU489" s="256" t="s">
        <v>91</v>
      </c>
      <c r="AY489" s="16" t="s">
        <v>167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6" t="s">
        <v>89</v>
      </c>
      <c r="BK489" s="144">
        <f>ROUND(I489*H489,2)</f>
        <v>0</v>
      </c>
      <c r="BL489" s="16" t="s">
        <v>224</v>
      </c>
      <c r="BM489" s="256" t="s">
        <v>945</v>
      </c>
    </row>
    <row r="490" s="2" customFormat="1" ht="6.96" customHeight="1">
      <c r="A490" s="39"/>
      <c r="B490" s="67"/>
      <c r="C490" s="68"/>
      <c r="D490" s="68"/>
      <c r="E490" s="68"/>
      <c r="F490" s="68"/>
      <c r="G490" s="68"/>
      <c r="H490" s="68"/>
      <c r="I490" s="68"/>
      <c r="J490" s="68"/>
      <c r="K490" s="68"/>
      <c r="L490" s="42"/>
      <c r="M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</sheetData>
  <sheetProtection sheet="1" autoFilter="0" formatColumns="0" formatRows="0" objects="1" scenarios="1" spinCount="100000" saltValue="mYhqArN18VLxVCLl3xw3Rv4g12NbF1bg7WF83CXVwn18hw+/aeZb5dcKM5aUkvvsG2nvP6MXvaS1KS+LOPk2mA==" hashValue="EtSlOtayUugnqIr8bJqBkC2LFOgHCKHp5yTQKiAW0WQ75RNgIAECD2eQWtmi7d/kxTNmPxVHgHJZJTZUebJMOA==" algorithmName="SHA-512" password="DDF9"/>
  <autoFilter ref="C146:K489"/>
  <mergeCells count="14">
    <mergeCell ref="E7:H7"/>
    <mergeCell ref="E9:H9"/>
    <mergeCell ref="E18:H18"/>
    <mergeCell ref="E27:H27"/>
    <mergeCell ref="E85:H85"/>
    <mergeCell ref="E87:H87"/>
    <mergeCell ref="D121:F121"/>
    <mergeCell ref="D122:F122"/>
    <mergeCell ref="D123:F123"/>
    <mergeCell ref="D124:F124"/>
    <mergeCell ref="D125:F125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91</v>
      </c>
    </row>
    <row r="4" s="1" customFormat="1" ht="24.96" customHeight="1">
      <c r="B4" s="19"/>
      <c r="D4" s="154" t="s">
        <v>125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CNC centrum a Svářečská škola v SOU Nové Strašecí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126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946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</v>
      </c>
      <c r="G11" s="39"/>
      <c r="H11" s="39"/>
      <c r="I11" s="156" t="s">
        <v>19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20</v>
      </c>
      <c r="E12" s="39"/>
      <c r="F12" s="159" t="s">
        <v>21</v>
      </c>
      <c r="G12" s="39"/>
      <c r="H12" s="39"/>
      <c r="I12" s="156" t="s">
        <v>22</v>
      </c>
      <c r="J12" s="160" t="str">
        <f>'Rekapitulace stavby'!AN8</f>
        <v>2. 3. 2022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24</v>
      </c>
      <c r="E14" s="39"/>
      <c r="F14" s="39"/>
      <c r="G14" s="39"/>
      <c r="H14" s="39"/>
      <c r="I14" s="156" t="s">
        <v>25</v>
      </c>
      <c r="J14" s="159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26</v>
      </c>
      <c r="F15" s="39"/>
      <c r="G15" s="39"/>
      <c r="H15" s="39"/>
      <c r="I15" s="156" t="s">
        <v>27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28</v>
      </c>
      <c r="E17" s="39"/>
      <c r="F17" s="39"/>
      <c r="G17" s="39"/>
      <c r="H17" s="39"/>
      <c r="I17" s="156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30</v>
      </c>
      <c r="E20" s="39"/>
      <c r="F20" s="39"/>
      <c r="G20" s="39"/>
      <c r="H20" s="39"/>
      <c r="I20" s="156" t="s">
        <v>25</v>
      </c>
      <c r="J20" s="159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32</v>
      </c>
      <c r="F21" s="39"/>
      <c r="G21" s="39"/>
      <c r="H21" s="39"/>
      <c r="I21" s="156" t="s">
        <v>27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34</v>
      </c>
      <c r="E23" s="39"/>
      <c r="F23" s="39"/>
      <c r="G23" s="39"/>
      <c r="H23" s="39"/>
      <c r="I23" s="156" t="s">
        <v>25</v>
      </c>
      <c r="J23" s="159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36</v>
      </c>
      <c r="F24" s="39"/>
      <c r="G24" s="39"/>
      <c r="H24" s="39"/>
      <c r="I24" s="156" t="s">
        <v>27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61"/>
      <c r="B27" s="162"/>
      <c r="C27" s="161"/>
      <c r="D27" s="161"/>
      <c r="E27" s="163" t="s">
        <v>38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128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119</v>
      </c>
      <c r="E31" s="39"/>
      <c r="F31" s="39"/>
      <c r="G31" s="39"/>
      <c r="H31" s="39"/>
      <c r="I31" s="39"/>
      <c r="J31" s="166">
        <f>J107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41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43</v>
      </c>
      <c r="G34" s="39"/>
      <c r="H34" s="39"/>
      <c r="I34" s="170" t="s">
        <v>42</v>
      </c>
      <c r="J34" s="170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45</v>
      </c>
      <c r="E35" s="156" t="s">
        <v>46</v>
      </c>
      <c r="F35" s="172">
        <f>ROUND((SUM(BE107:BE114) + SUM(BE134:BE162)),  2)</f>
        <v>0</v>
      </c>
      <c r="G35" s="39"/>
      <c r="H35" s="39"/>
      <c r="I35" s="173">
        <v>0.20999999999999999</v>
      </c>
      <c r="J35" s="172">
        <f>ROUND(((SUM(BE107:BE114) + SUM(BE134:BE162))*I35),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47</v>
      </c>
      <c r="F36" s="172">
        <f>ROUND((SUM(BF107:BF114) + SUM(BF134:BF162)),  2)</f>
        <v>0</v>
      </c>
      <c r="G36" s="39"/>
      <c r="H36" s="39"/>
      <c r="I36" s="173">
        <v>0.14999999999999999</v>
      </c>
      <c r="J36" s="172">
        <f>ROUND(((SUM(BF107:BF114) + SUM(BF134:BF162))*I36),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48</v>
      </c>
      <c r="F37" s="172">
        <f>ROUND((SUM(BG107:BG114) + SUM(BG134:BG162)),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49</v>
      </c>
      <c r="F38" s="172">
        <f>ROUND((SUM(BH107:BH114) + SUM(BH134:BH162)),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50</v>
      </c>
      <c r="F39" s="172">
        <f>ROUND((SUM(BI107:BI114) + SUM(BI134:BI162)),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51</v>
      </c>
      <c r="E41" s="176"/>
      <c r="F41" s="176"/>
      <c r="G41" s="177" t="s">
        <v>52</v>
      </c>
      <c r="H41" s="178" t="s">
        <v>53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56</v>
      </c>
      <c r="E61" s="184"/>
      <c r="F61" s="185" t="s">
        <v>57</v>
      </c>
      <c r="G61" s="183" t="s">
        <v>56</v>
      </c>
      <c r="H61" s="184"/>
      <c r="I61" s="184"/>
      <c r="J61" s="186" t="s">
        <v>57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58</v>
      </c>
      <c r="E65" s="187"/>
      <c r="F65" s="187"/>
      <c r="G65" s="181" t="s">
        <v>59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56</v>
      </c>
      <c r="E76" s="184"/>
      <c r="F76" s="185" t="s">
        <v>57</v>
      </c>
      <c r="G76" s="183" t="s">
        <v>56</v>
      </c>
      <c r="H76" s="184"/>
      <c r="I76" s="184"/>
      <c r="J76" s="186" t="s">
        <v>57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CNC centrum a Svářečská škola v SOU Nové Strašecí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126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03 - 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>Sportovní 1135</v>
      </c>
      <c r="G89" s="41"/>
      <c r="H89" s="41"/>
      <c r="I89" s="31" t="s">
        <v>22</v>
      </c>
      <c r="J89" s="80" t="str">
        <f>IF(J12="","",J12)</f>
        <v>2. 3. 2022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4.45" customHeight="1">
      <c r="A91" s="39"/>
      <c r="B91" s="40"/>
      <c r="C91" s="31" t="s">
        <v>24</v>
      </c>
      <c r="D91" s="41"/>
      <c r="E91" s="41"/>
      <c r="F91" s="26" t="str">
        <f>E15</f>
        <v xml:space="preserve">SOU,  Sportovní 1135, 27180 Nové Strašecí</v>
      </c>
      <c r="G91" s="41"/>
      <c r="H91" s="41"/>
      <c r="I91" s="31" t="s">
        <v>30</v>
      </c>
      <c r="J91" s="35" t="str">
        <f>E21</f>
        <v>Studio PHX s.r.o.Ondříčkova 384/33, Praha 3 Žižkov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31" t="s">
        <v>34</v>
      </c>
      <c r="J92" s="35" t="str">
        <f>E24</f>
        <v>Ing. Jan Brožek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130</v>
      </c>
      <c r="D94" s="150"/>
      <c r="E94" s="150"/>
      <c r="F94" s="150"/>
      <c r="G94" s="150"/>
      <c r="H94" s="150"/>
      <c r="I94" s="150"/>
      <c r="J94" s="194" t="s">
        <v>131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132</v>
      </c>
      <c r="D96" s="41"/>
      <c r="E96" s="41"/>
      <c r="F96" s="41"/>
      <c r="G96" s="41"/>
      <c r="H96" s="41"/>
      <c r="I96" s="41"/>
      <c r="J96" s="111">
        <f>J134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133</v>
      </c>
    </row>
    <row r="97" s="9" customFormat="1" ht="24.96" customHeight="1">
      <c r="A97" s="9"/>
      <c r="B97" s="196"/>
      <c r="C97" s="197"/>
      <c r="D97" s="198" t="s">
        <v>134</v>
      </c>
      <c r="E97" s="199"/>
      <c r="F97" s="199"/>
      <c r="G97" s="199"/>
      <c r="H97" s="199"/>
      <c r="I97" s="199"/>
      <c r="J97" s="200">
        <f>J135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947</v>
      </c>
      <c r="E98" s="205"/>
      <c r="F98" s="205"/>
      <c r="G98" s="205"/>
      <c r="H98" s="205"/>
      <c r="I98" s="205"/>
      <c r="J98" s="206">
        <f>J136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6"/>
      <c r="C99" s="197"/>
      <c r="D99" s="198" t="s">
        <v>948</v>
      </c>
      <c r="E99" s="199"/>
      <c r="F99" s="199"/>
      <c r="G99" s="199"/>
      <c r="H99" s="199"/>
      <c r="I99" s="199"/>
      <c r="J99" s="200">
        <f>J140</f>
        <v>0</v>
      </c>
      <c r="K99" s="197"/>
      <c r="L99" s="20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2"/>
      <c r="C100" s="203"/>
      <c r="D100" s="204" t="s">
        <v>949</v>
      </c>
      <c r="E100" s="205"/>
      <c r="F100" s="205"/>
      <c r="G100" s="205"/>
      <c r="H100" s="205"/>
      <c r="I100" s="205"/>
      <c r="J100" s="206">
        <f>J141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950</v>
      </c>
      <c r="E101" s="205"/>
      <c r="F101" s="205"/>
      <c r="G101" s="205"/>
      <c r="H101" s="205"/>
      <c r="I101" s="205"/>
      <c r="J101" s="206">
        <f>J146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951</v>
      </c>
      <c r="E102" s="205"/>
      <c r="F102" s="205"/>
      <c r="G102" s="205"/>
      <c r="H102" s="205"/>
      <c r="I102" s="205"/>
      <c r="J102" s="206">
        <f>J153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952</v>
      </c>
      <c r="E103" s="205"/>
      <c r="F103" s="205"/>
      <c r="G103" s="205"/>
      <c r="H103" s="205"/>
      <c r="I103" s="205"/>
      <c r="J103" s="206">
        <f>J158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203"/>
      <c r="D104" s="204" t="s">
        <v>953</v>
      </c>
      <c r="E104" s="205"/>
      <c r="F104" s="205"/>
      <c r="G104" s="205"/>
      <c r="H104" s="205"/>
      <c r="I104" s="205"/>
      <c r="J104" s="206">
        <f>J160</f>
        <v>0</v>
      </c>
      <c r="K104" s="203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9.28" customHeight="1">
      <c r="A107" s="39"/>
      <c r="B107" s="40"/>
      <c r="C107" s="195" t="s">
        <v>143</v>
      </c>
      <c r="D107" s="41"/>
      <c r="E107" s="41"/>
      <c r="F107" s="41"/>
      <c r="G107" s="41"/>
      <c r="H107" s="41"/>
      <c r="I107" s="41"/>
      <c r="J107" s="208">
        <f>ROUND(J108 + J109 + J110 + J111 + J112 + J113,2)</f>
        <v>0</v>
      </c>
      <c r="K107" s="41"/>
      <c r="L107" s="64"/>
      <c r="N107" s="209" t="s">
        <v>45</v>
      </c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8" customHeight="1">
      <c r="A108" s="39"/>
      <c r="B108" s="40"/>
      <c r="C108" s="41"/>
      <c r="D108" s="145" t="s">
        <v>144</v>
      </c>
      <c r="E108" s="138"/>
      <c r="F108" s="138"/>
      <c r="G108" s="41"/>
      <c r="H108" s="41"/>
      <c r="I108" s="41"/>
      <c r="J108" s="139">
        <v>0</v>
      </c>
      <c r="K108" s="41"/>
      <c r="L108" s="210"/>
      <c r="M108" s="211"/>
      <c r="N108" s="212" t="s">
        <v>46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145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89</v>
      </c>
      <c r="BK108" s="211"/>
      <c r="BL108" s="211"/>
      <c r="BM108" s="211"/>
    </row>
    <row r="109" s="2" customFormat="1" ht="18" customHeight="1">
      <c r="A109" s="39"/>
      <c r="B109" s="40"/>
      <c r="C109" s="41"/>
      <c r="D109" s="145" t="s">
        <v>146</v>
      </c>
      <c r="E109" s="138"/>
      <c r="F109" s="138"/>
      <c r="G109" s="41"/>
      <c r="H109" s="41"/>
      <c r="I109" s="41"/>
      <c r="J109" s="139">
        <v>0</v>
      </c>
      <c r="K109" s="41"/>
      <c r="L109" s="210"/>
      <c r="M109" s="211"/>
      <c r="N109" s="212" t="s">
        <v>46</v>
      </c>
      <c r="O109" s="211"/>
      <c r="P109" s="211"/>
      <c r="Q109" s="211"/>
      <c r="R109" s="211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4" t="s">
        <v>145</v>
      </c>
      <c r="AZ109" s="211"/>
      <c r="BA109" s="211"/>
      <c r="BB109" s="211"/>
      <c r="BC109" s="211"/>
      <c r="BD109" s="211"/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14" t="s">
        <v>89</v>
      </c>
      <c r="BK109" s="211"/>
      <c r="BL109" s="211"/>
      <c r="BM109" s="211"/>
    </row>
    <row r="110" s="2" customFormat="1" ht="18" customHeight="1">
      <c r="A110" s="39"/>
      <c r="B110" s="40"/>
      <c r="C110" s="41"/>
      <c r="D110" s="145" t="s">
        <v>147</v>
      </c>
      <c r="E110" s="138"/>
      <c r="F110" s="138"/>
      <c r="G110" s="41"/>
      <c r="H110" s="41"/>
      <c r="I110" s="41"/>
      <c r="J110" s="139">
        <v>0</v>
      </c>
      <c r="K110" s="41"/>
      <c r="L110" s="210"/>
      <c r="M110" s="211"/>
      <c r="N110" s="212" t="s">
        <v>46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145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89</v>
      </c>
      <c r="BK110" s="211"/>
      <c r="BL110" s="211"/>
      <c r="BM110" s="211"/>
    </row>
    <row r="111" s="2" customFormat="1" ht="18" customHeight="1">
      <c r="A111" s="39"/>
      <c r="B111" s="40"/>
      <c r="C111" s="41"/>
      <c r="D111" s="145" t="s">
        <v>148</v>
      </c>
      <c r="E111" s="138"/>
      <c r="F111" s="138"/>
      <c r="G111" s="41"/>
      <c r="H111" s="41"/>
      <c r="I111" s="41"/>
      <c r="J111" s="139">
        <v>0</v>
      </c>
      <c r="K111" s="41"/>
      <c r="L111" s="210"/>
      <c r="M111" s="211"/>
      <c r="N111" s="212" t="s">
        <v>46</v>
      </c>
      <c r="O111" s="211"/>
      <c r="P111" s="211"/>
      <c r="Q111" s="211"/>
      <c r="R111" s="211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4" t="s">
        <v>145</v>
      </c>
      <c r="AZ111" s="211"/>
      <c r="BA111" s="211"/>
      <c r="BB111" s="211"/>
      <c r="BC111" s="211"/>
      <c r="BD111" s="211"/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14" t="s">
        <v>89</v>
      </c>
      <c r="BK111" s="211"/>
      <c r="BL111" s="211"/>
      <c r="BM111" s="211"/>
    </row>
    <row r="112" s="2" customFormat="1" ht="18" customHeight="1">
      <c r="A112" s="39"/>
      <c r="B112" s="40"/>
      <c r="C112" s="41"/>
      <c r="D112" s="145" t="s">
        <v>149</v>
      </c>
      <c r="E112" s="138"/>
      <c r="F112" s="138"/>
      <c r="G112" s="41"/>
      <c r="H112" s="41"/>
      <c r="I112" s="41"/>
      <c r="J112" s="139">
        <v>0</v>
      </c>
      <c r="K112" s="41"/>
      <c r="L112" s="210"/>
      <c r="M112" s="211"/>
      <c r="N112" s="212" t="s">
        <v>46</v>
      </c>
      <c r="O112" s="211"/>
      <c r="P112" s="211"/>
      <c r="Q112" s="211"/>
      <c r="R112" s="211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4" t="s">
        <v>145</v>
      </c>
      <c r="AZ112" s="211"/>
      <c r="BA112" s="211"/>
      <c r="BB112" s="211"/>
      <c r="BC112" s="211"/>
      <c r="BD112" s="211"/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14" t="s">
        <v>89</v>
      </c>
      <c r="BK112" s="211"/>
      <c r="BL112" s="211"/>
      <c r="BM112" s="211"/>
    </row>
    <row r="113" s="2" customFormat="1" ht="18" customHeight="1">
      <c r="A113" s="39"/>
      <c r="B113" s="40"/>
      <c r="C113" s="41"/>
      <c r="D113" s="138" t="s">
        <v>150</v>
      </c>
      <c r="E113" s="41"/>
      <c r="F113" s="41"/>
      <c r="G113" s="41"/>
      <c r="H113" s="41"/>
      <c r="I113" s="41"/>
      <c r="J113" s="139">
        <f>ROUND(J30*T113,2)</f>
        <v>0</v>
      </c>
      <c r="K113" s="41"/>
      <c r="L113" s="210"/>
      <c r="M113" s="211"/>
      <c r="N113" s="212" t="s">
        <v>46</v>
      </c>
      <c r="O113" s="211"/>
      <c r="P113" s="211"/>
      <c r="Q113" s="211"/>
      <c r="R113" s="211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4" t="s">
        <v>151</v>
      </c>
      <c r="AZ113" s="211"/>
      <c r="BA113" s="211"/>
      <c r="BB113" s="211"/>
      <c r="BC113" s="211"/>
      <c r="BD113" s="211"/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14" t="s">
        <v>89</v>
      </c>
      <c r="BK113" s="211"/>
      <c r="BL113" s="211"/>
      <c r="BM113" s="211"/>
    </row>
    <row r="114" s="2" customForma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9.28" customHeight="1">
      <c r="A115" s="39"/>
      <c r="B115" s="40"/>
      <c r="C115" s="149" t="s">
        <v>124</v>
      </c>
      <c r="D115" s="150"/>
      <c r="E115" s="150"/>
      <c r="F115" s="150"/>
      <c r="G115" s="150"/>
      <c r="H115" s="150"/>
      <c r="I115" s="150"/>
      <c r="J115" s="151">
        <f>ROUND(J96+J107,2)</f>
        <v>0</v>
      </c>
      <c r="K115" s="15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2" t="s">
        <v>152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1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92" t="str">
        <f>E7</f>
        <v>CNC centrum a Svářečská škola v SOU Nové Strašecí</v>
      </c>
      <c r="F124" s="31"/>
      <c r="G124" s="31"/>
      <c r="H124" s="3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1" t="s">
        <v>126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E9</f>
        <v xml:space="preserve">03 -  VRN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1" t="s">
        <v>20</v>
      </c>
      <c r="D128" s="41"/>
      <c r="E128" s="41"/>
      <c r="F128" s="26" t="str">
        <f>F12</f>
        <v>Sportovní 1135</v>
      </c>
      <c r="G128" s="41"/>
      <c r="H128" s="41"/>
      <c r="I128" s="31" t="s">
        <v>22</v>
      </c>
      <c r="J128" s="80" t="str">
        <f>IF(J12="","",J12)</f>
        <v>2. 3. 2022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54.45" customHeight="1">
      <c r="A130" s="39"/>
      <c r="B130" s="40"/>
      <c r="C130" s="31" t="s">
        <v>24</v>
      </c>
      <c r="D130" s="41"/>
      <c r="E130" s="41"/>
      <c r="F130" s="26" t="str">
        <f>E15</f>
        <v xml:space="preserve">SOU,  Sportovní 1135, 27180 Nové Strašecí</v>
      </c>
      <c r="G130" s="41"/>
      <c r="H130" s="41"/>
      <c r="I130" s="31" t="s">
        <v>30</v>
      </c>
      <c r="J130" s="35" t="str">
        <f>E21</f>
        <v>Studio PHX s.r.o.Ondříčkova 384/33, Praha 3 Žižkov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1" t="s">
        <v>28</v>
      </c>
      <c r="D131" s="41"/>
      <c r="E131" s="41"/>
      <c r="F131" s="26" t="str">
        <f>IF(E18="","",E18)</f>
        <v>Vyplň údaj</v>
      </c>
      <c r="G131" s="41"/>
      <c r="H131" s="41"/>
      <c r="I131" s="31" t="s">
        <v>34</v>
      </c>
      <c r="J131" s="35" t="str">
        <f>E24</f>
        <v>Ing. Jan Brožek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6"/>
      <c r="B133" s="217"/>
      <c r="C133" s="218" t="s">
        <v>153</v>
      </c>
      <c r="D133" s="219" t="s">
        <v>66</v>
      </c>
      <c r="E133" s="219" t="s">
        <v>62</v>
      </c>
      <c r="F133" s="219" t="s">
        <v>63</v>
      </c>
      <c r="G133" s="219" t="s">
        <v>154</v>
      </c>
      <c r="H133" s="219" t="s">
        <v>155</v>
      </c>
      <c r="I133" s="219" t="s">
        <v>156</v>
      </c>
      <c r="J133" s="220" t="s">
        <v>131</v>
      </c>
      <c r="K133" s="221" t="s">
        <v>157</v>
      </c>
      <c r="L133" s="222"/>
      <c r="M133" s="101" t="s">
        <v>1</v>
      </c>
      <c r="N133" s="102" t="s">
        <v>45</v>
      </c>
      <c r="O133" s="102" t="s">
        <v>158</v>
      </c>
      <c r="P133" s="102" t="s">
        <v>159</v>
      </c>
      <c r="Q133" s="102" t="s">
        <v>160</v>
      </c>
      <c r="R133" s="102" t="s">
        <v>161</v>
      </c>
      <c r="S133" s="102" t="s">
        <v>162</v>
      </c>
      <c r="T133" s="103" t="s">
        <v>163</v>
      </c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</row>
    <row r="134" s="2" customFormat="1" ht="22.8" customHeight="1">
      <c r="A134" s="39"/>
      <c r="B134" s="40"/>
      <c r="C134" s="108" t="s">
        <v>164</v>
      </c>
      <c r="D134" s="41"/>
      <c r="E134" s="41"/>
      <c r="F134" s="41"/>
      <c r="G134" s="41"/>
      <c r="H134" s="41"/>
      <c r="I134" s="41"/>
      <c r="J134" s="223">
        <f>BK134</f>
        <v>0</v>
      </c>
      <c r="K134" s="41"/>
      <c r="L134" s="42"/>
      <c r="M134" s="104"/>
      <c r="N134" s="224"/>
      <c r="O134" s="105"/>
      <c r="P134" s="225">
        <f>P135+P140</f>
        <v>0</v>
      </c>
      <c r="Q134" s="105"/>
      <c r="R134" s="225">
        <f>R135+R140</f>
        <v>0.0021800000000000001</v>
      </c>
      <c r="S134" s="105"/>
      <c r="T134" s="226">
        <f>T135+T140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6" t="s">
        <v>80</v>
      </c>
      <c r="AU134" s="16" t="s">
        <v>133</v>
      </c>
      <c r="BK134" s="227">
        <f>BK135+BK140</f>
        <v>0</v>
      </c>
    </row>
    <row r="135" s="12" customFormat="1" ht="25.92" customHeight="1">
      <c r="A135" s="12"/>
      <c r="B135" s="228"/>
      <c r="C135" s="229"/>
      <c r="D135" s="230" t="s">
        <v>80</v>
      </c>
      <c r="E135" s="231" t="s">
        <v>165</v>
      </c>
      <c r="F135" s="231" t="s">
        <v>166</v>
      </c>
      <c r="G135" s="229"/>
      <c r="H135" s="229"/>
      <c r="I135" s="232"/>
      <c r="J135" s="233">
        <f>BK135</f>
        <v>0</v>
      </c>
      <c r="K135" s="229"/>
      <c r="L135" s="234"/>
      <c r="M135" s="235"/>
      <c r="N135" s="236"/>
      <c r="O135" s="236"/>
      <c r="P135" s="237">
        <f>P136</f>
        <v>0</v>
      </c>
      <c r="Q135" s="236"/>
      <c r="R135" s="237">
        <f>R136</f>
        <v>0.0021800000000000001</v>
      </c>
      <c r="S135" s="236"/>
      <c r="T135" s="238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9" t="s">
        <v>89</v>
      </c>
      <c r="AT135" s="240" t="s">
        <v>80</v>
      </c>
      <c r="AU135" s="240" t="s">
        <v>81</v>
      </c>
      <c r="AY135" s="239" t="s">
        <v>167</v>
      </c>
      <c r="BK135" s="241">
        <f>BK136</f>
        <v>0</v>
      </c>
    </row>
    <row r="136" s="12" customFormat="1" ht="22.8" customHeight="1">
      <c r="A136" s="12"/>
      <c r="B136" s="228"/>
      <c r="C136" s="229"/>
      <c r="D136" s="230" t="s">
        <v>80</v>
      </c>
      <c r="E136" s="242" t="s">
        <v>180</v>
      </c>
      <c r="F136" s="242" t="s">
        <v>954</v>
      </c>
      <c r="G136" s="229"/>
      <c r="H136" s="229"/>
      <c r="I136" s="232"/>
      <c r="J136" s="243">
        <f>BK136</f>
        <v>0</v>
      </c>
      <c r="K136" s="229"/>
      <c r="L136" s="234"/>
      <c r="M136" s="235"/>
      <c r="N136" s="236"/>
      <c r="O136" s="236"/>
      <c r="P136" s="237">
        <f>SUM(P137:P139)</f>
        <v>0</v>
      </c>
      <c r="Q136" s="236"/>
      <c r="R136" s="237">
        <f>SUM(R137:R139)</f>
        <v>0.0021800000000000001</v>
      </c>
      <c r="S136" s="236"/>
      <c r="T136" s="238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9" t="s">
        <v>89</v>
      </c>
      <c r="AT136" s="240" t="s">
        <v>80</v>
      </c>
      <c r="AU136" s="240" t="s">
        <v>89</v>
      </c>
      <c r="AY136" s="239" t="s">
        <v>167</v>
      </c>
      <c r="BK136" s="241">
        <f>SUM(BK137:BK139)</f>
        <v>0</v>
      </c>
    </row>
    <row r="137" s="2" customFormat="1" ht="16.5" customHeight="1">
      <c r="A137" s="39"/>
      <c r="B137" s="40"/>
      <c r="C137" s="244" t="s">
        <v>224</v>
      </c>
      <c r="D137" s="244" t="s">
        <v>169</v>
      </c>
      <c r="E137" s="245" t="s">
        <v>955</v>
      </c>
      <c r="F137" s="246" t="s">
        <v>956</v>
      </c>
      <c r="G137" s="247" t="s">
        <v>586</v>
      </c>
      <c r="H137" s="248">
        <v>1</v>
      </c>
      <c r="I137" s="249"/>
      <c r="J137" s="250">
        <f>ROUND(I137*H137,2)</f>
        <v>0</v>
      </c>
      <c r="K137" s="251"/>
      <c r="L137" s="42"/>
      <c r="M137" s="252" t="s">
        <v>1</v>
      </c>
      <c r="N137" s="253" t="s">
        <v>46</v>
      </c>
      <c r="O137" s="92"/>
      <c r="P137" s="254">
        <f>O137*H137</f>
        <v>0</v>
      </c>
      <c r="Q137" s="254">
        <v>0.00018000000000000001</v>
      </c>
      <c r="R137" s="254">
        <f>Q137*H137</f>
        <v>0.00018000000000000001</v>
      </c>
      <c r="S137" s="254">
        <v>0</v>
      </c>
      <c r="T137" s="25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6" t="s">
        <v>173</v>
      </c>
      <c r="AT137" s="256" t="s">
        <v>169</v>
      </c>
      <c r="AU137" s="256" t="s">
        <v>91</v>
      </c>
      <c r="AY137" s="16" t="s">
        <v>167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89</v>
      </c>
      <c r="BK137" s="144">
        <f>ROUND(I137*H137,2)</f>
        <v>0</v>
      </c>
      <c r="BL137" s="16" t="s">
        <v>173</v>
      </c>
      <c r="BM137" s="256" t="s">
        <v>957</v>
      </c>
    </row>
    <row r="138" s="2" customFormat="1" ht="16.5" customHeight="1">
      <c r="A138" s="39"/>
      <c r="B138" s="40"/>
      <c r="C138" s="288" t="s">
        <v>248</v>
      </c>
      <c r="D138" s="288" t="s">
        <v>446</v>
      </c>
      <c r="E138" s="289" t="s">
        <v>958</v>
      </c>
      <c r="F138" s="290" t="s">
        <v>959</v>
      </c>
      <c r="G138" s="291" t="s">
        <v>586</v>
      </c>
      <c r="H138" s="292">
        <v>1</v>
      </c>
      <c r="I138" s="293"/>
      <c r="J138" s="294">
        <f>ROUND(I138*H138,2)</f>
        <v>0</v>
      </c>
      <c r="K138" s="295"/>
      <c r="L138" s="296"/>
      <c r="M138" s="297" t="s">
        <v>1</v>
      </c>
      <c r="N138" s="298" t="s">
        <v>46</v>
      </c>
      <c r="O138" s="92"/>
      <c r="P138" s="254">
        <f>O138*H138</f>
        <v>0</v>
      </c>
      <c r="Q138" s="254">
        <v>0.002</v>
      </c>
      <c r="R138" s="254">
        <f>Q138*H138</f>
        <v>0.002</v>
      </c>
      <c r="S138" s="254">
        <v>0</v>
      </c>
      <c r="T138" s="25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6" t="s">
        <v>260</v>
      </c>
      <c r="AT138" s="256" t="s">
        <v>446</v>
      </c>
      <c r="AU138" s="256" t="s">
        <v>91</v>
      </c>
      <c r="AY138" s="16" t="s">
        <v>167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89</v>
      </c>
      <c r="BK138" s="144">
        <f>ROUND(I138*H138,2)</f>
        <v>0</v>
      </c>
      <c r="BL138" s="16" t="s">
        <v>173</v>
      </c>
      <c r="BM138" s="256" t="s">
        <v>960</v>
      </c>
    </row>
    <row r="139" s="2" customFormat="1">
      <c r="A139" s="39"/>
      <c r="B139" s="40"/>
      <c r="C139" s="41"/>
      <c r="D139" s="259" t="s">
        <v>228</v>
      </c>
      <c r="E139" s="41"/>
      <c r="F139" s="280" t="s">
        <v>961</v>
      </c>
      <c r="G139" s="41"/>
      <c r="H139" s="41"/>
      <c r="I139" s="213"/>
      <c r="J139" s="41"/>
      <c r="K139" s="41"/>
      <c r="L139" s="42"/>
      <c r="M139" s="281"/>
      <c r="N139" s="282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228</v>
      </c>
      <c r="AU139" s="16" t="s">
        <v>91</v>
      </c>
    </row>
    <row r="140" s="12" customFormat="1" ht="25.92" customHeight="1">
      <c r="A140" s="12"/>
      <c r="B140" s="228"/>
      <c r="C140" s="229"/>
      <c r="D140" s="230" t="s">
        <v>80</v>
      </c>
      <c r="E140" s="231" t="s">
        <v>145</v>
      </c>
      <c r="F140" s="231" t="s">
        <v>962</v>
      </c>
      <c r="G140" s="229"/>
      <c r="H140" s="229"/>
      <c r="I140" s="232"/>
      <c r="J140" s="233">
        <f>BK140</f>
        <v>0</v>
      </c>
      <c r="K140" s="229"/>
      <c r="L140" s="234"/>
      <c r="M140" s="235"/>
      <c r="N140" s="236"/>
      <c r="O140" s="236"/>
      <c r="P140" s="237">
        <f>P141+P146+P153+P158+P160</f>
        <v>0</v>
      </c>
      <c r="Q140" s="236"/>
      <c r="R140" s="237">
        <f>R141+R146+R153+R158+R160</f>
        <v>0</v>
      </c>
      <c r="S140" s="236"/>
      <c r="T140" s="238">
        <f>T141+T146+T153+T158+T160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9" t="s">
        <v>234</v>
      </c>
      <c r="AT140" s="240" t="s">
        <v>80</v>
      </c>
      <c r="AU140" s="240" t="s">
        <v>81</v>
      </c>
      <c r="AY140" s="239" t="s">
        <v>167</v>
      </c>
      <c r="BK140" s="241">
        <f>BK141+BK146+BK153+BK158+BK160</f>
        <v>0</v>
      </c>
    </row>
    <row r="141" s="12" customFormat="1" ht="22.8" customHeight="1">
      <c r="A141" s="12"/>
      <c r="B141" s="228"/>
      <c r="C141" s="229"/>
      <c r="D141" s="230" t="s">
        <v>80</v>
      </c>
      <c r="E141" s="242" t="s">
        <v>963</v>
      </c>
      <c r="F141" s="242" t="s">
        <v>964</v>
      </c>
      <c r="G141" s="229"/>
      <c r="H141" s="229"/>
      <c r="I141" s="232"/>
      <c r="J141" s="243">
        <f>BK141</f>
        <v>0</v>
      </c>
      <c r="K141" s="229"/>
      <c r="L141" s="234"/>
      <c r="M141" s="235"/>
      <c r="N141" s="236"/>
      <c r="O141" s="236"/>
      <c r="P141" s="237">
        <f>SUM(P142:P145)</f>
        <v>0</v>
      </c>
      <c r="Q141" s="236"/>
      <c r="R141" s="237">
        <f>SUM(R142:R145)</f>
        <v>0</v>
      </c>
      <c r="S141" s="236"/>
      <c r="T141" s="238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234</v>
      </c>
      <c r="AT141" s="240" t="s">
        <v>80</v>
      </c>
      <c r="AU141" s="240" t="s">
        <v>89</v>
      </c>
      <c r="AY141" s="239" t="s">
        <v>167</v>
      </c>
      <c r="BK141" s="241">
        <f>SUM(BK142:BK145)</f>
        <v>0</v>
      </c>
    </row>
    <row r="142" s="2" customFormat="1" ht="16.5" customHeight="1">
      <c r="A142" s="39"/>
      <c r="B142" s="40"/>
      <c r="C142" s="244" t="s">
        <v>255</v>
      </c>
      <c r="D142" s="244" t="s">
        <v>169</v>
      </c>
      <c r="E142" s="245" t="s">
        <v>965</v>
      </c>
      <c r="F142" s="246" t="s">
        <v>966</v>
      </c>
      <c r="G142" s="247" t="s">
        <v>967</v>
      </c>
      <c r="H142" s="248">
        <v>1</v>
      </c>
      <c r="I142" s="249"/>
      <c r="J142" s="250">
        <f>ROUND(I142*H142,2)</f>
        <v>0</v>
      </c>
      <c r="K142" s="251"/>
      <c r="L142" s="42"/>
      <c r="M142" s="252" t="s">
        <v>1</v>
      </c>
      <c r="N142" s="253" t="s">
        <v>46</v>
      </c>
      <c r="O142" s="92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6" t="s">
        <v>968</v>
      </c>
      <c r="AT142" s="256" t="s">
        <v>169</v>
      </c>
      <c r="AU142" s="256" t="s">
        <v>91</v>
      </c>
      <c r="AY142" s="16" t="s">
        <v>167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89</v>
      </c>
      <c r="BK142" s="144">
        <f>ROUND(I142*H142,2)</f>
        <v>0</v>
      </c>
      <c r="BL142" s="16" t="s">
        <v>968</v>
      </c>
      <c r="BM142" s="256" t="s">
        <v>969</v>
      </c>
    </row>
    <row r="143" s="2" customFormat="1">
      <c r="A143" s="39"/>
      <c r="B143" s="40"/>
      <c r="C143" s="41"/>
      <c r="D143" s="259" t="s">
        <v>228</v>
      </c>
      <c r="E143" s="41"/>
      <c r="F143" s="280" t="s">
        <v>970</v>
      </c>
      <c r="G143" s="41"/>
      <c r="H143" s="41"/>
      <c r="I143" s="213"/>
      <c r="J143" s="41"/>
      <c r="K143" s="41"/>
      <c r="L143" s="42"/>
      <c r="M143" s="281"/>
      <c r="N143" s="282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6" t="s">
        <v>228</v>
      </c>
      <c r="AU143" s="16" t="s">
        <v>91</v>
      </c>
    </row>
    <row r="144" s="2" customFormat="1" ht="16.5" customHeight="1">
      <c r="A144" s="39"/>
      <c r="B144" s="40"/>
      <c r="C144" s="244" t="s">
        <v>216</v>
      </c>
      <c r="D144" s="244" t="s">
        <v>169</v>
      </c>
      <c r="E144" s="245" t="s">
        <v>971</v>
      </c>
      <c r="F144" s="246" t="s">
        <v>972</v>
      </c>
      <c r="G144" s="247" t="s">
        <v>586</v>
      </c>
      <c r="H144" s="248">
        <v>1</v>
      </c>
      <c r="I144" s="249"/>
      <c r="J144" s="250">
        <f>ROUND(I144*H144,2)</f>
        <v>0</v>
      </c>
      <c r="K144" s="251"/>
      <c r="L144" s="42"/>
      <c r="M144" s="252" t="s">
        <v>1</v>
      </c>
      <c r="N144" s="253" t="s">
        <v>46</v>
      </c>
      <c r="O144" s="92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6" t="s">
        <v>968</v>
      </c>
      <c r="AT144" s="256" t="s">
        <v>169</v>
      </c>
      <c r="AU144" s="256" t="s">
        <v>91</v>
      </c>
      <c r="AY144" s="16" t="s">
        <v>167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89</v>
      </c>
      <c r="BK144" s="144">
        <f>ROUND(I144*H144,2)</f>
        <v>0</v>
      </c>
      <c r="BL144" s="16" t="s">
        <v>968</v>
      </c>
      <c r="BM144" s="256" t="s">
        <v>973</v>
      </c>
    </row>
    <row r="145" s="2" customFormat="1">
      <c r="A145" s="39"/>
      <c r="B145" s="40"/>
      <c r="C145" s="41"/>
      <c r="D145" s="259" t="s">
        <v>228</v>
      </c>
      <c r="E145" s="41"/>
      <c r="F145" s="280" t="s">
        <v>974</v>
      </c>
      <c r="G145" s="41"/>
      <c r="H145" s="41"/>
      <c r="I145" s="213"/>
      <c r="J145" s="41"/>
      <c r="K145" s="41"/>
      <c r="L145" s="42"/>
      <c r="M145" s="281"/>
      <c r="N145" s="282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6" t="s">
        <v>228</v>
      </c>
      <c r="AU145" s="16" t="s">
        <v>91</v>
      </c>
    </row>
    <row r="146" s="12" customFormat="1" ht="22.8" customHeight="1">
      <c r="A146" s="12"/>
      <c r="B146" s="228"/>
      <c r="C146" s="229"/>
      <c r="D146" s="230" t="s">
        <v>80</v>
      </c>
      <c r="E146" s="242" t="s">
        <v>975</v>
      </c>
      <c r="F146" s="242" t="s">
        <v>144</v>
      </c>
      <c r="G146" s="229"/>
      <c r="H146" s="229"/>
      <c r="I146" s="232"/>
      <c r="J146" s="243">
        <f>BK146</f>
        <v>0</v>
      </c>
      <c r="K146" s="229"/>
      <c r="L146" s="234"/>
      <c r="M146" s="235"/>
      <c r="N146" s="236"/>
      <c r="O146" s="236"/>
      <c r="P146" s="237">
        <f>SUM(P147:P152)</f>
        <v>0</v>
      </c>
      <c r="Q146" s="236"/>
      <c r="R146" s="237">
        <f>SUM(R147:R152)</f>
        <v>0</v>
      </c>
      <c r="S146" s="236"/>
      <c r="T146" s="238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9" t="s">
        <v>234</v>
      </c>
      <c r="AT146" s="240" t="s">
        <v>80</v>
      </c>
      <c r="AU146" s="240" t="s">
        <v>89</v>
      </c>
      <c r="AY146" s="239" t="s">
        <v>167</v>
      </c>
      <c r="BK146" s="241">
        <f>SUM(BK147:BK152)</f>
        <v>0</v>
      </c>
    </row>
    <row r="147" s="2" customFormat="1" ht="16.5" customHeight="1">
      <c r="A147" s="39"/>
      <c r="B147" s="40"/>
      <c r="C147" s="244" t="s">
        <v>89</v>
      </c>
      <c r="D147" s="244" t="s">
        <v>169</v>
      </c>
      <c r="E147" s="245" t="s">
        <v>976</v>
      </c>
      <c r="F147" s="246" t="s">
        <v>144</v>
      </c>
      <c r="G147" s="247" t="s">
        <v>586</v>
      </c>
      <c r="H147" s="248">
        <v>1</v>
      </c>
      <c r="I147" s="249"/>
      <c r="J147" s="250">
        <f>ROUND(I147*H147,2)</f>
        <v>0</v>
      </c>
      <c r="K147" s="251"/>
      <c r="L147" s="42"/>
      <c r="M147" s="252" t="s">
        <v>1</v>
      </c>
      <c r="N147" s="253" t="s">
        <v>46</v>
      </c>
      <c r="O147" s="92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6" t="s">
        <v>968</v>
      </c>
      <c r="AT147" s="256" t="s">
        <v>169</v>
      </c>
      <c r="AU147" s="256" t="s">
        <v>91</v>
      </c>
      <c r="AY147" s="16" t="s">
        <v>167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89</v>
      </c>
      <c r="BK147" s="144">
        <f>ROUND(I147*H147,2)</f>
        <v>0</v>
      </c>
      <c r="BL147" s="16" t="s">
        <v>968</v>
      </c>
      <c r="BM147" s="256" t="s">
        <v>977</v>
      </c>
    </row>
    <row r="148" s="2" customFormat="1">
      <c r="A148" s="39"/>
      <c r="B148" s="40"/>
      <c r="C148" s="41"/>
      <c r="D148" s="259" t="s">
        <v>228</v>
      </c>
      <c r="E148" s="41"/>
      <c r="F148" s="280" t="s">
        <v>978</v>
      </c>
      <c r="G148" s="41"/>
      <c r="H148" s="41"/>
      <c r="I148" s="213"/>
      <c r="J148" s="41"/>
      <c r="K148" s="41"/>
      <c r="L148" s="42"/>
      <c r="M148" s="281"/>
      <c r="N148" s="282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6" t="s">
        <v>228</v>
      </c>
      <c r="AU148" s="16" t="s">
        <v>91</v>
      </c>
    </row>
    <row r="149" s="2" customFormat="1" ht="16.5" customHeight="1">
      <c r="A149" s="39"/>
      <c r="B149" s="40"/>
      <c r="C149" s="244" t="s">
        <v>234</v>
      </c>
      <c r="D149" s="244" t="s">
        <v>169</v>
      </c>
      <c r="E149" s="245" t="s">
        <v>979</v>
      </c>
      <c r="F149" s="246" t="s">
        <v>980</v>
      </c>
      <c r="G149" s="247" t="s">
        <v>967</v>
      </c>
      <c r="H149" s="248">
        <v>1</v>
      </c>
      <c r="I149" s="249"/>
      <c r="J149" s="250">
        <f>ROUND(I149*H149,2)</f>
        <v>0</v>
      </c>
      <c r="K149" s="251"/>
      <c r="L149" s="42"/>
      <c r="M149" s="252" t="s">
        <v>1</v>
      </c>
      <c r="N149" s="253" t="s">
        <v>46</v>
      </c>
      <c r="O149" s="92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6" t="s">
        <v>968</v>
      </c>
      <c r="AT149" s="256" t="s">
        <v>169</v>
      </c>
      <c r="AU149" s="256" t="s">
        <v>91</v>
      </c>
      <c r="AY149" s="16" t="s">
        <v>167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89</v>
      </c>
      <c r="BK149" s="144">
        <f>ROUND(I149*H149,2)</f>
        <v>0</v>
      </c>
      <c r="BL149" s="16" t="s">
        <v>968</v>
      </c>
      <c r="BM149" s="256" t="s">
        <v>981</v>
      </c>
    </row>
    <row r="150" s="2" customFormat="1" ht="16.5" customHeight="1">
      <c r="A150" s="39"/>
      <c r="B150" s="40"/>
      <c r="C150" s="244" t="s">
        <v>91</v>
      </c>
      <c r="D150" s="244" t="s">
        <v>169</v>
      </c>
      <c r="E150" s="245" t="s">
        <v>982</v>
      </c>
      <c r="F150" s="246" t="s">
        <v>983</v>
      </c>
      <c r="G150" s="247" t="s">
        <v>967</v>
      </c>
      <c r="H150" s="248">
        <v>1</v>
      </c>
      <c r="I150" s="249"/>
      <c r="J150" s="250">
        <f>ROUND(I150*H150,2)</f>
        <v>0</v>
      </c>
      <c r="K150" s="251"/>
      <c r="L150" s="42"/>
      <c r="M150" s="252" t="s">
        <v>1</v>
      </c>
      <c r="N150" s="253" t="s">
        <v>46</v>
      </c>
      <c r="O150" s="92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6" t="s">
        <v>968</v>
      </c>
      <c r="AT150" s="256" t="s">
        <v>169</v>
      </c>
      <c r="AU150" s="256" t="s">
        <v>91</v>
      </c>
      <c r="AY150" s="16" t="s">
        <v>167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89</v>
      </c>
      <c r="BK150" s="144">
        <f>ROUND(I150*H150,2)</f>
        <v>0</v>
      </c>
      <c r="BL150" s="16" t="s">
        <v>968</v>
      </c>
      <c r="BM150" s="256" t="s">
        <v>984</v>
      </c>
    </row>
    <row r="151" s="2" customFormat="1" ht="16.5" customHeight="1">
      <c r="A151" s="39"/>
      <c r="B151" s="40"/>
      <c r="C151" s="244" t="s">
        <v>198</v>
      </c>
      <c r="D151" s="244" t="s">
        <v>169</v>
      </c>
      <c r="E151" s="245" t="s">
        <v>985</v>
      </c>
      <c r="F151" s="246" t="s">
        <v>986</v>
      </c>
      <c r="G151" s="247" t="s">
        <v>967</v>
      </c>
      <c r="H151" s="248">
        <v>1</v>
      </c>
      <c r="I151" s="249"/>
      <c r="J151" s="250">
        <f>ROUND(I151*H151,2)</f>
        <v>0</v>
      </c>
      <c r="K151" s="251"/>
      <c r="L151" s="42"/>
      <c r="M151" s="252" t="s">
        <v>1</v>
      </c>
      <c r="N151" s="253" t="s">
        <v>46</v>
      </c>
      <c r="O151" s="92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6" t="s">
        <v>968</v>
      </c>
      <c r="AT151" s="256" t="s">
        <v>169</v>
      </c>
      <c r="AU151" s="256" t="s">
        <v>91</v>
      </c>
      <c r="AY151" s="16" t="s">
        <v>167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89</v>
      </c>
      <c r="BK151" s="144">
        <f>ROUND(I151*H151,2)</f>
        <v>0</v>
      </c>
      <c r="BL151" s="16" t="s">
        <v>968</v>
      </c>
      <c r="BM151" s="256" t="s">
        <v>987</v>
      </c>
    </row>
    <row r="152" s="2" customFormat="1" ht="16.5" customHeight="1">
      <c r="A152" s="39"/>
      <c r="B152" s="40"/>
      <c r="C152" s="244" t="s">
        <v>173</v>
      </c>
      <c r="D152" s="244" t="s">
        <v>169</v>
      </c>
      <c r="E152" s="245" t="s">
        <v>988</v>
      </c>
      <c r="F152" s="246" t="s">
        <v>989</v>
      </c>
      <c r="G152" s="247" t="s">
        <v>967</v>
      </c>
      <c r="H152" s="248">
        <v>1</v>
      </c>
      <c r="I152" s="249"/>
      <c r="J152" s="250">
        <f>ROUND(I152*H152,2)</f>
        <v>0</v>
      </c>
      <c r="K152" s="251"/>
      <c r="L152" s="42"/>
      <c r="M152" s="252" t="s">
        <v>1</v>
      </c>
      <c r="N152" s="253" t="s">
        <v>46</v>
      </c>
      <c r="O152" s="92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6" t="s">
        <v>968</v>
      </c>
      <c r="AT152" s="256" t="s">
        <v>169</v>
      </c>
      <c r="AU152" s="256" t="s">
        <v>91</v>
      </c>
      <c r="AY152" s="16" t="s">
        <v>167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89</v>
      </c>
      <c r="BK152" s="144">
        <f>ROUND(I152*H152,2)</f>
        <v>0</v>
      </c>
      <c r="BL152" s="16" t="s">
        <v>968</v>
      </c>
      <c r="BM152" s="256" t="s">
        <v>990</v>
      </c>
    </row>
    <row r="153" s="12" customFormat="1" ht="22.8" customHeight="1">
      <c r="A153" s="12"/>
      <c r="B153" s="228"/>
      <c r="C153" s="229"/>
      <c r="D153" s="230" t="s">
        <v>80</v>
      </c>
      <c r="E153" s="242" t="s">
        <v>991</v>
      </c>
      <c r="F153" s="242" t="s">
        <v>992</v>
      </c>
      <c r="G153" s="229"/>
      <c r="H153" s="229"/>
      <c r="I153" s="232"/>
      <c r="J153" s="243">
        <f>BK153</f>
        <v>0</v>
      </c>
      <c r="K153" s="229"/>
      <c r="L153" s="234"/>
      <c r="M153" s="235"/>
      <c r="N153" s="236"/>
      <c r="O153" s="236"/>
      <c r="P153" s="237">
        <f>SUM(P154:P157)</f>
        <v>0</v>
      </c>
      <c r="Q153" s="236"/>
      <c r="R153" s="237">
        <f>SUM(R154:R157)</f>
        <v>0</v>
      </c>
      <c r="S153" s="236"/>
      <c r="T153" s="238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9" t="s">
        <v>234</v>
      </c>
      <c r="AT153" s="240" t="s">
        <v>80</v>
      </c>
      <c r="AU153" s="240" t="s">
        <v>89</v>
      </c>
      <c r="AY153" s="239" t="s">
        <v>167</v>
      </c>
      <c r="BK153" s="241">
        <f>SUM(BK154:BK157)</f>
        <v>0</v>
      </c>
    </row>
    <row r="154" s="2" customFormat="1" ht="16.5" customHeight="1">
      <c r="A154" s="39"/>
      <c r="B154" s="40"/>
      <c r="C154" s="244" t="s">
        <v>180</v>
      </c>
      <c r="D154" s="244" t="s">
        <v>169</v>
      </c>
      <c r="E154" s="245" t="s">
        <v>993</v>
      </c>
      <c r="F154" s="246" t="s">
        <v>994</v>
      </c>
      <c r="G154" s="247" t="s">
        <v>586</v>
      </c>
      <c r="H154" s="248">
        <v>1</v>
      </c>
      <c r="I154" s="249"/>
      <c r="J154" s="250">
        <f>ROUND(I154*H154,2)</f>
        <v>0</v>
      </c>
      <c r="K154" s="251"/>
      <c r="L154" s="42"/>
      <c r="M154" s="252" t="s">
        <v>1</v>
      </c>
      <c r="N154" s="253" t="s">
        <v>46</v>
      </c>
      <c r="O154" s="92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6" t="s">
        <v>968</v>
      </c>
      <c r="AT154" s="256" t="s">
        <v>169</v>
      </c>
      <c r="AU154" s="256" t="s">
        <v>91</v>
      </c>
      <c r="AY154" s="16" t="s">
        <v>167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89</v>
      </c>
      <c r="BK154" s="144">
        <f>ROUND(I154*H154,2)</f>
        <v>0</v>
      </c>
      <c r="BL154" s="16" t="s">
        <v>968</v>
      </c>
      <c r="BM154" s="256" t="s">
        <v>995</v>
      </c>
    </row>
    <row r="155" s="2" customFormat="1">
      <c r="A155" s="39"/>
      <c r="B155" s="40"/>
      <c r="C155" s="41"/>
      <c r="D155" s="259" t="s">
        <v>228</v>
      </c>
      <c r="E155" s="41"/>
      <c r="F155" s="280" t="s">
        <v>996</v>
      </c>
      <c r="G155" s="41"/>
      <c r="H155" s="41"/>
      <c r="I155" s="213"/>
      <c r="J155" s="41"/>
      <c r="K155" s="41"/>
      <c r="L155" s="42"/>
      <c r="M155" s="281"/>
      <c r="N155" s="282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6" t="s">
        <v>228</v>
      </c>
      <c r="AU155" s="16" t="s">
        <v>91</v>
      </c>
    </row>
    <row r="156" s="2" customFormat="1" ht="16.5" customHeight="1">
      <c r="A156" s="39"/>
      <c r="B156" s="40"/>
      <c r="C156" s="244" t="s">
        <v>193</v>
      </c>
      <c r="D156" s="244" t="s">
        <v>169</v>
      </c>
      <c r="E156" s="245" t="s">
        <v>997</v>
      </c>
      <c r="F156" s="246" t="s">
        <v>998</v>
      </c>
      <c r="G156" s="247" t="s">
        <v>967</v>
      </c>
      <c r="H156" s="248">
        <v>1</v>
      </c>
      <c r="I156" s="249"/>
      <c r="J156" s="250">
        <f>ROUND(I156*H156,2)</f>
        <v>0</v>
      </c>
      <c r="K156" s="251"/>
      <c r="L156" s="42"/>
      <c r="M156" s="252" t="s">
        <v>1</v>
      </c>
      <c r="N156" s="253" t="s">
        <v>46</v>
      </c>
      <c r="O156" s="92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6" t="s">
        <v>968</v>
      </c>
      <c r="AT156" s="256" t="s">
        <v>169</v>
      </c>
      <c r="AU156" s="256" t="s">
        <v>91</v>
      </c>
      <c r="AY156" s="16" t="s">
        <v>167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89</v>
      </c>
      <c r="BK156" s="144">
        <f>ROUND(I156*H156,2)</f>
        <v>0</v>
      </c>
      <c r="BL156" s="16" t="s">
        <v>968</v>
      </c>
      <c r="BM156" s="256" t="s">
        <v>999</v>
      </c>
    </row>
    <row r="157" s="2" customFormat="1">
      <c r="A157" s="39"/>
      <c r="B157" s="40"/>
      <c r="C157" s="41"/>
      <c r="D157" s="259" t="s">
        <v>228</v>
      </c>
      <c r="E157" s="41"/>
      <c r="F157" s="280" t="s">
        <v>1000</v>
      </c>
      <c r="G157" s="41"/>
      <c r="H157" s="41"/>
      <c r="I157" s="213"/>
      <c r="J157" s="41"/>
      <c r="K157" s="41"/>
      <c r="L157" s="42"/>
      <c r="M157" s="281"/>
      <c r="N157" s="282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6" t="s">
        <v>228</v>
      </c>
      <c r="AU157" s="16" t="s">
        <v>91</v>
      </c>
    </row>
    <row r="158" s="12" customFormat="1" ht="22.8" customHeight="1">
      <c r="A158" s="12"/>
      <c r="B158" s="228"/>
      <c r="C158" s="229"/>
      <c r="D158" s="230" t="s">
        <v>80</v>
      </c>
      <c r="E158" s="242" t="s">
        <v>1001</v>
      </c>
      <c r="F158" s="242" t="s">
        <v>147</v>
      </c>
      <c r="G158" s="229"/>
      <c r="H158" s="229"/>
      <c r="I158" s="232"/>
      <c r="J158" s="243">
        <f>BK158</f>
        <v>0</v>
      </c>
      <c r="K158" s="229"/>
      <c r="L158" s="234"/>
      <c r="M158" s="235"/>
      <c r="N158" s="236"/>
      <c r="O158" s="236"/>
      <c r="P158" s="237">
        <f>P159</f>
        <v>0</v>
      </c>
      <c r="Q158" s="236"/>
      <c r="R158" s="237">
        <f>R159</f>
        <v>0</v>
      </c>
      <c r="S158" s="236"/>
      <c r="T158" s="238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9" t="s">
        <v>234</v>
      </c>
      <c r="AT158" s="240" t="s">
        <v>80</v>
      </c>
      <c r="AU158" s="240" t="s">
        <v>89</v>
      </c>
      <c r="AY158" s="239" t="s">
        <v>167</v>
      </c>
      <c r="BK158" s="241">
        <f>BK159</f>
        <v>0</v>
      </c>
    </row>
    <row r="159" s="2" customFormat="1" ht="16.5" customHeight="1">
      <c r="A159" s="39"/>
      <c r="B159" s="40"/>
      <c r="C159" s="244" t="s">
        <v>211</v>
      </c>
      <c r="D159" s="244" t="s">
        <v>169</v>
      </c>
      <c r="E159" s="245" t="s">
        <v>1002</v>
      </c>
      <c r="F159" s="246" t="s">
        <v>1003</v>
      </c>
      <c r="G159" s="247" t="s">
        <v>967</v>
      </c>
      <c r="H159" s="248">
        <v>1</v>
      </c>
      <c r="I159" s="249"/>
      <c r="J159" s="250">
        <f>ROUND(I159*H159,2)</f>
        <v>0</v>
      </c>
      <c r="K159" s="251"/>
      <c r="L159" s="42"/>
      <c r="M159" s="252" t="s">
        <v>1</v>
      </c>
      <c r="N159" s="253" t="s">
        <v>46</v>
      </c>
      <c r="O159" s="92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6" t="s">
        <v>968</v>
      </c>
      <c r="AT159" s="256" t="s">
        <v>169</v>
      </c>
      <c r="AU159" s="256" t="s">
        <v>91</v>
      </c>
      <c r="AY159" s="16" t="s">
        <v>167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89</v>
      </c>
      <c r="BK159" s="144">
        <f>ROUND(I159*H159,2)</f>
        <v>0</v>
      </c>
      <c r="BL159" s="16" t="s">
        <v>968</v>
      </c>
      <c r="BM159" s="256" t="s">
        <v>1004</v>
      </c>
    </row>
    <row r="160" s="12" customFormat="1" ht="22.8" customHeight="1">
      <c r="A160" s="12"/>
      <c r="B160" s="228"/>
      <c r="C160" s="229"/>
      <c r="D160" s="230" t="s">
        <v>80</v>
      </c>
      <c r="E160" s="242" t="s">
        <v>1005</v>
      </c>
      <c r="F160" s="242" t="s">
        <v>119</v>
      </c>
      <c r="G160" s="229"/>
      <c r="H160" s="229"/>
      <c r="I160" s="232"/>
      <c r="J160" s="243">
        <f>BK160</f>
        <v>0</v>
      </c>
      <c r="K160" s="229"/>
      <c r="L160" s="234"/>
      <c r="M160" s="235"/>
      <c r="N160" s="236"/>
      <c r="O160" s="236"/>
      <c r="P160" s="237">
        <f>SUM(P161:P162)</f>
        <v>0</v>
      </c>
      <c r="Q160" s="236"/>
      <c r="R160" s="237">
        <f>SUM(R161:R162)</f>
        <v>0</v>
      </c>
      <c r="S160" s="236"/>
      <c r="T160" s="238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9" t="s">
        <v>234</v>
      </c>
      <c r="AT160" s="240" t="s">
        <v>80</v>
      </c>
      <c r="AU160" s="240" t="s">
        <v>89</v>
      </c>
      <c r="AY160" s="239" t="s">
        <v>167</v>
      </c>
      <c r="BK160" s="241">
        <f>SUM(BK161:BK162)</f>
        <v>0</v>
      </c>
    </row>
    <row r="161" s="2" customFormat="1" ht="16.5" customHeight="1">
      <c r="A161" s="39"/>
      <c r="B161" s="40"/>
      <c r="C161" s="244" t="s">
        <v>8</v>
      </c>
      <c r="D161" s="244" t="s">
        <v>169</v>
      </c>
      <c r="E161" s="245" t="s">
        <v>1006</v>
      </c>
      <c r="F161" s="246" t="s">
        <v>1007</v>
      </c>
      <c r="G161" s="247" t="s">
        <v>1008</v>
      </c>
      <c r="H161" s="248">
        <v>1</v>
      </c>
      <c r="I161" s="249"/>
      <c r="J161" s="250">
        <f>ROUND(I161*H161,2)</f>
        <v>0</v>
      </c>
      <c r="K161" s="251"/>
      <c r="L161" s="42"/>
      <c r="M161" s="252" t="s">
        <v>1</v>
      </c>
      <c r="N161" s="253" t="s">
        <v>46</v>
      </c>
      <c r="O161" s="92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6" t="s">
        <v>968</v>
      </c>
      <c r="AT161" s="256" t="s">
        <v>169</v>
      </c>
      <c r="AU161" s="256" t="s">
        <v>91</v>
      </c>
      <c r="AY161" s="16" t="s">
        <v>167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89</v>
      </c>
      <c r="BK161" s="144">
        <f>ROUND(I161*H161,2)</f>
        <v>0</v>
      </c>
      <c r="BL161" s="16" t="s">
        <v>968</v>
      </c>
      <c r="BM161" s="256" t="s">
        <v>1009</v>
      </c>
    </row>
    <row r="162" s="2" customFormat="1">
      <c r="A162" s="39"/>
      <c r="B162" s="40"/>
      <c r="C162" s="41"/>
      <c r="D162" s="259" t="s">
        <v>228</v>
      </c>
      <c r="E162" s="41"/>
      <c r="F162" s="280" t="s">
        <v>1010</v>
      </c>
      <c r="G162" s="41"/>
      <c r="H162" s="41"/>
      <c r="I162" s="213"/>
      <c r="J162" s="41"/>
      <c r="K162" s="41"/>
      <c r="L162" s="42"/>
      <c r="M162" s="299"/>
      <c r="N162" s="300"/>
      <c r="O162" s="285"/>
      <c r="P162" s="285"/>
      <c r="Q162" s="285"/>
      <c r="R162" s="285"/>
      <c r="S162" s="285"/>
      <c r="T162" s="301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6" t="s">
        <v>228</v>
      </c>
      <c r="AU162" s="16" t="s">
        <v>91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68"/>
      <c r="J163" s="68"/>
      <c r="K163" s="68"/>
      <c r="L163" s="42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rJDvYOmDxbQqTl8sUcfLUWDKPgvN2AlYRwu2bBeExIz0o/CzX9JQODFCE6LpCoABf3tpmAveO47jITO19ac/Jg==" hashValue="taxFuqxM+rbCxS3dQjEBMsI6J9WV7pYzdOOVMzD4mRLeS8VsM2559ZgKi1/I60fnjLcOw++YaUNuSP6H57vKjA==" algorithmName="SHA-512" password="DDF9"/>
  <autoFilter ref="C133:K162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91</v>
      </c>
    </row>
    <row r="4" s="1" customFormat="1" ht="24.96" customHeight="1">
      <c r="B4" s="19"/>
      <c r="D4" s="154" t="s">
        <v>125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CNC centrum a Svářečská škola v SOU Nové Strašecí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126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1011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</v>
      </c>
      <c r="G11" s="39"/>
      <c r="H11" s="39"/>
      <c r="I11" s="156" t="s">
        <v>19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20</v>
      </c>
      <c r="E12" s="39"/>
      <c r="F12" s="159" t="s">
        <v>21</v>
      </c>
      <c r="G12" s="39"/>
      <c r="H12" s="39"/>
      <c r="I12" s="156" t="s">
        <v>22</v>
      </c>
      <c r="J12" s="160" t="str">
        <f>'Rekapitulace stavby'!AN8</f>
        <v>2. 3. 2022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24</v>
      </c>
      <c r="E14" s="39"/>
      <c r="F14" s="39"/>
      <c r="G14" s="39"/>
      <c r="H14" s="39"/>
      <c r="I14" s="156" t="s">
        <v>25</v>
      </c>
      <c r="J14" s="159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26</v>
      </c>
      <c r="F15" s="39"/>
      <c r="G15" s="39"/>
      <c r="H15" s="39"/>
      <c r="I15" s="156" t="s">
        <v>27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28</v>
      </c>
      <c r="E17" s="39"/>
      <c r="F17" s="39"/>
      <c r="G17" s="39"/>
      <c r="H17" s="39"/>
      <c r="I17" s="156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30</v>
      </c>
      <c r="E20" s="39"/>
      <c r="F20" s="39"/>
      <c r="G20" s="39"/>
      <c r="H20" s="39"/>
      <c r="I20" s="156" t="s">
        <v>25</v>
      </c>
      <c r="J20" s="159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32</v>
      </c>
      <c r="F21" s="39"/>
      <c r="G21" s="39"/>
      <c r="H21" s="39"/>
      <c r="I21" s="156" t="s">
        <v>27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34</v>
      </c>
      <c r="E23" s="39"/>
      <c r="F23" s="39"/>
      <c r="G23" s="39"/>
      <c r="H23" s="39"/>
      <c r="I23" s="156" t="s">
        <v>25</v>
      </c>
      <c r="J23" s="159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36</v>
      </c>
      <c r="F24" s="39"/>
      <c r="G24" s="39"/>
      <c r="H24" s="39"/>
      <c r="I24" s="156" t="s">
        <v>27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61"/>
      <c r="B27" s="162"/>
      <c r="C27" s="161"/>
      <c r="D27" s="161"/>
      <c r="E27" s="163" t="s">
        <v>38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128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119</v>
      </c>
      <c r="E31" s="39"/>
      <c r="F31" s="39"/>
      <c r="G31" s="39"/>
      <c r="H31" s="39"/>
      <c r="I31" s="39"/>
      <c r="J31" s="166">
        <f>J106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41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43</v>
      </c>
      <c r="G34" s="39"/>
      <c r="H34" s="39"/>
      <c r="I34" s="170" t="s">
        <v>42</v>
      </c>
      <c r="J34" s="170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45</v>
      </c>
      <c r="E35" s="156" t="s">
        <v>46</v>
      </c>
      <c r="F35" s="172">
        <f>ROUND((SUM(BE106:BE113) + SUM(BE133:BE169)),  2)</f>
        <v>0</v>
      </c>
      <c r="G35" s="39"/>
      <c r="H35" s="39"/>
      <c r="I35" s="173">
        <v>0.20999999999999999</v>
      </c>
      <c r="J35" s="172">
        <f>ROUND(((SUM(BE106:BE113) + SUM(BE133:BE169))*I35),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47</v>
      </c>
      <c r="F36" s="172">
        <f>ROUND((SUM(BF106:BF113) + SUM(BF133:BF169)),  2)</f>
        <v>0</v>
      </c>
      <c r="G36" s="39"/>
      <c r="H36" s="39"/>
      <c r="I36" s="173">
        <v>0.14999999999999999</v>
      </c>
      <c r="J36" s="172">
        <f>ROUND(((SUM(BF106:BF113) + SUM(BF133:BF169))*I36),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48</v>
      </c>
      <c r="F37" s="172">
        <f>ROUND((SUM(BG106:BG113) + SUM(BG133:BG169)),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49</v>
      </c>
      <c r="F38" s="172">
        <f>ROUND((SUM(BH106:BH113) + SUM(BH133:BH169)),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50</v>
      </c>
      <c r="F39" s="172">
        <f>ROUND((SUM(BI106:BI113) + SUM(BI133:BI169)),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51</v>
      </c>
      <c r="E41" s="176"/>
      <c r="F41" s="176"/>
      <c r="G41" s="177" t="s">
        <v>52</v>
      </c>
      <c r="H41" s="178" t="s">
        <v>53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56</v>
      </c>
      <c r="E61" s="184"/>
      <c r="F61" s="185" t="s">
        <v>57</v>
      </c>
      <c r="G61" s="183" t="s">
        <v>56</v>
      </c>
      <c r="H61" s="184"/>
      <c r="I61" s="184"/>
      <c r="J61" s="186" t="s">
        <v>57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58</v>
      </c>
      <c r="E65" s="187"/>
      <c r="F65" s="187"/>
      <c r="G65" s="181" t="s">
        <v>59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56</v>
      </c>
      <c r="E76" s="184"/>
      <c r="F76" s="185" t="s">
        <v>57</v>
      </c>
      <c r="G76" s="183" t="s">
        <v>56</v>
      </c>
      <c r="H76" s="184"/>
      <c r="I76" s="184"/>
      <c r="J76" s="186" t="s">
        <v>57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CNC centrum a Svářečská škola v SOU Nové Strašecí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126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Zpevnění plochy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>Sportovní 1135</v>
      </c>
      <c r="G89" s="41"/>
      <c r="H89" s="41"/>
      <c r="I89" s="31" t="s">
        <v>22</v>
      </c>
      <c r="J89" s="80" t="str">
        <f>IF(J12="","",J12)</f>
        <v>2. 3. 2022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4.45" customHeight="1">
      <c r="A91" s="39"/>
      <c r="B91" s="40"/>
      <c r="C91" s="31" t="s">
        <v>24</v>
      </c>
      <c r="D91" s="41"/>
      <c r="E91" s="41"/>
      <c r="F91" s="26" t="str">
        <f>E15</f>
        <v xml:space="preserve">SOU,  Sportovní 1135, 27180 Nové Strašecí</v>
      </c>
      <c r="G91" s="41"/>
      <c r="H91" s="41"/>
      <c r="I91" s="31" t="s">
        <v>30</v>
      </c>
      <c r="J91" s="35" t="str">
        <f>E21</f>
        <v>Studio PHX s.r.o.Ondříčkova 384/33, Praha 3 Žižkov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31" t="s">
        <v>34</v>
      </c>
      <c r="J92" s="35" t="str">
        <f>E24</f>
        <v>Ing. Jan Brožek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130</v>
      </c>
      <c r="D94" s="150"/>
      <c r="E94" s="150"/>
      <c r="F94" s="150"/>
      <c r="G94" s="150"/>
      <c r="H94" s="150"/>
      <c r="I94" s="150"/>
      <c r="J94" s="194" t="s">
        <v>131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132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133</v>
      </c>
    </row>
    <row r="97" s="9" customFormat="1" ht="24.96" customHeight="1">
      <c r="A97" s="9"/>
      <c r="B97" s="196"/>
      <c r="C97" s="197"/>
      <c r="D97" s="198" t="s">
        <v>134</v>
      </c>
      <c r="E97" s="199"/>
      <c r="F97" s="199"/>
      <c r="G97" s="199"/>
      <c r="H97" s="199"/>
      <c r="I97" s="199"/>
      <c r="J97" s="200">
        <f>J134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135</v>
      </c>
      <c r="E98" s="205"/>
      <c r="F98" s="205"/>
      <c r="G98" s="205"/>
      <c r="H98" s="205"/>
      <c r="I98" s="205"/>
      <c r="J98" s="206">
        <f>J135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266</v>
      </c>
      <c r="E99" s="205"/>
      <c r="F99" s="205"/>
      <c r="G99" s="205"/>
      <c r="H99" s="205"/>
      <c r="I99" s="205"/>
      <c r="J99" s="206">
        <f>J147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1012</v>
      </c>
      <c r="E100" s="205"/>
      <c r="F100" s="205"/>
      <c r="G100" s="205"/>
      <c r="H100" s="205"/>
      <c r="I100" s="205"/>
      <c r="J100" s="206">
        <f>J150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136</v>
      </c>
      <c r="E101" s="205"/>
      <c r="F101" s="205"/>
      <c r="G101" s="205"/>
      <c r="H101" s="205"/>
      <c r="I101" s="205"/>
      <c r="J101" s="206">
        <f>J161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137</v>
      </c>
      <c r="E102" s="205"/>
      <c r="F102" s="205"/>
      <c r="G102" s="205"/>
      <c r="H102" s="205"/>
      <c r="I102" s="205"/>
      <c r="J102" s="206">
        <f>J164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270</v>
      </c>
      <c r="E103" s="205"/>
      <c r="F103" s="205"/>
      <c r="G103" s="205"/>
      <c r="H103" s="205"/>
      <c r="I103" s="205"/>
      <c r="J103" s="206">
        <f>J168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9.28" customHeight="1">
      <c r="A106" s="39"/>
      <c r="B106" s="40"/>
      <c r="C106" s="195" t="s">
        <v>143</v>
      </c>
      <c r="D106" s="41"/>
      <c r="E106" s="41"/>
      <c r="F106" s="41"/>
      <c r="G106" s="41"/>
      <c r="H106" s="41"/>
      <c r="I106" s="41"/>
      <c r="J106" s="208">
        <f>ROUND(J107 + J108 + J109 + J110 + J111 + J112,2)</f>
        <v>0</v>
      </c>
      <c r="K106" s="41"/>
      <c r="L106" s="64"/>
      <c r="N106" s="209" t="s">
        <v>45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8" customHeight="1">
      <c r="A107" s="39"/>
      <c r="B107" s="40"/>
      <c r="C107" s="41"/>
      <c r="D107" s="145" t="s">
        <v>144</v>
      </c>
      <c r="E107" s="138"/>
      <c r="F107" s="138"/>
      <c r="G107" s="41"/>
      <c r="H107" s="41"/>
      <c r="I107" s="41"/>
      <c r="J107" s="139">
        <v>0</v>
      </c>
      <c r="K107" s="41"/>
      <c r="L107" s="210"/>
      <c r="M107" s="211"/>
      <c r="N107" s="212" t="s">
        <v>46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145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89</v>
      </c>
      <c r="BK107" s="211"/>
      <c r="BL107" s="211"/>
      <c r="BM107" s="211"/>
    </row>
    <row r="108" s="2" customFormat="1" ht="18" customHeight="1">
      <c r="A108" s="39"/>
      <c r="B108" s="40"/>
      <c r="C108" s="41"/>
      <c r="D108" s="145" t="s">
        <v>146</v>
      </c>
      <c r="E108" s="138"/>
      <c r="F108" s="138"/>
      <c r="G108" s="41"/>
      <c r="H108" s="41"/>
      <c r="I108" s="41"/>
      <c r="J108" s="139">
        <v>0</v>
      </c>
      <c r="K108" s="41"/>
      <c r="L108" s="210"/>
      <c r="M108" s="211"/>
      <c r="N108" s="212" t="s">
        <v>46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145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89</v>
      </c>
      <c r="BK108" s="211"/>
      <c r="BL108" s="211"/>
      <c r="BM108" s="211"/>
    </row>
    <row r="109" s="2" customFormat="1" ht="18" customHeight="1">
      <c r="A109" s="39"/>
      <c r="B109" s="40"/>
      <c r="C109" s="41"/>
      <c r="D109" s="145" t="s">
        <v>147</v>
      </c>
      <c r="E109" s="138"/>
      <c r="F109" s="138"/>
      <c r="G109" s="41"/>
      <c r="H109" s="41"/>
      <c r="I109" s="41"/>
      <c r="J109" s="139">
        <v>0</v>
      </c>
      <c r="K109" s="41"/>
      <c r="L109" s="210"/>
      <c r="M109" s="211"/>
      <c r="N109" s="212" t="s">
        <v>46</v>
      </c>
      <c r="O109" s="211"/>
      <c r="P109" s="211"/>
      <c r="Q109" s="211"/>
      <c r="R109" s="211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4" t="s">
        <v>145</v>
      </c>
      <c r="AZ109" s="211"/>
      <c r="BA109" s="211"/>
      <c r="BB109" s="211"/>
      <c r="BC109" s="211"/>
      <c r="BD109" s="211"/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14" t="s">
        <v>89</v>
      </c>
      <c r="BK109" s="211"/>
      <c r="BL109" s="211"/>
      <c r="BM109" s="211"/>
    </row>
    <row r="110" s="2" customFormat="1" ht="18" customHeight="1">
      <c r="A110" s="39"/>
      <c r="B110" s="40"/>
      <c r="C110" s="41"/>
      <c r="D110" s="145" t="s">
        <v>148</v>
      </c>
      <c r="E110" s="138"/>
      <c r="F110" s="138"/>
      <c r="G110" s="41"/>
      <c r="H110" s="41"/>
      <c r="I110" s="41"/>
      <c r="J110" s="139">
        <v>0</v>
      </c>
      <c r="K110" s="41"/>
      <c r="L110" s="210"/>
      <c r="M110" s="211"/>
      <c r="N110" s="212" t="s">
        <v>46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145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89</v>
      </c>
      <c r="BK110" s="211"/>
      <c r="BL110" s="211"/>
      <c r="BM110" s="211"/>
    </row>
    <row r="111" s="2" customFormat="1" ht="18" customHeight="1">
      <c r="A111" s="39"/>
      <c r="B111" s="40"/>
      <c r="C111" s="41"/>
      <c r="D111" s="145" t="s">
        <v>149</v>
      </c>
      <c r="E111" s="138"/>
      <c r="F111" s="138"/>
      <c r="G111" s="41"/>
      <c r="H111" s="41"/>
      <c r="I111" s="41"/>
      <c r="J111" s="139">
        <v>0</v>
      </c>
      <c r="K111" s="41"/>
      <c r="L111" s="210"/>
      <c r="M111" s="211"/>
      <c r="N111" s="212" t="s">
        <v>46</v>
      </c>
      <c r="O111" s="211"/>
      <c r="P111" s="211"/>
      <c r="Q111" s="211"/>
      <c r="R111" s="211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4" t="s">
        <v>145</v>
      </c>
      <c r="AZ111" s="211"/>
      <c r="BA111" s="211"/>
      <c r="BB111" s="211"/>
      <c r="BC111" s="211"/>
      <c r="BD111" s="211"/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14" t="s">
        <v>89</v>
      </c>
      <c r="BK111" s="211"/>
      <c r="BL111" s="211"/>
      <c r="BM111" s="211"/>
    </row>
    <row r="112" s="2" customFormat="1" ht="18" customHeight="1">
      <c r="A112" s="39"/>
      <c r="B112" s="40"/>
      <c r="C112" s="41"/>
      <c r="D112" s="138" t="s">
        <v>150</v>
      </c>
      <c r="E112" s="41"/>
      <c r="F112" s="41"/>
      <c r="G112" s="41"/>
      <c r="H112" s="41"/>
      <c r="I112" s="41"/>
      <c r="J112" s="139">
        <f>ROUND(J30*T112,2)</f>
        <v>0</v>
      </c>
      <c r="K112" s="41"/>
      <c r="L112" s="210"/>
      <c r="M112" s="211"/>
      <c r="N112" s="212" t="s">
        <v>46</v>
      </c>
      <c r="O112" s="211"/>
      <c r="P112" s="211"/>
      <c r="Q112" s="211"/>
      <c r="R112" s="211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4" t="s">
        <v>151</v>
      </c>
      <c r="AZ112" s="211"/>
      <c r="BA112" s="211"/>
      <c r="BB112" s="211"/>
      <c r="BC112" s="211"/>
      <c r="BD112" s="211"/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14" t="s">
        <v>89</v>
      </c>
      <c r="BK112" s="211"/>
      <c r="BL112" s="211"/>
      <c r="BM112" s="211"/>
    </row>
    <row r="113" s="2" customForma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9.28" customHeight="1">
      <c r="A114" s="39"/>
      <c r="B114" s="40"/>
      <c r="C114" s="149" t="s">
        <v>124</v>
      </c>
      <c r="D114" s="150"/>
      <c r="E114" s="150"/>
      <c r="F114" s="150"/>
      <c r="G114" s="150"/>
      <c r="H114" s="150"/>
      <c r="I114" s="150"/>
      <c r="J114" s="151">
        <f>ROUND(J96+J106,2)</f>
        <v>0</v>
      </c>
      <c r="K114" s="15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2" t="s">
        <v>152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92" t="str">
        <f>E7</f>
        <v>CNC centrum a Svářečská škola v SOU Nové Strašecí</v>
      </c>
      <c r="F123" s="31"/>
      <c r="G123" s="31"/>
      <c r="H123" s="3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1" t="s">
        <v>126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04 - Zpevnění plochy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1" t="s">
        <v>20</v>
      </c>
      <c r="D127" s="41"/>
      <c r="E127" s="41"/>
      <c r="F127" s="26" t="str">
        <f>F12</f>
        <v>Sportovní 1135</v>
      </c>
      <c r="G127" s="41"/>
      <c r="H127" s="41"/>
      <c r="I127" s="31" t="s">
        <v>22</v>
      </c>
      <c r="J127" s="80" t="str">
        <f>IF(J12="","",J12)</f>
        <v>2. 3. 2022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54.45" customHeight="1">
      <c r="A129" s="39"/>
      <c r="B129" s="40"/>
      <c r="C129" s="31" t="s">
        <v>24</v>
      </c>
      <c r="D129" s="41"/>
      <c r="E129" s="41"/>
      <c r="F129" s="26" t="str">
        <f>E15</f>
        <v xml:space="preserve">SOU,  Sportovní 1135, 27180 Nové Strašecí</v>
      </c>
      <c r="G129" s="41"/>
      <c r="H129" s="41"/>
      <c r="I129" s="31" t="s">
        <v>30</v>
      </c>
      <c r="J129" s="35" t="str">
        <f>E21</f>
        <v>Studio PHX s.r.o.Ondříčkova 384/33, Praha 3 Žižkov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1" t="s">
        <v>28</v>
      </c>
      <c r="D130" s="41"/>
      <c r="E130" s="41"/>
      <c r="F130" s="26" t="str">
        <f>IF(E18="","",E18)</f>
        <v>Vyplň údaj</v>
      </c>
      <c r="G130" s="41"/>
      <c r="H130" s="41"/>
      <c r="I130" s="31" t="s">
        <v>34</v>
      </c>
      <c r="J130" s="35" t="str">
        <f>E24</f>
        <v>Ing. Jan Brožek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6"/>
      <c r="B132" s="217"/>
      <c r="C132" s="218" t="s">
        <v>153</v>
      </c>
      <c r="D132" s="219" t="s">
        <v>66</v>
      </c>
      <c r="E132" s="219" t="s">
        <v>62</v>
      </c>
      <c r="F132" s="219" t="s">
        <v>63</v>
      </c>
      <c r="G132" s="219" t="s">
        <v>154</v>
      </c>
      <c r="H132" s="219" t="s">
        <v>155</v>
      </c>
      <c r="I132" s="219" t="s">
        <v>156</v>
      </c>
      <c r="J132" s="220" t="s">
        <v>131</v>
      </c>
      <c r="K132" s="221" t="s">
        <v>157</v>
      </c>
      <c r="L132" s="222"/>
      <c r="M132" s="101" t="s">
        <v>1</v>
      </c>
      <c r="N132" s="102" t="s">
        <v>45</v>
      </c>
      <c r="O132" s="102" t="s">
        <v>158</v>
      </c>
      <c r="P132" s="102" t="s">
        <v>159</v>
      </c>
      <c r="Q132" s="102" t="s">
        <v>160</v>
      </c>
      <c r="R132" s="102" t="s">
        <v>161</v>
      </c>
      <c r="S132" s="102" t="s">
        <v>162</v>
      </c>
      <c r="T132" s="103" t="s">
        <v>163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9"/>
      <c r="B133" s="40"/>
      <c r="C133" s="108" t="s">
        <v>164</v>
      </c>
      <c r="D133" s="41"/>
      <c r="E133" s="41"/>
      <c r="F133" s="41"/>
      <c r="G133" s="41"/>
      <c r="H133" s="41"/>
      <c r="I133" s="41"/>
      <c r="J133" s="223">
        <f>BK133</f>
        <v>0</v>
      </c>
      <c r="K133" s="41"/>
      <c r="L133" s="42"/>
      <c r="M133" s="104"/>
      <c r="N133" s="224"/>
      <c r="O133" s="105"/>
      <c r="P133" s="225">
        <f>P134</f>
        <v>0</v>
      </c>
      <c r="Q133" s="105"/>
      <c r="R133" s="225">
        <f>R134</f>
        <v>26.091850000000001</v>
      </c>
      <c r="S133" s="105"/>
      <c r="T133" s="226">
        <f>T134</f>
        <v>324.09000000000003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6" t="s">
        <v>80</v>
      </c>
      <c r="AU133" s="16" t="s">
        <v>133</v>
      </c>
      <c r="BK133" s="227">
        <f>BK134</f>
        <v>0</v>
      </c>
    </row>
    <row r="134" s="12" customFormat="1" ht="25.92" customHeight="1">
      <c r="A134" s="12"/>
      <c r="B134" s="228"/>
      <c r="C134" s="229"/>
      <c r="D134" s="230" t="s">
        <v>80</v>
      </c>
      <c r="E134" s="231" t="s">
        <v>165</v>
      </c>
      <c r="F134" s="231" t="s">
        <v>166</v>
      </c>
      <c r="G134" s="229"/>
      <c r="H134" s="229"/>
      <c r="I134" s="232"/>
      <c r="J134" s="233">
        <f>BK134</f>
        <v>0</v>
      </c>
      <c r="K134" s="229"/>
      <c r="L134" s="234"/>
      <c r="M134" s="235"/>
      <c r="N134" s="236"/>
      <c r="O134" s="236"/>
      <c r="P134" s="237">
        <f>P135+P147+P150+P161+P164+P168</f>
        <v>0</v>
      </c>
      <c r="Q134" s="236"/>
      <c r="R134" s="237">
        <f>R135+R147+R150+R161+R164+R168</f>
        <v>26.091850000000001</v>
      </c>
      <c r="S134" s="236"/>
      <c r="T134" s="238">
        <f>T135+T147+T150+T161+T164+T168</f>
        <v>324.09000000000003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9" t="s">
        <v>89</v>
      </c>
      <c r="AT134" s="240" t="s">
        <v>80</v>
      </c>
      <c r="AU134" s="240" t="s">
        <v>81</v>
      </c>
      <c r="AY134" s="239" t="s">
        <v>167</v>
      </c>
      <c r="BK134" s="241">
        <f>BK135+BK147+BK150+BK161+BK164+BK168</f>
        <v>0</v>
      </c>
    </row>
    <row r="135" s="12" customFormat="1" ht="22.8" customHeight="1">
      <c r="A135" s="12"/>
      <c r="B135" s="228"/>
      <c r="C135" s="229"/>
      <c r="D135" s="230" t="s">
        <v>80</v>
      </c>
      <c r="E135" s="242" t="s">
        <v>89</v>
      </c>
      <c r="F135" s="242" t="s">
        <v>168</v>
      </c>
      <c r="G135" s="229"/>
      <c r="H135" s="229"/>
      <c r="I135" s="232"/>
      <c r="J135" s="243">
        <f>BK135</f>
        <v>0</v>
      </c>
      <c r="K135" s="229"/>
      <c r="L135" s="234"/>
      <c r="M135" s="235"/>
      <c r="N135" s="236"/>
      <c r="O135" s="236"/>
      <c r="P135" s="237">
        <f>SUM(P136:P146)</f>
        <v>0</v>
      </c>
      <c r="Q135" s="236"/>
      <c r="R135" s="237">
        <f>SUM(R136:R146)</f>
        <v>0</v>
      </c>
      <c r="S135" s="236"/>
      <c r="T135" s="238">
        <f>SUM(T136:T146)</f>
        <v>324.09000000000003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9" t="s">
        <v>89</v>
      </c>
      <c r="AT135" s="240" t="s">
        <v>80</v>
      </c>
      <c r="AU135" s="240" t="s">
        <v>89</v>
      </c>
      <c r="AY135" s="239" t="s">
        <v>167</v>
      </c>
      <c r="BK135" s="241">
        <f>SUM(BK136:BK146)</f>
        <v>0</v>
      </c>
    </row>
    <row r="136" s="2" customFormat="1" ht="66.75" customHeight="1">
      <c r="A136" s="39"/>
      <c r="B136" s="40"/>
      <c r="C136" s="244" t="s">
        <v>211</v>
      </c>
      <c r="D136" s="244" t="s">
        <v>169</v>
      </c>
      <c r="E136" s="245" t="s">
        <v>1013</v>
      </c>
      <c r="F136" s="246" t="s">
        <v>1014</v>
      </c>
      <c r="G136" s="247" t="s">
        <v>201</v>
      </c>
      <c r="H136" s="248">
        <v>693</v>
      </c>
      <c r="I136" s="249"/>
      <c r="J136" s="250">
        <f>ROUND(I136*H136,2)</f>
        <v>0</v>
      </c>
      <c r="K136" s="251"/>
      <c r="L136" s="42"/>
      <c r="M136" s="252" t="s">
        <v>1</v>
      </c>
      <c r="N136" s="253" t="s">
        <v>46</v>
      </c>
      <c r="O136" s="92"/>
      <c r="P136" s="254">
        <f>O136*H136</f>
        <v>0</v>
      </c>
      <c r="Q136" s="254">
        <v>0</v>
      </c>
      <c r="R136" s="254">
        <f>Q136*H136</f>
        <v>0</v>
      </c>
      <c r="S136" s="254">
        <v>0.44</v>
      </c>
      <c r="T136" s="255">
        <f>S136*H136</f>
        <v>304.92000000000002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6" t="s">
        <v>173</v>
      </c>
      <c r="AT136" s="256" t="s">
        <v>169</v>
      </c>
      <c r="AU136" s="256" t="s">
        <v>91</v>
      </c>
      <c r="AY136" s="16" t="s">
        <v>167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89</v>
      </c>
      <c r="BK136" s="144">
        <f>ROUND(I136*H136,2)</f>
        <v>0</v>
      </c>
      <c r="BL136" s="16" t="s">
        <v>173</v>
      </c>
      <c r="BM136" s="256" t="s">
        <v>1015</v>
      </c>
    </row>
    <row r="137" s="13" customFormat="1">
      <c r="A137" s="13"/>
      <c r="B137" s="257"/>
      <c r="C137" s="258"/>
      <c r="D137" s="259" t="s">
        <v>175</v>
      </c>
      <c r="E137" s="260" t="s">
        <v>1</v>
      </c>
      <c r="F137" s="261" t="s">
        <v>1016</v>
      </c>
      <c r="G137" s="258"/>
      <c r="H137" s="262">
        <v>693</v>
      </c>
      <c r="I137" s="263"/>
      <c r="J137" s="258"/>
      <c r="K137" s="258"/>
      <c r="L137" s="264"/>
      <c r="M137" s="265"/>
      <c r="N137" s="266"/>
      <c r="O137" s="266"/>
      <c r="P137" s="266"/>
      <c r="Q137" s="266"/>
      <c r="R137" s="266"/>
      <c r="S137" s="266"/>
      <c r="T137" s="26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8" t="s">
        <v>175</v>
      </c>
      <c r="AU137" s="268" t="s">
        <v>91</v>
      </c>
      <c r="AV137" s="13" t="s">
        <v>91</v>
      </c>
      <c r="AW137" s="13" t="s">
        <v>33</v>
      </c>
      <c r="AX137" s="13" t="s">
        <v>81</v>
      </c>
      <c r="AY137" s="268" t="s">
        <v>167</v>
      </c>
    </row>
    <row r="138" s="14" customFormat="1">
      <c r="A138" s="14"/>
      <c r="B138" s="269"/>
      <c r="C138" s="270"/>
      <c r="D138" s="259" t="s">
        <v>175</v>
      </c>
      <c r="E138" s="271" t="s">
        <v>1</v>
      </c>
      <c r="F138" s="272" t="s">
        <v>179</v>
      </c>
      <c r="G138" s="270"/>
      <c r="H138" s="273">
        <v>693</v>
      </c>
      <c r="I138" s="274"/>
      <c r="J138" s="270"/>
      <c r="K138" s="270"/>
      <c r="L138" s="275"/>
      <c r="M138" s="276"/>
      <c r="N138" s="277"/>
      <c r="O138" s="277"/>
      <c r="P138" s="277"/>
      <c r="Q138" s="277"/>
      <c r="R138" s="277"/>
      <c r="S138" s="277"/>
      <c r="T138" s="27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9" t="s">
        <v>175</v>
      </c>
      <c r="AU138" s="279" t="s">
        <v>91</v>
      </c>
      <c r="AV138" s="14" t="s">
        <v>173</v>
      </c>
      <c r="AW138" s="14" t="s">
        <v>33</v>
      </c>
      <c r="AX138" s="14" t="s">
        <v>89</v>
      </c>
      <c r="AY138" s="279" t="s">
        <v>167</v>
      </c>
    </row>
    <row r="139" s="2" customFormat="1" ht="44.25" customHeight="1">
      <c r="A139" s="39"/>
      <c r="B139" s="40"/>
      <c r="C139" s="244" t="s">
        <v>255</v>
      </c>
      <c r="D139" s="244" t="s">
        <v>169</v>
      </c>
      <c r="E139" s="245" t="s">
        <v>1017</v>
      </c>
      <c r="F139" s="246" t="s">
        <v>1018</v>
      </c>
      <c r="G139" s="247" t="s">
        <v>201</v>
      </c>
      <c r="H139" s="248">
        <v>54</v>
      </c>
      <c r="I139" s="249"/>
      <c r="J139" s="250">
        <f>ROUND(I139*H139,2)</f>
        <v>0</v>
      </c>
      <c r="K139" s="251"/>
      <c r="L139" s="42"/>
      <c r="M139" s="252" t="s">
        <v>1</v>
      </c>
      <c r="N139" s="253" t="s">
        <v>46</v>
      </c>
      <c r="O139" s="92"/>
      <c r="P139" s="254">
        <f>O139*H139</f>
        <v>0</v>
      </c>
      <c r="Q139" s="254">
        <v>0</v>
      </c>
      <c r="R139" s="254">
        <f>Q139*H139</f>
        <v>0</v>
      </c>
      <c r="S139" s="254">
        <v>0.35499999999999998</v>
      </c>
      <c r="T139" s="255">
        <f>S139*H139</f>
        <v>19.169999999999998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6" t="s">
        <v>173</v>
      </c>
      <c r="AT139" s="256" t="s">
        <v>169</v>
      </c>
      <c r="AU139" s="256" t="s">
        <v>91</v>
      </c>
      <c r="AY139" s="16" t="s">
        <v>167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89</v>
      </c>
      <c r="BK139" s="144">
        <f>ROUND(I139*H139,2)</f>
        <v>0</v>
      </c>
      <c r="BL139" s="16" t="s">
        <v>173</v>
      </c>
      <c r="BM139" s="256" t="s">
        <v>1019</v>
      </c>
    </row>
    <row r="140" s="2" customFormat="1">
      <c r="A140" s="39"/>
      <c r="B140" s="40"/>
      <c r="C140" s="41"/>
      <c r="D140" s="259" t="s">
        <v>228</v>
      </c>
      <c r="E140" s="41"/>
      <c r="F140" s="280" t="s">
        <v>1020</v>
      </c>
      <c r="G140" s="41"/>
      <c r="H140" s="41"/>
      <c r="I140" s="213"/>
      <c r="J140" s="41"/>
      <c r="K140" s="41"/>
      <c r="L140" s="42"/>
      <c r="M140" s="281"/>
      <c r="N140" s="282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6" t="s">
        <v>228</v>
      </c>
      <c r="AU140" s="16" t="s">
        <v>91</v>
      </c>
    </row>
    <row r="141" s="13" customFormat="1">
      <c r="A141" s="13"/>
      <c r="B141" s="257"/>
      <c r="C141" s="258"/>
      <c r="D141" s="259" t="s">
        <v>175</v>
      </c>
      <c r="E141" s="260" t="s">
        <v>1</v>
      </c>
      <c r="F141" s="261" t="s">
        <v>1021</v>
      </c>
      <c r="G141" s="258"/>
      <c r="H141" s="262">
        <v>54</v>
      </c>
      <c r="I141" s="263"/>
      <c r="J141" s="258"/>
      <c r="K141" s="258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175</v>
      </c>
      <c r="AU141" s="268" t="s">
        <v>91</v>
      </c>
      <c r="AV141" s="13" t="s">
        <v>91</v>
      </c>
      <c r="AW141" s="13" t="s">
        <v>33</v>
      </c>
      <c r="AX141" s="13" t="s">
        <v>81</v>
      </c>
      <c r="AY141" s="268" t="s">
        <v>167</v>
      </c>
    </row>
    <row r="142" s="14" customFormat="1">
      <c r="A142" s="14"/>
      <c r="B142" s="269"/>
      <c r="C142" s="270"/>
      <c r="D142" s="259" t="s">
        <v>175</v>
      </c>
      <c r="E142" s="271" t="s">
        <v>1</v>
      </c>
      <c r="F142" s="272" t="s">
        <v>179</v>
      </c>
      <c r="G142" s="270"/>
      <c r="H142" s="273">
        <v>54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9" t="s">
        <v>175</v>
      </c>
      <c r="AU142" s="279" t="s">
        <v>91</v>
      </c>
      <c r="AV142" s="14" t="s">
        <v>173</v>
      </c>
      <c r="AW142" s="14" t="s">
        <v>33</v>
      </c>
      <c r="AX142" s="14" t="s">
        <v>89</v>
      </c>
      <c r="AY142" s="279" t="s">
        <v>167</v>
      </c>
    </row>
    <row r="143" s="2" customFormat="1" ht="33" customHeight="1">
      <c r="A143" s="39"/>
      <c r="B143" s="40"/>
      <c r="C143" s="244" t="s">
        <v>216</v>
      </c>
      <c r="D143" s="244" t="s">
        <v>169</v>
      </c>
      <c r="E143" s="245" t="s">
        <v>1022</v>
      </c>
      <c r="F143" s="246" t="s">
        <v>1023</v>
      </c>
      <c r="G143" s="247" t="s">
        <v>172</v>
      </c>
      <c r="H143" s="248">
        <v>253.97999999999999</v>
      </c>
      <c r="I143" s="249"/>
      <c r="J143" s="250">
        <f>ROUND(I143*H143,2)</f>
        <v>0</v>
      </c>
      <c r="K143" s="251"/>
      <c r="L143" s="42"/>
      <c r="M143" s="252" t="s">
        <v>1</v>
      </c>
      <c r="N143" s="253" t="s">
        <v>46</v>
      </c>
      <c r="O143" s="92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6" t="s">
        <v>173</v>
      </c>
      <c r="AT143" s="256" t="s">
        <v>169</v>
      </c>
      <c r="AU143" s="256" t="s">
        <v>91</v>
      </c>
      <c r="AY143" s="16" t="s">
        <v>167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89</v>
      </c>
      <c r="BK143" s="144">
        <f>ROUND(I143*H143,2)</f>
        <v>0</v>
      </c>
      <c r="BL143" s="16" t="s">
        <v>173</v>
      </c>
      <c r="BM143" s="256" t="s">
        <v>1024</v>
      </c>
    </row>
    <row r="144" s="2" customFormat="1">
      <c r="A144" s="39"/>
      <c r="B144" s="40"/>
      <c r="C144" s="41"/>
      <c r="D144" s="259" t="s">
        <v>228</v>
      </c>
      <c r="E144" s="41"/>
      <c r="F144" s="280" t="s">
        <v>1025</v>
      </c>
      <c r="G144" s="41"/>
      <c r="H144" s="41"/>
      <c r="I144" s="213"/>
      <c r="J144" s="41"/>
      <c r="K144" s="41"/>
      <c r="L144" s="42"/>
      <c r="M144" s="281"/>
      <c r="N144" s="282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6" t="s">
        <v>228</v>
      </c>
      <c r="AU144" s="16" t="s">
        <v>91</v>
      </c>
    </row>
    <row r="145" s="13" customFormat="1">
      <c r="A145" s="13"/>
      <c r="B145" s="257"/>
      <c r="C145" s="258"/>
      <c r="D145" s="259" t="s">
        <v>175</v>
      </c>
      <c r="E145" s="260" t="s">
        <v>1</v>
      </c>
      <c r="F145" s="261" t="s">
        <v>1026</v>
      </c>
      <c r="G145" s="258"/>
      <c r="H145" s="262">
        <v>253.97999999999999</v>
      </c>
      <c r="I145" s="263"/>
      <c r="J145" s="258"/>
      <c r="K145" s="258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175</v>
      </c>
      <c r="AU145" s="268" t="s">
        <v>91</v>
      </c>
      <c r="AV145" s="13" t="s">
        <v>91</v>
      </c>
      <c r="AW145" s="13" t="s">
        <v>33</v>
      </c>
      <c r="AX145" s="13" t="s">
        <v>81</v>
      </c>
      <c r="AY145" s="268" t="s">
        <v>167</v>
      </c>
    </row>
    <row r="146" s="14" customFormat="1">
      <c r="A146" s="14"/>
      <c r="B146" s="269"/>
      <c r="C146" s="270"/>
      <c r="D146" s="259" t="s">
        <v>175</v>
      </c>
      <c r="E146" s="271" t="s">
        <v>1</v>
      </c>
      <c r="F146" s="272" t="s">
        <v>179</v>
      </c>
      <c r="G146" s="270"/>
      <c r="H146" s="273">
        <v>253.97999999999999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9" t="s">
        <v>175</v>
      </c>
      <c r="AU146" s="279" t="s">
        <v>91</v>
      </c>
      <c r="AV146" s="14" t="s">
        <v>173</v>
      </c>
      <c r="AW146" s="14" t="s">
        <v>33</v>
      </c>
      <c r="AX146" s="14" t="s">
        <v>89</v>
      </c>
      <c r="AY146" s="279" t="s">
        <v>167</v>
      </c>
    </row>
    <row r="147" s="12" customFormat="1" ht="22.8" customHeight="1">
      <c r="A147" s="12"/>
      <c r="B147" s="228"/>
      <c r="C147" s="229"/>
      <c r="D147" s="230" t="s">
        <v>80</v>
      </c>
      <c r="E147" s="242" t="s">
        <v>91</v>
      </c>
      <c r="F147" s="242" t="s">
        <v>309</v>
      </c>
      <c r="G147" s="229"/>
      <c r="H147" s="229"/>
      <c r="I147" s="232"/>
      <c r="J147" s="243">
        <f>BK147</f>
        <v>0</v>
      </c>
      <c r="K147" s="229"/>
      <c r="L147" s="234"/>
      <c r="M147" s="235"/>
      <c r="N147" s="236"/>
      <c r="O147" s="236"/>
      <c r="P147" s="237">
        <f>SUM(P148:P149)</f>
        <v>0</v>
      </c>
      <c r="Q147" s="236"/>
      <c r="R147" s="237">
        <f>SUM(R148:R149)</f>
        <v>12.931200000000001</v>
      </c>
      <c r="S147" s="236"/>
      <c r="T147" s="238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9" t="s">
        <v>89</v>
      </c>
      <c r="AT147" s="240" t="s">
        <v>80</v>
      </c>
      <c r="AU147" s="240" t="s">
        <v>89</v>
      </c>
      <c r="AY147" s="239" t="s">
        <v>167</v>
      </c>
      <c r="BK147" s="241">
        <f>SUM(BK148:BK149)</f>
        <v>0</v>
      </c>
    </row>
    <row r="148" s="2" customFormat="1" ht="66.75" customHeight="1">
      <c r="A148" s="39"/>
      <c r="B148" s="40"/>
      <c r="C148" s="244" t="s">
        <v>180</v>
      </c>
      <c r="D148" s="244" t="s">
        <v>169</v>
      </c>
      <c r="E148" s="245" t="s">
        <v>1027</v>
      </c>
      <c r="F148" s="246" t="s">
        <v>1028</v>
      </c>
      <c r="G148" s="247" t="s">
        <v>465</v>
      </c>
      <c r="H148" s="248">
        <v>45</v>
      </c>
      <c r="I148" s="249"/>
      <c r="J148" s="250">
        <f>ROUND(I148*H148,2)</f>
        <v>0</v>
      </c>
      <c r="K148" s="251"/>
      <c r="L148" s="42"/>
      <c r="M148" s="252" t="s">
        <v>1</v>
      </c>
      <c r="N148" s="253" t="s">
        <v>46</v>
      </c>
      <c r="O148" s="92"/>
      <c r="P148" s="254">
        <f>O148*H148</f>
        <v>0</v>
      </c>
      <c r="Q148" s="254">
        <v>0.28736</v>
      </c>
      <c r="R148" s="254">
        <f>Q148*H148</f>
        <v>12.931200000000001</v>
      </c>
      <c r="S148" s="254">
        <v>0</v>
      </c>
      <c r="T148" s="25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6" t="s">
        <v>173</v>
      </c>
      <c r="AT148" s="256" t="s">
        <v>169</v>
      </c>
      <c r="AU148" s="256" t="s">
        <v>91</v>
      </c>
      <c r="AY148" s="16" t="s">
        <v>167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89</v>
      </c>
      <c r="BK148" s="144">
        <f>ROUND(I148*H148,2)</f>
        <v>0</v>
      </c>
      <c r="BL148" s="16" t="s">
        <v>173</v>
      </c>
      <c r="BM148" s="256" t="s">
        <v>1029</v>
      </c>
    </row>
    <row r="149" s="2" customFormat="1">
      <c r="A149" s="39"/>
      <c r="B149" s="40"/>
      <c r="C149" s="41"/>
      <c r="D149" s="259" t="s">
        <v>228</v>
      </c>
      <c r="E149" s="41"/>
      <c r="F149" s="280" t="s">
        <v>1030</v>
      </c>
      <c r="G149" s="41"/>
      <c r="H149" s="41"/>
      <c r="I149" s="213"/>
      <c r="J149" s="41"/>
      <c r="K149" s="41"/>
      <c r="L149" s="42"/>
      <c r="M149" s="281"/>
      <c r="N149" s="282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6" t="s">
        <v>228</v>
      </c>
      <c r="AU149" s="16" t="s">
        <v>91</v>
      </c>
    </row>
    <row r="150" s="12" customFormat="1" ht="22.8" customHeight="1">
      <c r="A150" s="12"/>
      <c r="B150" s="228"/>
      <c r="C150" s="229"/>
      <c r="D150" s="230" t="s">
        <v>80</v>
      </c>
      <c r="E150" s="242" t="s">
        <v>234</v>
      </c>
      <c r="F150" s="242" t="s">
        <v>1031</v>
      </c>
      <c r="G150" s="229"/>
      <c r="H150" s="229"/>
      <c r="I150" s="232"/>
      <c r="J150" s="243">
        <f>BK150</f>
        <v>0</v>
      </c>
      <c r="K150" s="229"/>
      <c r="L150" s="234"/>
      <c r="M150" s="235"/>
      <c r="N150" s="236"/>
      <c r="O150" s="236"/>
      <c r="P150" s="237">
        <f>SUM(P151:P160)</f>
        <v>0</v>
      </c>
      <c r="Q150" s="236"/>
      <c r="R150" s="237">
        <f>SUM(R151:R160)</f>
        <v>2.0920000000000001</v>
      </c>
      <c r="S150" s="236"/>
      <c r="T150" s="238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9" t="s">
        <v>89</v>
      </c>
      <c r="AT150" s="240" t="s">
        <v>80</v>
      </c>
      <c r="AU150" s="240" t="s">
        <v>89</v>
      </c>
      <c r="AY150" s="239" t="s">
        <v>167</v>
      </c>
      <c r="BK150" s="241">
        <f>SUM(BK151:BK160)</f>
        <v>0</v>
      </c>
    </row>
    <row r="151" s="2" customFormat="1" ht="66.75" customHeight="1">
      <c r="A151" s="39"/>
      <c r="B151" s="40"/>
      <c r="C151" s="244" t="s">
        <v>234</v>
      </c>
      <c r="D151" s="244" t="s">
        <v>169</v>
      </c>
      <c r="E151" s="245" t="s">
        <v>1032</v>
      </c>
      <c r="F151" s="246" t="s">
        <v>1033</v>
      </c>
      <c r="G151" s="247" t="s">
        <v>201</v>
      </c>
      <c r="H151" s="248">
        <v>747</v>
      </c>
      <c r="I151" s="249"/>
      <c r="J151" s="250">
        <f>ROUND(I151*H151,2)</f>
        <v>0</v>
      </c>
      <c r="K151" s="251"/>
      <c r="L151" s="42"/>
      <c r="M151" s="252" t="s">
        <v>1</v>
      </c>
      <c r="N151" s="253" t="s">
        <v>46</v>
      </c>
      <c r="O151" s="92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6" t="s">
        <v>173</v>
      </c>
      <c r="AT151" s="256" t="s">
        <v>169</v>
      </c>
      <c r="AU151" s="256" t="s">
        <v>91</v>
      </c>
      <c r="AY151" s="16" t="s">
        <v>167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89</v>
      </c>
      <c r="BK151" s="144">
        <f>ROUND(I151*H151,2)</f>
        <v>0</v>
      </c>
      <c r="BL151" s="16" t="s">
        <v>173</v>
      </c>
      <c r="BM151" s="256" t="s">
        <v>1034</v>
      </c>
    </row>
    <row r="152" s="2" customFormat="1" ht="16.5" customHeight="1">
      <c r="A152" s="39"/>
      <c r="B152" s="40"/>
      <c r="C152" s="288" t="s">
        <v>204</v>
      </c>
      <c r="D152" s="288" t="s">
        <v>446</v>
      </c>
      <c r="E152" s="289" t="s">
        <v>1035</v>
      </c>
      <c r="F152" s="290" t="s">
        <v>1036</v>
      </c>
      <c r="G152" s="291" t="s">
        <v>214</v>
      </c>
      <c r="H152" s="292">
        <v>2.0920000000000001</v>
      </c>
      <c r="I152" s="293"/>
      <c r="J152" s="294">
        <f>ROUND(I152*H152,2)</f>
        <v>0</v>
      </c>
      <c r="K152" s="295"/>
      <c r="L152" s="296"/>
      <c r="M152" s="297" t="s">
        <v>1</v>
      </c>
      <c r="N152" s="298" t="s">
        <v>46</v>
      </c>
      <c r="O152" s="92"/>
      <c r="P152" s="254">
        <f>O152*H152</f>
        <v>0</v>
      </c>
      <c r="Q152" s="254">
        <v>1</v>
      </c>
      <c r="R152" s="254">
        <f>Q152*H152</f>
        <v>2.0920000000000001</v>
      </c>
      <c r="S152" s="254">
        <v>0</v>
      </c>
      <c r="T152" s="25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6" t="s">
        <v>260</v>
      </c>
      <c r="AT152" s="256" t="s">
        <v>446</v>
      </c>
      <c r="AU152" s="256" t="s">
        <v>91</v>
      </c>
      <c r="AY152" s="16" t="s">
        <v>167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89</v>
      </c>
      <c r="BK152" s="144">
        <f>ROUND(I152*H152,2)</f>
        <v>0</v>
      </c>
      <c r="BL152" s="16" t="s">
        <v>173</v>
      </c>
      <c r="BM152" s="256" t="s">
        <v>1037</v>
      </c>
    </row>
    <row r="153" s="13" customFormat="1">
      <c r="A153" s="13"/>
      <c r="B153" s="257"/>
      <c r="C153" s="258"/>
      <c r="D153" s="259" t="s">
        <v>175</v>
      </c>
      <c r="E153" s="260" t="s">
        <v>1</v>
      </c>
      <c r="F153" s="261" t="s">
        <v>1038</v>
      </c>
      <c r="G153" s="258"/>
      <c r="H153" s="262">
        <v>2.0920000000000001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175</v>
      </c>
      <c r="AU153" s="268" t="s">
        <v>91</v>
      </c>
      <c r="AV153" s="13" t="s">
        <v>91</v>
      </c>
      <c r="AW153" s="13" t="s">
        <v>33</v>
      </c>
      <c r="AX153" s="13" t="s">
        <v>81</v>
      </c>
      <c r="AY153" s="268" t="s">
        <v>167</v>
      </c>
    </row>
    <row r="154" s="14" customFormat="1">
      <c r="A154" s="14"/>
      <c r="B154" s="269"/>
      <c r="C154" s="270"/>
      <c r="D154" s="259" t="s">
        <v>175</v>
      </c>
      <c r="E154" s="271" t="s">
        <v>1</v>
      </c>
      <c r="F154" s="272" t="s">
        <v>179</v>
      </c>
      <c r="G154" s="270"/>
      <c r="H154" s="273">
        <v>2.0920000000000001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9" t="s">
        <v>175</v>
      </c>
      <c r="AU154" s="279" t="s">
        <v>91</v>
      </c>
      <c r="AV154" s="14" t="s">
        <v>173</v>
      </c>
      <c r="AW154" s="14" t="s">
        <v>33</v>
      </c>
      <c r="AX154" s="14" t="s">
        <v>89</v>
      </c>
      <c r="AY154" s="279" t="s">
        <v>167</v>
      </c>
    </row>
    <row r="155" s="2" customFormat="1" ht="37.8" customHeight="1">
      <c r="A155" s="39"/>
      <c r="B155" s="40"/>
      <c r="C155" s="244" t="s">
        <v>289</v>
      </c>
      <c r="D155" s="244" t="s">
        <v>169</v>
      </c>
      <c r="E155" s="245" t="s">
        <v>1039</v>
      </c>
      <c r="F155" s="246" t="s">
        <v>1040</v>
      </c>
      <c r="G155" s="247" t="s">
        <v>201</v>
      </c>
      <c r="H155" s="248">
        <v>747</v>
      </c>
      <c r="I155" s="249"/>
      <c r="J155" s="250">
        <f>ROUND(I155*H155,2)</f>
        <v>0</v>
      </c>
      <c r="K155" s="251"/>
      <c r="L155" s="42"/>
      <c r="M155" s="252" t="s">
        <v>1</v>
      </c>
      <c r="N155" s="253" t="s">
        <v>46</v>
      </c>
      <c r="O155" s="92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6" t="s">
        <v>173</v>
      </c>
      <c r="AT155" s="256" t="s">
        <v>169</v>
      </c>
      <c r="AU155" s="256" t="s">
        <v>91</v>
      </c>
      <c r="AY155" s="16" t="s">
        <v>167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89</v>
      </c>
      <c r="BK155" s="144">
        <f>ROUND(I155*H155,2)</f>
        <v>0</v>
      </c>
      <c r="BL155" s="16" t="s">
        <v>173</v>
      </c>
      <c r="BM155" s="256" t="s">
        <v>1041</v>
      </c>
    </row>
    <row r="156" s="2" customFormat="1" ht="37.8" customHeight="1">
      <c r="A156" s="39"/>
      <c r="B156" s="40"/>
      <c r="C156" s="244" t="s">
        <v>260</v>
      </c>
      <c r="D156" s="244" t="s">
        <v>169</v>
      </c>
      <c r="E156" s="245" t="s">
        <v>1042</v>
      </c>
      <c r="F156" s="246" t="s">
        <v>1043</v>
      </c>
      <c r="G156" s="247" t="s">
        <v>201</v>
      </c>
      <c r="H156" s="248">
        <v>747</v>
      </c>
      <c r="I156" s="249"/>
      <c r="J156" s="250">
        <f>ROUND(I156*H156,2)</f>
        <v>0</v>
      </c>
      <c r="K156" s="251"/>
      <c r="L156" s="42"/>
      <c r="M156" s="252" t="s">
        <v>1</v>
      </c>
      <c r="N156" s="253" t="s">
        <v>46</v>
      </c>
      <c r="O156" s="92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6" t="s">
        <v>173</v>
      </c>
      <c r="AT156" s="256" t="s">
        <v>169</v>
      </c>
      <c r="AU156" s="256" t="s">
        <v>91</v>
      </c>
      <c r="AY156" s="16" t="s">
        <v>167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89</v>
      </c>
      <c r="BK156" s="144">
        <f>ROUND(I156*H156,2)</f>
        <v>0</v>
      </c>
      <c r="BL156" s="16" t="s">
        <v>173</v>
      </c>
      <c r="BM156" s="256" t="s">
        <v>1044</v>
      </c>
    </row>
    <row r="157" s="2" customFormat="1" ht="24.15" customHeight="1">
      <c r="A157" s="39"/>
      <c r="B157" s="40"/>
      <c r="C157" s="244" t="s">
        <v>173</v>
      </c>
      <c r="D157" s="244" t="s">
        <v>169</v>
      </c>
      <c r="E157" s="245" t="s">
        <v>1045</v>
      </c>
      <c r="F157" s="246" t="s">
        <v>1046</v>
      </c>
      <c r="G157" s="247" t="s">
        <v>201</v>
      </c>
      <c r="H157" s="248">
        <v>747</v>
      </c>
      <c r="I157" s="249"/>
      <c r="J157" s="250">
        <f>ROUND(I157*H157,2)</f>
        <v>0</v>
      </c>
      <c r="K157" s="251"/>
      <c r="L157" s="42"/>
      <c r="M157" s="252" t="s">
        <v>1</v>
      </c>
      <c r="N157" s="253" t="s">
        <v>46</v>
      </c>
      <c r="O157" s="92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6" t="s">
        <v>173</v>
      </c>
      <c r="AT157" s="256" t="s">
        <v>169</v>
      </c>
      <c r="AU157" s="256" t="s">
        <v>91</v>
      </c>
      <c r="AY157" s="16" t="s">
        <v>167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89</v>
      </c>
      <c r="BK157" s="144">
        <f>ROUND(I157*H157,2)</f>
        <v>0</v>
      </c>
      <c r="BL157" s="16" t="s">
        <v>173</v>
      </c>
      <c r="BM157" s="256" t="s">
        <v>1047</v>
      </c>
    </row>
    <row r="158" s="2" customFormat="1" ht="24.15" customHeight="1">
      <c r="A158" s="39"/>
      <c r="B158" s="40"/>
      <c r="C158" s="244" t="s">
        <v>91</v>
      </c>
      <c r="D158" s="244" t="s">
        <v>169</v>
      </c>
      <c r="E158" s="245" t="s">
        <v>1048</v>
      </c>
      <c r="F158" s="246" t="s">
        <v>1049</v>
      </c>
      <c r="G158" s="247" t="s">
        <v>201</v>
      </c>
      <c r="H158" s="248">
        <v>747</v>
      </c>
      <c r="I158" s="249"/>
      <c r="J158" s="250">
        <f>ROUND(I158*H158,2)</f>
        <v>0</v>
      </c>
      <c r="K158" s="251"/>
      <c r="L158" s="42"/>
      <c r="M158" s="252" t="s">
        <v>1</v>
      </c>
      <c r="N158" s="253" t="s">
        <v>46</v>
      </c>
      <c r="O158" s="92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6" t="s">
        <v>173</v>
      </c>
      <c r="AT158" s="256" t="s">
        <v>169</v>
      </c>
      <c r="AU158" s="256" t="s">
        <v>91</v>
      </c>
      <c r="AY158" s="16" t="s">
        <v>167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89</v>
      </c>
      <c r="BK158" s="144">
        <f>ROUND(I158*H158,2)</f>
        <v>0</v>
      </c>
      <c r="BL158" s="16" t="s">
        <v>173</v>
      </c>
      <c r="BM158" s="256" t="s">
        <v>1050</v>
      </c>
    </row>
    <row r="159" s="2" customFormat="1" ht="44.25" customHeight="1">
      <c r="A159" s="39"/>
      <c r="B159" s="40"/>
      <c r="C159" s="244" t="s">
        <v>89</v>
      </c>
      <c r="D159" s="244" t="s">
        <v>169</v>
      </c>
      <c r="E159" s="245" t="s">
        <v>1051</v>
      </c>
      <c r="F159" s="246" t="s">
        <v>1052</v>
      </c>
      <c r="G159" s="247" t="s">
        <v>201</v>
      </c>
      <c r="H159" s="248">
        <v>747</v>
      </c>
      <c r="I159" s="249"/>
      <c r="J159" s="250">
        <f>ROUND(I159*H159,2)</f>
        <v>0</v>
      </c>
      <c r="K159" s="251"/>
      <c r="L159" s="42"/>
      <c r="M159" s="252" t="s">
        <v>1</v>
      </c>
      <c r="N159" s="253" t="s">
        <v>46</v>
      </c>
      <c r="O159" s="92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6" t="s">
        <v>173</v>
      </c>
      <c r="AT159" s="256" t="s">
        <v>169</v>
      </c>
      <c r="AU159" s="256" t="s">
        <v>91</v>
      </c>
      <c r="AY159" s="16" t="s">
        <v>167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89</v>
      </c>
      <c r="BK159" s="144">
        <f>ROUND(I159*H159,2)</f>
        <v>0</v>
      </c>
      <c r="BL159" s="16" t="s">
        <v>173</v>
      </c>
      <c r="BM159" s="256" t="s">
        <v>1053</v>
      </c>
    </row>
    <row r="160" s="2" customFormat="1" ht="44.25" customHeight="1">
      <c r="A160" s="39"/>
      <c r="B160" s="40"/>
      <c r="C160" s="244" t="s">
        <v>198</v>
      </c>
      <c r="D160" s="244" t="s">
        <v>169</v>
      </c>
      <c r="E160" s="245" t="s">
        <v>1054</v>
      </c>
      <c r="F160" s="246" t="s">
        <v>1055</v>
      </c>
      <c r="G160" s="247" t="s">
        <v>201</v>
      </c>
      <c r="H160" s="248">
        <v>747</v>
      </c>
      <c r="I160" s="249"/>
      <c r="J160" s="250">
        <f>ROUND(I160*H160,2)</f>
        <v>0</v>
      </c>
      <c r="K160" s="251"/>
      <c r="L160" s="42"/>
      <c r="M160" s="252" t="s">
        <v>1</v>
      </c>
      <c r="N160" s="253" t="s">
        <v>46</v>
      </c>
      <c r="O160" s="92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6" t="s">
        <v>173</v>
      </c>
      <c r="AT160" s="256" t="s">
        <v>169</v>
      </c>
      <c r="AU160" s="256" t="s">
        <v>91</v>
      </c>
      <c r="AY160" s="16" t="s">
        <v>167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89</v>
      </c>
      <c r="BK160" s="144">
        <f>ROUND(I160*H160,2)</f>
        <v>0</v>
      </c>
      <c r="BL160" s="16" t="s">
        <v>173</v>
      </c>
      <c r="BM160" s="256" t="s">
        <v>1056</v>
      </c>
    </row>
    <row r="161" s="12" customFormat="1" ht="22.8" customHeight="1">
      <c r="A161" s="12"/>
      <c r="B161" s="228"/>
      <c r="C161" s="229"/>
      <c r="D161" s="230" t="s">
        <v>80</v>
      </c>
      <c r="E161" s="242" t="s">
        <v>180</v>
      </c>
      <c r="F161" s="242" t="s">
        <v>181</v>
      </c>
      <c r="G161" s="229"/>
      <c r="H161" s="229"/>
      <c r="I161" s="232"/>
      <c r="J161" s="243">
        <f>BK161</f>
        <v>0</v>
      </c>
      <c r="K161" s="229"/>
      <c r="L161" s="234"/>
      <c r="M161" s="235"/>
      <c r="N161" s="236"/>
      <c r="O161" s="236"/>
      <c r="P161" s="237">
        <f>SUM(P162:P163)</f>
        <v>0</v>
      </c>
      <c r="Q161" s="236"/>
      <c r="R161" s="237">
        <f>SUM(R162:R163)</f>
        <v>11.06865</v>
      </c>
      <c r="S161" s="236"/>
      <c r="T161" s="238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9" t="s">
        <v>89</v>
      </c>
      <c r="AT161" s="240" t="s">
        <v>80</v>
      </c>
      <c r="AU161" s="240" t="s">
        <v>89</v>
      </c>
      <c r="AY161" s="239" t="s">
        <v>167</v>
      </c>
      <c r="BK161" s="241">
        <f>SUM(BK162:BK163)</f>
        <v>0</v>
      </c>
    </row>
    <row r="162" s="2" customFormat="1" ht="55.5" customHeight="1">
      <c r="A162" s="39"/>
      <c r="B162" s="40"/>
      <c r="C162" s="244" t="s">
        <v>241</v>
      </c>
      <c r="D162" s="244" t="s">
        <v>169</v>
      </c>
      <c r="E162" s="245" t="s">
        <v>1057</v>
      </c>
      <c r="F162" s="246" t="s">
        <v>1058</v>
      </c>
      <c r="G162" s="247" t="s">
        <v>465</v>
      </c>
      <c r="H162" s="248">
        <v>90</v>
      </c>
      <c r="I162" s="249"/>
      <c r="J162" s="250">
        <f>ROUND(I162*H162,2)</f>
        <v>0</v>
      </c>
      <c r="K162" s="251"/>
      <c r="L162" s="42"/>
      <c r="M162" s="252" t="s">
        <v>1</v>
      </c>
      <c r="N162" s="253" t="s">
        <v>46</v>
      </c>
      <c r="O162" s="92"/>
      <c r="P162" s="254">
        <f>O162*H162</f>
        <v>0</v>
      </c>
      <c r="Q162" s="254">
        <v>6.0000000000000002E-05</v>
      </c>
      <c r="R162" s="254">
        <f>Q162*H162</f>
        <v>0.0054000000000000003</v>
      </c>
      <c r="S162" s="254">
        <v>0</v>
      </c>
      <c r="T162" s="25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6" t="s">
        <v>173</v>
      </c>
      <c r="AT162" s="256" t="s">
        <v>169</v>
      </c>
      <c r="AU162" s="256" t="s">
        <v>91</v>
      </c>
      <c r="AY162" s="16" t="s">
        <v>167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89</v>
      </c>
      <c r="BK162" s="144">
        <f>ROUND(I162*H162,2)</f>
        <v>0</v>
      </c>
      <c r="BL162" s="16" t="s">
        <v>173</v>
      </c>
      <c r="BM162" s="256" t="s">
        <v>1059</v>
      </c>
    </row>
    <row r="163" s="2" customFormat="1" ht="37.8" customHeight="1">
      <c r="A163" s="39"/>
      <c r="B163" s="40"/>
      <c r="C163" s="244" t="s">
        <v>193</v>
      </c>
      <c r="D163" s="244" t="s">
        <v>169</v>
      </c>
      <c r="E163" s="245" t="s">
        <v>1060</v>
      </c>
      <c r="F163" s="246" t="s">
        <v>1061</v>
      </c>
      <c r="G163" s="247" t="s">
        <v>465</v>
      </c>
      <c r="H163" s="248">
        <v>45</v>
      </c>
      <c r="I163" s="249"/>
      <c r="J163" s="250">
        <f>ROUND(I163*H163,2)</f>
        <v>0</v>
      </c>
      <c r="K163" s="251"/>
      <c r="L163" s="42"/>
      <c r="M163" s="252" t="s">
        <v>1</v>
      </c>
      <c r="N163" s="253" t="s">
        <v>46</v>
      </c>
      <c r="O163" s="92"/>
      <c r="P163" s="254">
        <f>O163*H163</f>
        <v>0</v>
      </c>
      <c r="Q163" s="254">
        <v>0.24585000000000001</v>
      </c>
      <c r="R163" s="254">
        <f>Q163*H163</f>
        <v>11.06325</v>
      </c>
      <c r="S163" s="254">
        <v>0</v>
      </c>
      <c r="T163" s="25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6" t="s">
        <v>173</v>
      </c>
      <c r="AT163" s="256" t="s">
        <v>169</v>
      </c>
      <c r="AU163" s="256" t="s">
        <v>91</v>
      </c>
      <c r="AY163" s="16" t="s">
        <v>167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89</v>
      </c>
      <c r="BK163" s="144">
        <f>ROUND(I163*H163,2)</f>
        <v>0</v>
      </c>
      <c r="BL163" s="16" t="s">
        <v>173</v>
      </c>
      <c r="BM163" s="256" t="s">
        <v>1062</v>
      </c>
    </row>
    <row r="164" s="12" customFormat="1" ht="22.8" customHeight="1">
      <c r="A164" s="12"/>
      <c r="B164" s="228"/>
      <c r="C164" s="229"/>
      <c r="D164" s="230" t="s">
        <v>80</v>
      </c>
      <c r="E164" s="242" t="s">
        <v>209</v>
      </c>
      <c r="F164" s="242" t="s">
        <v>210</v>
      </c>
      <c r="G164" s="229"/>
      <c r="H164" s="229"/>
      <c r="I164" s="232"/>
      <c r="J164" s="243">
        <f>BK164</f>
        <v>0</v>
      </c>
      <c r="K164" s="229"/>
      <c r="L164" s="234"/>
      <c r="M164" s="235"/>
      <c r="N164" s="236"/>
      <c r="O164" s="236"/>
      <c r="P164" s="237">
        <f>SUM(P165:P167)</f>
        <v>0</v>
      </c>
      <c r="Q164" s="236"/>
      <c r="R164" s="237">
        <f>SUM(R165:R167)</f>
        <v>0</v>
      </c>
      <c r="S164" s="236"/>
      <c r="T164" s="238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9" t="s">
        <v>89</v>
      </c>
      <c r="AT164" s="240" t="s">
        <v>80</v>
      </c>
      <c r="AU164" s="240" t="s">
        <v>89</v>
      </c>
      <c r="AY164" s="239" t="s">
        <v>167</v>
      </c>
      <c r="BK164" s="241">
        <f>SUM(BK165:BK167)</f>
        <v>0</v>
      </c>
    </row>
    <row r="165" s="2" customFormat="1" ht="24.15" customHeight="1">
      <c r="A165" s="39"/>
      <c r="B165" s="40"/>
      <c r="C165" s="244" t="s">
        <v>548</v>
      </c>
      <c r="D165" s="244" t="s">
        <v>169</v>
      </c>
      <c r="E165" s="245" t="s">
        <v>1063</v>
      </c>
      <c r="F165" s="246" t="s">
        <v>1064</v>
      </c>
      <c r="G165" s="247" t="s">
        <v>214</v>
      </c>
      <c r="H165" s="248">
        <v>324.08999999999997</v>
      </c>
      <c r="I165" s="249"/>
      <c r="J165" s="250">
        <f>ROUND(I165*H165,2)</f>
        <v>0</v>
      </c>
      <c r="K165" s="251"/>
      <c r="L165" s="42"/>
      <c r="M165" s="252" t="s">
        <v>1</v>
      </c>
      <c r="N165" s="253" t="s">
        <v>46</v>
      </c>
      <c r="O165" s="92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6" t="s">
        <v>173</v>
      </c>
      <c r="AT165" s="256" t="s">
        <v>169</v>
      </c>
      <c r="AU165" s="256" t="s">
        <v>91</v>
      </c>
      <c r="AY165" s="16" t="s">
        <v>167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89</v>
      </c>
      <c r="BK165" s="144">
        <f>ROUND(I165*H165,2)</f>
        <v>0</v>
      </c>
      <c r="BL165" s="16" t="s">
        <v>173</v>
      </c>
      <c r="BM165" s="256" t="s">
        <v>1065</v>
      </c>
    </row>
    <row r="166" s="2" customFormat="1" ht="16.5" customHeight="1">
      <c r="A166" s="39"/>
      <c r="B166" s="40"/>
      <c r="C166" s="244" t="s">
        <v>8</v>
      </c>
      <c r="D166" s="244" t="s">
        <v>169</v>
      </c>
      <c r="E166" s="245" t="s">
        <v>1066</v>
      </c>
      <c r="F166" s="246" t="s">
        <v>1067</v>
      </c>
      <c r="G166" s="247" t="s">
        <v>214</v>
      </c>
      <c r="H166" s="248">
        <v>324.08999999999997</v>
      </c>
      <c r="I166" s="249"/>
      <c r="J166" s="250">
        <f>ROUND(I166*H166,2)</f>
        <v>0</v>
      </c>
      <c r="K166" s="251"/>
      <c r="L166" s="42"/>
      <c r="M166" s="252" t="s">
        <v>1</v>
      </c>
      <c r="N166" s="253" t="s">
        <v>46</v>
      </c>
      <c r="O166" s="92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6" t="s">
        <v>173</v>
      </c>
      <c r="AT166" s="256" t="s">
        <v>169</v>
      </c>
      <c r="AU166" s="256" t="s">
        <v>91</v>
      </c>
      <c r="AY166" s="16" t="s">
        <v>167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89</v>
      </c>
      <c r="BK166" s="144">
        <f>ROUND(I166*H166,2)</f>
        <v>0</v>
      </c>
      <c r="BL166" s="16" t="s">
        <v>173</v>
      </c>
      <c r="BM166" s="256" t="s">
        <v>1068</v>
      </c>
    </row>
    <row r="167" s="2" customFormat="1" ht="44.25" customHeight="1">
      <c r="A167" s="39"/>
      <c r="B167" s="40"/>
      <c r="C167" s="244" t="s">
        <v>248</v>
      </c>
      <c r="D167" s="244" t="s">
        <v>169</v>
      </c>
      <c r="E167" s="245" t="s">
        <v>1069</v>
      </c>
      <c r="F167" s="246" t="s">
        <v>294</v>
      </c>
      <c r="G167" s="247" t="s">
        <v>214</v>
      </c>
      <c r="H167" s="248">
        <v>324.08999999999997</v>
      </c>
      <c r="I167" s="249"/>
      <c r="J167" s="250">
        <f>ROUND(I167*H167,2)</f>
        <v>0</v>
      </c>
      <c r="K167" s="251"/>
      <c r="L167" s="42"/>
      <c r="M167" s="252" t="s">
        <v>1</v>
      </c>
      <c r="N167" s="253" t="s">
        <v>46</v>
      </c>
      <c r="O167" s="92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6" t="s">
        <v>173</v>
      </c>
      <c r="AT167" s="256" t="s">
        <v>169</v>
      </c>
      <c r="AU167" s="256" t="s">
        <v>91</v>
      </c>
      <c r="AY167" s="16" t="s">
        <v>167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89</v>
      </c>
      <c r="BK167" s="144">
        <f>ROUND(I167*H167,2)</f>
        <v>0</v>
      </c>
      <c r="BL167" s="16" t="s">
        <v>173</v>
      </c>
      <c r="BM167" s="256" t="s">
        <v>1070</v>
      </c>
    </row>
    <row r="168" s="12" customFormat="1" ht="22.8" customHeight="1">
      <c r="A168" s="12"/>
      <c r="B168" s="228"/>
      <c r="C168" s="229"/>
      <c r="D168" s="230" t="s">
        <v>80</v>
      </c>
      <c r="E168" s="242" t="s">
        <v>487</v>
      </c>
      <c r="F168" s="242" t="s">
        <v>488</v>
      </c>
      <c r="G168" s="229"/>
      <c r="H168" s="229"/>
      <c r="I168" s="232"/>
      <c r="J168" s="243">
        <f>BK168</f>
        <v>0</v>
      </c>
      <c r="K168" s="229"/>
      <c r="L168" s="234"/>
      <c r="M168" s="235"/>
      <c r="N168" s="236"/>
      <c r="O168" s="236"/>
      <c r="P168" s="237">
        <f>P169</f>
        <v>0</v>
      </c>
      <c r="Q168" s="236"/>
      <c r="R168" s="237">
        <f>R169</f>
        <v>0</v>
      </c>
      <c r="S168" s="236"/>
      <c r="T168" s="238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9" t="s">
        <v>89</v>
      </c>
      <c r="AT168" s="240" t="s">
        <v>80</v>
      </c>
      <c r="AU168" s="240" t="s">
        <v>89</v>
      </c>
      <c r="AY168" s="239" t="s">
        <v>167</v>
      </c>
      <c r="BK168" s="241">
        <f>BK169</f>
        <v>0</v>
      </c>
    </row>
    <row r="169" s="2" customFormat="1" ht="44.25" customHeight="1">
      <c r="A169" s="39"/>
      <c r="B169" s="40"/>
      <c r="C169" s="244" t="s">
        <v>543</v>
      </c>
      <c r="D169" s="244" t="s">
        <v>169</v>
      </c>
      <c r="E169" s="245" t="s">
        <v>1071</v>
      </c>
      <c r="F169" s="246" t="s">
        <v>1072</v>
      </c>
      <c r="G169" s="247" t="s">
        <v>214</v>
      </c>
      <c r="H169" s="248">
        <v>26.091999999999999</v>
      </c>
      <c r="I169" s="249"/>
      <c r="J169" s="250">
        <f>ROUND(I169*H169,2)</f>
        <v>0</v>
      </c>
      <c r="K169" s="251"/>
      <c r="L169" s="42"/>
      <c r="M169" s="283" t="s">
        <v>1</v>
      </c>
      <c r="N169" s="284" t="s">
        <v>46</v>
      </c>
      <c r="O169" s="285"/>
      <c r="P169" s="286">
        <f>O169*H169</f>
        <v>0</v>
      </c>
      <c r="Q169" s="286">
        <v>0</v>
      </c>
      <c r="R169" s="286">
        <f>Q169*H169</f>
        <v>0</v>
      </c>
      <c r="S169" s="286">
        <v>0</v>
      </c>
      <c r="T169" s="28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6" t="s">
        <v>173</v>
      </c>
      <c r="AT169" s="256" t="s">
        <v>169</v>
      </c>
      <c r="AU169" s="256" t="s">
        <v>91</v>
      </c>
      <c r="AY169" s="16" t="s">
        <v>167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89</v>
      </c>
      <c r="BK169" s="144">
        <f>ROUND(I169*H169,2)</f>
        <v>0</v>
      </c>
      <c r="BL169" s="16" t="s">
        <v>173</v>
      </c>
      <c r="BM169" s="256" t="s">
        <v>1073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2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l0WtsbYZI5MB/UQfNkYWIFDle1jJRHgUZd4KIQRo2foBRqjiehBR0N93dsdPtQ+VyZh/tQP5B7QnxmuZ9FP7xA==" hashValue="X8ZBneE4KvwMhlIB50OToMZaoL7pHOVsJXrK4zgP4+fOuYxwGV86mls1gifvTnVUapw/fUPctpypTqrTw1ZXww==" algorithmName="SHA-512" password="DDF9"/>
  <autoFilter ref="C132:K169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91</v>
      </c>
    </row>
    <row r="4" s="1" customFormat="1" ht="24.96" customHeight="1">
      <c r="B4" s="19"/>
      <c r="D4" s="154" t="s">
        <v>125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CNC centrum a Svářečská škola v SOU Nové Strašecí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126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1074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</v>
      </c>
      <c r="G11" s="39"/>
      <c r="H11" s="39"/>
      <c r="I11" s="156" t="s">
        <v>19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20</v>
      </c>
      <c r="E12" s="39"/>
      <c r="F12" s="159" t="s">
        <v>21</v>
      </c>
      <c r="G12" s="39"/>
      <c r="H12" s="39"/>
      <c r="I12" s="156" t="s">
        <v>22</v>
      </c>
      <c r="J12" s="160" t="str">
        <f>'Rekapitulace stavby'!AN8</f>
        <v>2. 3. 2022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24</v>
      </c>
      <c r="E14" s="39"/>
      <c r="F14" s="39"/>
      <c r="G14" s="39"/>
      <c r="H14" s="39"/>
      <c r="I14" s="156" t="s">
        <v>25</v>
      </c>
      <c r="J14" s="159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26</v>
      </c>
      <c r="F15" s="39"/>
      <c r="G15" s="39"/>
      <c r="H15" s="39"/>
      <c r="I15" s="156" t="s">
        <v>27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28</v>
      </c>
      <c r="E17" s="39"/>
      <c r="F17" s="39"/>
      <c r="G17" s="39"/>
      <c r="H17" s="39"/>
      <c r="I17" s="156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30</v>
      </c>
      <c r="E20" s="39"/>
      <c r="F20" s="39"/>
      <c r="G20" s="39"/>
      <c r="H20" s="39"/>
      <c r="I20" s="156" t="s">
        <v>25</v>
      </c>
      <c r="J20" s="159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32</v>
      </c>
      <c r="F21" s="39"/>
      <c r="G21" s="39"/>
      <c r="H21" s="39"/>
      <c r="I21" s="156" t="s">
        <v>27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34</v>
      </c>
      <c r="E23" s="39"/>
      <c r="F23" s="39"/>
      <c r="G23" s="39"/>
      <c r="H23" s="39"/>
      <c r="I23" s="156" t="s">
        <v>25</v>
      </c>
      <c r="J23" s="159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36</v>
      </c>
      <c r="F24" s="39"/>
      <c r="G24" s="39"/>
      <c r="H24" s="39"/>
      <c r="I24" s="156" t="s">
        <v>27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61"/>
      <c r="B27" s="162"/>
      <c r="C27" s="161"/>
      <c r="D27" s="161"/>
      <c r="E27" s="163" t="s">
        <v>38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128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119</v>
      </c>
      <c r="E31" s="39"/>
      <c r="F31" s="39"/>
      <c r="G31" s="39"/>
      <c r="H31" s="39"/>
      <c r="I31" s="39"/>
      <c r="J31" s="166">
        <f>J107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41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43</v>
      </c>
      <c r="G34" s="39"/>
      <c r="H34" s="39"/>
      <c r="I34" s="170" t="s">
        <v>42</v>
      </c>
      <c r="J34" s="170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45</v>
      </c>
      <c r="E35" s="156" t="s">
        <v>46</v>
      </c>
      <c r="F35" s="172">
        <f>ROUND((SUM(BE107:BE114) + SUM(BE134:BE225)),  2)</f>
        <v>0</v>
      </c>
      <c r="G35" s="39"/>
      <c r="H35" s="39"/>
      <c r="I35" s="173">
        <v>0.20999999999999999</v>
      </c>
      <c r="J35" s="172">
        <f>ROUND(((SUM(BE107:BE114) + SUM(BE134:BE225))*I35),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47</v>
      </c>
      <c r="F36" s="172">
        <f>ROUND((SUM(BF107:BF114) + SUM(BF134:BF225)),  2)</f>
        <v>0</v>
      </c>
      <c r="G36" s="39"/>
      <c r="H36" s="39"/>
      <c r="I36" s="173">
        <v>0.14999999999999999</v>
      </c>
      <c r="J36" s="172">
        <f>ROUND(((SUM(BF107:BF114) + SUM(BF134:BF225))*I36),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48</v>
      </c>
      <c r="F37" s="172">
        <f>ROUND((SUM(BG107:BG114) + SUM(BG134:BG225)),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49</v>
      </c>
      <c r="F38" s="172">
        <f>ROUND((SUM(BH107:BH114) + SUM(BH134:BH225)),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50</v>
      </c>
      <c r="F39" s="172">
        <f>ROUND((SUM(BI107:BI114) + SUM(BI134:BI225)),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51</v>
      </c>
      <c r="E41" s="176"/>
      <c r="F41" s="176"/>
      <c r="G41" s="177" t="s">
        <v>52</v>
      </c>
      <c r="H41" s="178" t="s">
        <v>53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56</v>
      </c>
      <c r="E61" s="184"/>
      <c r="F61" s="185" t="s">
        <v>57</v>
      </c>
      <c r="G61" s="183" t="s">
        <v>56</v>
      </c>
      <c r="H61" s="184"/>
      <c r="I61" s="184"/>
      <c r="J61" s="186" t="s">
        <v>57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58</v>
      </c>
      <c r="E65" s="187"/>
      <c r="F65" s="187"/>
      <c r="G65" s="181" t="s">
        <v>59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56</v>
      </c>
      <c r="E76" s="184"/>
      <c r="F76" s="185" t="s">
        <v>57</v>
      </c>
      <c r="G76" s="183" t="s">
        <v>56</v>
      </c>
      <c r="H76" s="184"/>
      <c r="I76" s="184"/>
      <c r="J76" s="186" t="s">
        <v>57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CNC centrum a Svářečská škola v SOU Nové Strašecí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126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05a - Silnoproudé 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>Sportovní 1135</v>
      </c>
      <c r="G89" s="41"/>
      <c r="H89" s="41"/>
      <c r="I89" s="31" t="s">
        <v>22</v>
      </c>
      <c r="J89" s="80" t="str">
        <f>IF(J12="","",J12)</f>
        <v>2. 3. 2022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4.45" customHeight="1">
      <c r="A91" s="39"/>
      <c r="B91" s="40"/>
      <c r="C91" s="31" t="s">
        <v>24</v>
      </c>
      <c r="D91" s="41"/>
      <c r="E91" s="41"/>
      <c r="F91" s="26" t="str">
        <f>E15</f>
        <v xml:space="preserve">SOU,  Sportovní 1135, 27180 Nové Strašecí</v>
      </c>
      <c r="G91" s="41"/>
      <c r="H91" s="41"/>
      <c r="I91" s="31" t="s">
        <v>30</v>
      </c>
      <c r="J91" s="35" t="str">
        <f>E21</f>
        <v>Studio PHX s.r.o.Ondříčkova 384/33, Praha 3 Žižkov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31" t="s">
        <v>34</v>
      </c>
      <c r="J92" s="35" t="str">
        <f>E24</f>
        <v>Ing. Jan Brožek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130</v>
      </c>
      <c r="D94" s="150"/>
      <c r="E94" s="150"/>
      <c r="F94" s="150"/>
      <c r="G94" s="150"/>
      <c r="H94" s="150"/>
      <c r="I94" s="150"/>
      <c r="J94" s="194" t="s">
        <v>131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132</v>
      </c>
      <c r="D96" s="41"/>
      <c r="E96" s="41"/>
      <c r="F96" s="41"/>
      <c r="G96" s="41"/>
      <c r="H96" s="41"/>
      <c r="I96" s="41"/>
      <c r="J96" s="111">
        <f>J134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133</v>
      </c>
    </row>
    <row r="97" s="9" customFormat="1" ht="24.96" customHeight="1">
      <c r="A97" s="9"/>
      <c r="B97" s="196"/>
      <c r="C97" s="197"/>
      <c r="D97" s="198" t="s">
        <v>1075</v>
      </c>
      <c r="E97" s="199"/>
      <c r="F97" s="199"/>
      <c r="G97" s="199"/>
      <c r="H97" s="199"/>
      <c r="I97" s="199"/>
      <c r="J97" s="200">
        <f>J135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1076</v>
      </c>
      <c r="E98" s="205"/>
      <c r="F98" s="205"/>
      <c r="G98" s="205"/>
      <c r="H98" s="205"/>
      <c r="I98" s="205"/>
      <c r="J98" s="206">
        <f>J136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1077</v>
      </c>
      <c r="E99" s="205"/>
      <c r="F99" s="205"/>
      <c r="G99" s="205"/>
      <c r="H99" s="205"/>
      <c r="I99" s="205"/>
      <c r="J99" s="206">
        <f>J146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1078</v>
      </c>
      <c r="E100" s="205"/>
      <c r="F100" s="205"/>
      <c r="G100" s="205"/>
      <c r="H100" s="205"/>
      <c r="I100" s="205"/>
      <c r="J100" s="206">
        <f>J165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1079</v>
      </c>
      <c r="E101" s="205"/>
      <c r="F101" s="205"/>
      <c r="G101" s="205"/>
      <c r="H101" s="205"/>
      <c r="I101" s="205"/>
      <c r="J101" s="206">
        <f>J181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1080</v>
      </c>
      <c r="E102" s="205"/>
      <c r="F102" s="205"/>
      <c r="G102" s="205"/>
      <c r="H102" s="205"/>
      <c r="I102" s="205"/>
      <c r="J102" s="206">
        <f>J192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1081</v>
      </c>
      <c r="E103" s="205"/>
      <c r="F103" s="205"/>
      <c r="G103" s="205"/>
      <c r="H103" s="205"/>
      <c r="I103" s="205"/>
      <c r="J103" s="206">
        <f>J197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203"/>
      <c r="D104" s="204" t="s">
        <v>1082</v>
      </c>
      <c r="E104" s="205"/>
      <c r="F104" s="205"/>
      <c r="G104" s="205"/>
      <c r="H104" s="205"/>
      <c r="I104" s="205"/>
      <c r="J104" s="206">
        <f>J215</f>
        <v>0</v>
      </c>
      <c r="K104" s="203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9.28" customHeight="1">
      <c r="A107" s="39"/>
      <c r="B107" s="40"/>
      <c r="C107" s="195" t="s">
        <v>143</v>
      </c>
      <c r="D107" s="41"/>
      <c r="E107" s="41"/>
      <c r="F107" s="41"/>
      <c r="G107" s="41"/>
      <c r="H107" s="41"/>
      <c r="I107" s="41"/>
      <c r="J107" s="208">
        <f>ROUND(J108 + J109 + J110 + J111 + J112 + J113,2)</f>
        <v>0</v>
      </c>
      <c r="K107" s="41"/>
      <c r="L107" s="64"/>
      <c r="N107" s="209" t="s">
        <v>45</v>
      </c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8" customHeight="1">
      <c r="A108" s="39"/>
      <c r="B108" s="40"/>
      <c r="C108" s="41"/>
      <c r="D108" s="145" t="s">
        <v>144</v>
      </c>
      <c r="E108" s="138"/>
      <c r="F108" s="138"/>
      <c r="G108" s="41"/>
      <c r="H108" s="41"/>
      <c r="I108" s="41"/>
      <c r="J108" s="139">
        <v>0</v>
      </c>
      <c r="K108" s="41"/>
      <c r="L108" s="210"/>
      <c r="M108" s="211"/>
      <c r="N108" s="212" t="s">
        <v>46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145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89</v>
      </c>
      <c r="BK108" s="211"/>
      <c r="BL108" s="211"/>
      <c r="BM108" s="211"/>
    </row>
    <row r="109" s="2" customFormat="1" ht="18" customHeight="1">
      <c r="A109" s="39"/>
      <c r="B109" s="40"/>
      <c r="C109" s="41"/>
      <c r="D109" s="145" t="s">
        <v>146</v>
      </c>
      <c r="E109" s="138"/>
      <c r="F109" s="138"/>
      <c r="G109" s="41"/>
      <c r="H109" s="41"/>
      <c r="I109" s="41"/>
      <c r="J109" s="139">
        <v>0</v>
      </c>
      <c r="K109" s="41"/>
      <c r="L109" s="210"/>
      <c r="M109" s="211"/>
      <c r="N109" s="212" t="s">
        <v>46</v>
      </c>
      <c r="O109" s="211"/>
      <c r="P109" s="211"/>
      <c r="Q109" s="211"/>
      <c r="R109" s="211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4" t="s">
        <v>145</v>
      </c>
      <c r="AZ109" s="211"/>
      <c r="BA109" s="211"/>
      <c r="BB109" s="211"/>
      <c r="BC109" s="211"/>
      <c r="BD109" s="211"/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14" t="s">
        <v>89</v>
      </c>
      <c r="BK109" s="211"/>
      <c r="BL109" s="211"/>
      <c r="BM109" s="211"/>
    </row>
    <row r="110" s="2" customFormat="1" ht="18" customHeight="1">
      <c r="A110" s="39"/>
      <c r="B110" s="40"/>
      <c r="C110" s="41"/>
      <c r="D110" s="145" t="s">
        <v>147</v>
      </c>
      <c r="E110" s="138"/>
      <c r="F110" s="138"/>
      <c r="G110" s="41"/>
      <c r="H110" s="41"/>
      <c r="I110" s="41"/>
      <c r="J110" s="139">
        <v>0</v>
      </c>
      <c r="K110" s="41"/>
      <c r="L110" s="210"/>
      <c r="M110" s="211"/>
      <c r="N110" s="212" t="s">
        <v>46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145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89</v>
      </c>
      <c r="BK110" s="211"/>
      <c r="BL110" s="211"/>
      <c r="BM110" s="211"/>
    </row>
    <row r="111" s="2" customFormat="1" ht="18" customHeight="1">
      <c r="A111" s="39"/>
      <c r="B111" s="40"/>
      <c r="C111" s="41"/>
      <c r="D111" s="145" t="s">
        <v>148</v>
      </c>
      <c r="E111" s="138"/>
      <c r="F111" s="138"/>
      <c r="G111" s="41"/>
      <c r="H111" s="41"/>
      <c r="I111" s="41"/>
      <c r="J111" s="139">
        <v>0</v>
      </c>
      <c r="K111" s="41"/>
      <c r="L111" s="210"/>
      <c r="M111" s="211"/>
      <c r="N111" s="212" t="s">
        <v>46</v>
      </c>
      <c r="O111" s="211"/>
      <c r="P111" s="211"/>
      <c r="Q111" s="211"/>
      <c r="R111" s="211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4" t="s">
        <v>145</v>
      </c>
      <c r="AZ111" s="211"/>
      <c r="BA111" s="211"/>
      <c r="BB111" s="211"/>
      <c r="BC111" s="211"/>
      <c r="BD111" s="211"/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14" t="s">
        <v>89</v>
      </c>
      <c r="BK111" s="211"/>
      <c r="BL111" s="211"/>
      <c r="BM111" s="211"/>
    </row>
    <row r="112" s="2" customFormat="1" ht="18" customHeight="1">
      <c r="A112" s="39"/>
      <c r="B112" s="40"/>
      <c r="C112" s="41"/>
      <c r="D112" s="145" t="s">
        <v>149</v>
      </c>
      <c r="E112" s="138"/>
      <c r="F112" s="138"/>
      <c r="G112" s="41"/>
      <c r="H112" s="41"/>
      <c r="I112" s="41"/>
      <c r="J112" s="139">
        <v>0</v>
      </c>
      <c r="K112" s="41"/>
      <c r="L112" s="210"/>
      <c r="M112" s="211"/>
      <c r="N112" s="212" t="s">
        <v>46</v>
      </c>
      <c r="O112" s="211"/>
      <c r="P112" s="211"/>
      <c r="Q112" s="211"/>
      <c r="R112" s="211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4" t="s">
        <v>145</v>
      </c>
      <c r="AZ112" s="211"/>
      <c r="BA112" s="211"/>
      <c r="BB112" s="211"/>
      <c r="BC112" s="211"/>
      <c r="BD112" s="211"/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14" t="s">
        <v>89</v>
      </c>
      <c r="BK112" s="211"/>
      <c r="BL112" s="211"/>
      <c r="BM112" s="211"/>
    </row>
    <row r="113" s="2" customFormat="1" ht="18" customHeight="1">
      <c r="A113" s="39"/>
      <c r="B113" s="40"/>
      <c r="C113" s="41"/>
      <c r="D113" s="138" t="s">
        <v>150</v>
      </c>
      <c r="E113" s="41"/>
      <c r="F113" s="41"/>
      <c r="G113" s="41"/>
      <c r="H113" s="41"/>
      <c r="I113" s="41"/>
      <c r="J113" s="139">
        <f>ROUND(J30*T113,2)</f>
        <v>0</v>
      </c>
      <c r="K113" s="41"/>
      <c r="L113" s="210"/>
      <c r="M113" s="211"/>
      <c r="N113" s="212" t="s">
        <v>46</v>
      </c>
      <c r="O113" s="211"/>
      <c r="P113" s="211"/>
      <c r="Q113" s="211"/>
      <c r="R113" s="211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4" t="s">
        <v>151</v>
      </c>
      <c r="AZ113" s="211"/>
      <c r="BA113" s="211"/>
      <c r="BB113" s="211"/>
      <c r="BC113" s="211"/>
      <c r="BD113" s="211"/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14" t="s">
        <v>89</v>
      </c>
      <c r="BK113" s="211"/>
      <c r="BL113" s="211"/>
      <c r="BM113" s="211"/>
    </row>
    <row r="114" s="2" customForma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9.28" customHeight="1">
      <c r="A115" s="39"/>
      <c r="B115" s="40"/>
      <c r="C115" s="149" t="s">
        <v>124</v>
      </c>
      <c r="D115" s="150"/>
      <c r="E115" s="150"/>
      <c r="F115" s="150"/>
      <c r="G115" s="150"/>
      <c r="H115" s="150"/>
      <c r="I115" s="150"/>
      <c r="J115" s="151">
        <f>ROUND(J96+J107,2)</f>
        <v>0</v>
      </c>
      <c r="K115" s="15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2" t="s">
        <v>152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1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92" t="str">
        <f>E7</f>
        <v>CNC centrum a Svářečská škola v SOU Nové Strašecí</v>
      </c>
      <c r="F124" s="31"/>
      <c r="G124" s="31"/>
      <c r="H124" s="3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1" t="s">
        <v>126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E9</f>
        <v>05a - Silnoproudé instalace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1" t="s">
        <v>20</v>
      </c>
      <c r="D128" s="41"/>
      <c r="E128" s="41"/>
      <c r="F128" s="26" t="str">
        <f>F12</f>
        <v>Sportovní 1135</v>
      </c>
      <c r="G128" s="41"/>
      <c r="H128" s="41"/>
      <c r="I128" s="31" t="s">
        <v>22</v>
      </c>
      <c r="J128" s="80" t="str">
        <f>IF(J12="","",J12)</f>
        <v>2. 3. 2022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54.45" customHeight="1">
      <c r="A130" s="39"/>
      <c r="B130" s="40"/>
      <c r="C130" s="31" t="s">
        <v>24</v>
      </c>
      <c r="D130" s="41"/>
      <c r="E130" s="41"/>
      <c r="F130" s="26" t="str">
        <f>E15</f>
        <v xml:space="preserve">SOU,  Sportovní 1135, 27180 Nové Strašecí</v>
      </c>
      <c r="G130" s="41"/>
      <c r="H130" s="41"/>
      <c r="I130" s="31" t="s">
        <v>30</v>
      </c>
      <c r="J130" s="35" t="str">
        <f>E21</f>
        <v>Studio PHX s.r.o.Ondříčkova 384/33, Praha 3 Žižkov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1" t="s">
        <v>28</v>
      </c>
      <c r="D131" s="41"/>
      <c r="E131" s="41"/>
      <c r="F131" s="26" t="str">
        <f>IF(E18="","",E18)</f>
        <v>Vyplň údaj</v>
      </c>
      <c r="G131" s="41"/>
      <c r="H131" s="41"/>
      <c r="I131" s="31" t="s">
        <v>34</v>
      </c>
      <c r="J131" s="35" t="str">
        <f>E24</f>
        <v>Ing. Jan Brožek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6"/>
      <c r="B133" s="217"/>
      <c r="C133" s="218" t="s">
        <v>153</v>
      </c>
      <c r="D133" s="219" t="s">
        <v>66</v>
      </c>
      <c r="E133" s="219" t="s">
        <v>62</v>
      </c>
      <c r="F133" s="219" t="s">
        <v>63</v>
      </c>
      <c r="G133" s="219" t="s">
        <v>154</v>
      </c>
      <c r="H133" s="219" t="s">
        <v>155</v>
      </c>
      <c r="I133" s="219" t="s">
        <v>156</v>
      </c>
      <c r="J133" s="220" t="s">
        <v>131</v>
      </c>
      <c r="K133" s="221" t="s">
        <v>157</v>
      </c>
      <c r="L133" s="222"/>
      <c r="M133" s="101" t="s">
        <v>1</v>
      </c>
      <c r="N133" s="102" t="s">
        <v>45</v>
      </c>
      <c r="O133" s="102" t="s">
        <v>158</v>
      </c>
      <c r="P133" s="102" t="s">
        <v>159</v>
      </c>
      <c r="Q133" s="102" t="s">
        <v>160</v>
      </c>
      <c r="R133" s="102" t="s">
        <v>161</v>
      </c>
      <c r="S133" s="102" t="s">
        <v>162</v>
      </c>
      <c r="T133" s="103" t="s">
        <v>163</v>
      </c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</row>
    <row r="134" s="2" customFormat="1" ht="22.8" customHeight="1">
      <c r="A134" s="39"/>
      <c r="B134" s="40"/>
      <c r="C134" s="108" t="s">
        <v>164</v>
      </c>
      <c r="D134" s="41"/>
      <c r="E134" s="41"/>
      <c r="F134" s="41"/>
      <c r="G134" s="41"/>
      <c r="H134" s="41"/>
      <c r="I134" s="41"/>
      <c r="J134" s="223">
        <f>BK134</f>
        <v>0</v>
      </c>
      <c r="K134" s="41"/>
      <c r="L134" s="42"/>
      <c r="M134" s="104"/>
      <c r="N134" s="224"/>
      <c r="O134" s="105"/>
      <c r="P134" s="225">
        <f>P135</f>
        <v>0</v>
      </c>
      <c r="Q134" s="105"/>
      <c r="R134" s="225">
        <f>R135</f>
        <v>0</v>
      </c>
      <c r="S134" s="105"/>
      <c r="T134" s="226">
        <f>T135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6" t="s">
        <v>80</v>
      </c>
      <c r="AU134" s="16" t="s">
        <v>133</v>
      </c>
      <c r="BK134" s="227">
        <f>BK135</f>
        <v>0</v>
      </c>
    </row>
    <row r="135" s="12" customFormat="1" ht="25.92" customHeight="1">
      <c r="A135" s="12"/>
      <c r="B135" s="228"/>
      <c r="C135" s="229"/>
      <c r="D135" s="230" t="s">
        <v>80</v>
      </c>
      <c r="E135" s="231" t="s">
        <v>1083</v>
      </c>
      <c r="F135" s="231" t="s">
        <v>1084</v>
      </c>
      <c r="G135" s="229"/>
      <c r="H135" s="229"/>
      <c r="I135" s="232"/>
      <c r="J135" s="233">
        <f>BK135</f>
        <v>0</v>
      </c>
      <c r="K135" s="229"/>
      <c r="L135" s="234"/>
      <c r="M135" s="235"/>
      <c r="N135" s="236"/>
      <c r="O135" s="236"/>
      <c r="P135" s="237">
        <f>P136+P146+P165+P181+P192+P197+P215</f>
        <v>0</v>
      </c>
      <c r="Q135" s="236"/>
      <c r="R135" s="237">
        <f>R136+R146+R165+R181+R192+R197+R215</f>
        <v>0</v>
      </c>
      <c r="S135" s="236"/>
      <c r="T135" s="238">
        <f>T136+T146+T165+T181+T192+T197+T215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9" t="s">
        <v>89</v>
      </c>
      <c r="AT135" s="240" t="s">
        <v>80</v>
      </c>
      <c r="AU135" s="240" t="s">
        <v>81</v>
      </c>
      <c r="AY135" s="239" t="s">
        <v>167</v>
      </c>
      <c r="BK135" s="241">
        <f>BK136+BK146+BK165+BK181+BK192+BK197+BK215</f>
        <v>0</v>
      </c>
    </row>
    <row r="136" s="12" customFormat="1" ht="22.8" customHeight="1">
      <c r="A136" s="12"/>
      <c r="B136" s="228"/>
      <c r="C136" s="229"/>
      <c r="D136" s="230" t="s">
        <v>80</v>
      </c>
      <c r="E136" s="242" t="s">
        <v>1085</v>
      </c>
      <c r="F136" s="242" t="s">
        <v>1086</v>
      </c>
      <c r="G136" s="229"/>
      <c r="H136" s="229"/>
      <c r="I136" s="232"/>
      <c r="J136" s="243">
        <f>BK136</f>
        <v>0</v>
      </c>
      <c r="K136" s="229"/>
      <c r="L136" s="234"/>
      <c r="M136" s="235"/>
      <c r="N136" s="236"/>
      <c r="O136" s="236"/>
      <c r="P136" s="237">
        <f>SUM(P137:P145)</f>
        <v>0</v>
      </c>
      <c r="Q136" s="236"/>
      <c r="R136" s="237">
        <f>SUM(R137:R145)</f>
        <v>0</v>
      </c>
      <c r="S136" s="236"/>
      <c r="T136" s="238">
        <f>SUM(T137:T145)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9" t="s">
        <v>89</v>
      </c>
      <c r="AT136" s="240" t="s">
        <v>80</v>
      </c>
      <c r="AU136" s="240" t="s">
        <v>89</v>
      </c>
      <c r="AY136" s="239" t="s">
        <v>167</v>
      </c>
      <c r="BK136" s="241">
        <f>SUM(BK137:BK145)</f>
        <v>0</v>
      </c>
    </row>
    <row r="137" s="2" customFormat="1" ht="16.5" customHeight="1">
      <c r="A137" s="39"/>
      <c r="B137" s="40"/>
      <c r="C137" s="244" t="s">
        <v>89</v>
      </c>
      <c r="D137" s="244" t="s">
        <v>169</v>
      </c>
      <c r="E137" s="245" t="s">
        <v>1087</v>
      </c>
      <c r="F137" s="246" t="s">
        <v>1088</v>
      </c>
      <c r="G137" s="247" t="s">
        <v>1089</v>
      </c>
      <c r="H137" s="248">
        <v>7</v>
      </c>
      <c r="I137" s="249"/>
      <c r="J137" s="250">
        <f>ROUND(I137*H137,2)</f>
        <v>0</v>
      </c>
      <c r="K137" s="251"/>
      <c r="L137" s="42"/>
      <c r="M137" s="252" t="s">
        <v>1</v>
      </c>
      <c r="N137" s="253" t="s">
        <v>46</v>
      </c>
      <c r="O137" s="92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6" t="s">
        <v>224</v>
      </c>
      <c r="AT137" s="256" t="s">
        <v>169</v>
      </c>
      <c r="AU137" s="256" t="s">
        <v>91</v>
      </c>
      <c r="AY137" s="16" t="s">
        <v>167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89</v>
      </c>
      <c r="BK137" s="144">
        <f>ROUND(I137*H137,2)</f>
        <v>0</v>
      </c>
      <c r="BL137" s="16" t="s">
        <v>224</v>
      </c>
      <c r="BM137" s="256" t="s">
        <v>91</v>
      </c>
    </row>
    <row r="138" s="2" customFormat="1" ht="21.75" customHeight="1">
      <c r="A138" s="39"/>
      <c r="B138" s="40"/>
      <c r="C138" s="244" t="s">
        <v>91</v>
      </c>
      <c r="D138" s="244" t="s">
        <v>169</v>
      </c>
      <c r="E138" s="245" t="s">
        <v>1090</v>
      </c>
      <c r="F138" s="246" t="s">
        <v>1091</v>
      </c>
      <c r="G138" s="247" t="s">
        <v>1089</v>
      </c>
      <c r="H138" s="248">
        <v>1</v>
      </c>
      <c r="I138" s="249"/>
      <c r="J138" s="250">
        <f>ROUND(I138*H138,2)</f>
        <v>0</v>
      </c>
      <c r="K138" s="251"/>
      <c r="L138" s="42"/>
      <c r="M138" s="252" t="s">
        <v>1</v>
      </c>
      <c r="N138" s="253" t="s">
        <v>46</v>
      </c>
      <c r="O138" s="92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6" t="s">
        <v>224</v>
      </c>
      <c r="AT138" s="256" t="s">
        <v>169</v>
      </c>
      <c r="AU138" s="256" t="s">
        <v>91</v>
      </c>
      <c r="AY138" s="16" t="s">
        <v>167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89</v>
      </c>
      <c r="BK138" s="144">
        <f>ROUND(I138*H138,2)</f>
        <v>0</v>
      </c>
      <c r="BL138" s="16" t="s">
        <v>224</v>
      </c>
      <c r="BM138" s="256" t="s">
        <v>173</v>
      </c>
    </row>
    <row r="139" s="2" customFormat="1" ht="24.15" customHeight="1">
      <c r="A139" s="39"/>
      <c r="B139" s="40"/>
      <c r="C139" s="244" t="s">
        <v>198</v>
      </c>
      <c r="D139" s="244" t="s">
        <v>169</v>
      </c>
      <c r="E139" s="245" t="s">
        <v>1092</v>
      </c>
      <c r="F139" s="246" t="s">
        <v>1093</v>
      </c>
      <c r="G139" s="247" t="s">
        <v>1089</v>
      </c>
      <c r="H139" s="248">
        <v>15</v>
      </c>
      <c r="I139" s="249"/>
      <c r="J139" s="250">
        <f>ROUND(I139*H139,2)</f>
        <v>0</v>
      </c>
      <c r="K139" s="251"/>
      <c r="L139" s="42"/>
      <c r="M139" s="252" t="s">
        <v>1</v>
      </c>
      <c r="N139" s="253" t="s">
        <v>46</v>
      </c>
      <c r="O139" s="92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6" t="s">
        <v>224</v>
      </c>
      <c r="AT139" s="256" t="s">
        <v>169</v>
      </c>
      <c r="AU139" s="256" t="s">
        <v>91</v>
      </c>
      <c r="AY139" s="16" t="s">
        <v>167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89</v>
      </c>
      <c r="BK139" s="144">
        <f>ROUND(I139*H139,2)</f>
        <v>0</v>
      </c>
      <c r="BL139" s="16" t="s">
        <v>224</v>
      </c>
      <c r="BM139" s="256" t="s">
        <v>204</v>
      </c>
    </row>
    <row r="140" s="2" customFormat="1" ht="24.15" customHeight="1">
      <c r="A140" s="39"/>
      <c r="B140" s="40"/>
      <c r="C140" s="244" t="s">
        <v>173</v>
      </c>
      <c r="D140" s="244" t="s">
        <v>169</v>
      </c>
      <c r="E140" s="245" t="s">
        <v>1094</v>
      </c>
      <c r="F140" s="246" t="s">
        <v>1095</v>
      </c>
      <c r="G140" s="247" t="s">
        <v>1089</v>
      </c>
      <c r="H140" s="248">
        <v>33</v>
      </c>
      <c r="I140" s="249"/>
      <c r="J140" s="250">
        <f>ROUND(I140*H140,2)</f>
        <v>0</v>
      </c>
      <c r="K140" s="251"/>
      <c r="L140" s="42"/>
      <c r="M140" s="252" t="s">
        <v>1</v>
      </c>
      <c r="N140" s="253" t="s">
        <v>46</v>
      </c>
      <c r="O140" s="92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6" t="s">
        <v>224</v>
      </c>
      <c r="AT140" s="256" t="s">
        <v>169</v>
      </c>
      <c r="AU140" s="256" t="s">
        <v>91</v>
      </c>
      <c r="AY140" s="16" t="s">
        <v>167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89</v>
      </c>
      <c r="BK140" s="144">
        <f>ROUND(I140*H140,2)</f>
        <v>0</v>
      </c>
      <c r="BL140" s="16" t="s">
        <v>224</v>
      </c>
      <c r="BM140" s="256" t="s">
        <v>260</v>
      </c>
    </row>
    <row r="141" s="2" customFormat="1" ht="24.15" customHeight="1">
      <c r="A141" s="39"/>
      <c r="B141" s="40"/>
      <c r="C141" s="244" t="s">
        <v>234</v>
      </c>
      <c r="D141" s="244" t="s">
        <v>169</v>
      </c>
      <c r="E141" s="245" t="s">
        <v>1096</v>
      </c>
      <c r="F141" s="246" t="s">
        <v>1097</v>
      </c>
      <c r="G141" s="247" t="s">
        <v>1089</v>
      </c>
      <c r="H141" s="248">
        <v>34</v>
      </c>
      <c r="I141" s="249"/>
      <c r="J141" s="250">
        <f>ROUND(I141*H141,2)</f>
        <v>0</v>
      </c>
      <c r="K141" s="251"/>
      <c r="L141" s="42"/>
      <c r="M141" s="252" t="s">
        <v>1</v>
      </c>
      <c r="N141" s="253" t="s">
        <v>46</v>
      </c>
      <c r="O141" s="92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6" t="s">
        <v>224</v>
      </c>
      <c r="AT141" s="256" t="s">
        <v>169</v>
      </c>
      <c r="AU141" s="256" t="s">
        <v>91</v>
      </c>
      <c r="AY141" s="16" t="s">
        <v>167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89</v>
      </c>
      <c r="BK141" s="144">
        <f>ROUND(I141*H141,2)</f>
        <v>0</v>
      </c>
      <c r="BL141" s="16" t="s">
        <v>224</v>
      </c>
      <c r="BM141" s="256" t="s">
        <v>193</v>
      </c>
    </row>
    <row r="142" s="2" customFormat="1" ht="24.15" customHeight="1">
      <c r="A142" s="39"/>
      <c r="B142" s="40"/>
      <c r="C142" s="244" t="s">
        <v>204</v>
      </c>
      <c r="D142" s="244" t="s">
        <v>169</v>
      </c>
      <c r="E142" s="245" t="s">
        <v>1098</v>
      </c>
      <c r="F142" s="246" t="s">
        <v>1099</v>
      </c>
      <c r="G142" s="247" t="s">
        <v>1089</v>
      </c>
      <c r="H142" s="248">
        <v>28</v>
      </c>
      <c r="I142" s="249"/>
      <c r="J142" s="250">
        <f>ROUND(I142*H142,2)</f>
        <v>0</v>
      </c>
      <c r="K142" s="251"/>
      <c r="L142" s="42"/>
      <c r="M142" s="252" t="s">
        <v>1</v>
      </c>
      <c r="N142" s="253" t="s">
        <v>46</v>
      </c>
      <c r="O142" s="92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6" t="s">
        <v>224</v>
      </c>
      <c r="AT142" s="256" t="s">
        <v>169</v>
      </c>
      <c r="AU142" s="256" t="s">
        <v>91</v>
      </c>
      <c r="AY142" s="16" t="s">
        <v>167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89</v>
      </c>
      <c r="BK142" s="144">
        <f>ROUND(I142*H142,2)</f>
        <v>0</v>
      </c>
      <c r="BL142" s="16" t="s">
        <v>224</v>
      </c>
      <c r="BM142" s="256" t="s">
        <v>255</v>
      </c>
    </row>
    <row r="143" s="2" customFormat="1" ht="21.75" customHeight="1">
      <c r="A143" s="39"/>
      <c r="B143" s="40"/>
      <c r="C143" s="244" t="s">
        <v>289</v>
      </c>
      <c r="D143" s="244" t="s">
        <v>169</v>
      </c>
      <c r="E143" s="245" t="s">
        <v>80</v>
      </c>
      <c r="F143" s="246" t="s">
        <v>1100</v>
      </c>
      <c r="G143" s="247" t="s">
        <v>1089</v>
      </c>
      <c r="H143" s="248">
        <v>4</v>
      </c>
      <c r="I143" s="249"/>
      <c r="J143" s="250">
        <f>ROUND(I143*H143,2)</f>
        <v>0</v>
      </c>
      <c r="K143" s="251"/>
      <c r="L143" s="42"/>
      <c r="M143" s="252" t="s">
        <v>1</v>
      </c>
      <c r="N143" s="253" t="s">
        <v>46</v>
      </c>
      <c r="O143" s="92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6" t="s">
        <v>224</v>
      </c>
      <c r="AT143" s="256" t="s">
        <v>169</v>
      </c>
      <c r="AU143" s="256" t="s">
        <v>91</v>
      </c>
      <c r="AY143" s="16" t="s">
        <v>167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89</v>
      </c>
      <c r="BK143" s="144">
        <f>ROUND(I143*H143,2)</f>
        <v>0</v>
      </c>
      <c r="BL143" s="16" t="s">
        <v>224</v>
      </c>
      <c r="BM143" s="256" t="s">
        <v>216</v>
      </c>
    </row>
    <row r="144" s="2" customFormat="1" ht="37.8" customHeight="1">
      <c r="A144" s="39"/>
      <c r="B144" s="40"/>
      <c r="C144" s="244" t="s">
        <v>260</v>
      </c>
      <c r="D144" s="244" t="s">
        <v>169</v>
      </c>
      <c r="E144" s="245" t="s">
        <v>1101</v>
      </c>
      <c r="F144" s="246" t="s">
        <v>1102</v>
      </c>
      <c r="G144" s="247" t="s">
        <v>586</v>
      </c>
      <c r="H144" s="248">
        <v>1</v>
      </c>
      <c r="I144" s="249"/>
      <c r="J144" s="250">
        <f>ROUND(I144*H144,2)</f>
        <v>0</v>
      </c>
      <c r="K144" s="251"/>
      <c r="L144" s="42"/>
      <c r="M144" s="252" t="s">
        <v>1</v>
      </c>
      <c r="N144" s="253" t="s">
        <v>46</v>
      </c>
      <c r="O144" s="92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6" t="s">
        <v>224</v>
      </c>
      <c r="AT144" s="256" t="s">
        <v>169</v>
      </c>
      <c r="AU144" s="256" t="s">
        <v>91</v>
      </c>
      <c r="AY144" s="16" t="s">
        <v>167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89</v>
      </c>
      <c r="BK144" s="144">
        <f>ROUND(I144*H144,2)</f>
        <v>0</v>
      </c>
      <c r="BL144" s="16" t="s">
        <v>224</v>
      </c>
      <c r="BM144" s="256" t="s">
        <v>224</v>
      </c>
    </row>
    <row r="145" s="2" customFormat="1" ht="16.5" customHeight="1">
      <c r="A145" s="39"/>
      <c r="B145" s="40"/>
      <c r="C145" s="244" t="s">
        <v>180</v>
      </c>
      <c r="D145" s="244" t="s">
        <v>169</v>
      </c>
      <c r="E145" s="245" t="s">
        <v>1103</v>
      </c>
      <c r="F145" s="246" t="s">
        <v>1104</v>
      </c>
      <c r="G145" s="247" t="s">
        <v>586</v>
      </c>
      <c r="H145" s="248">
        <v>1</v>
      </c>
      <c r="I145" s="249"/>
      <c r="J145" s="250">
        <f>ROUND(I145*H145,2)</f>
        <v>0</v>
      </c>
      <c r="K145" s="251"/>
      <c r="L145" s="42"/>
      <c r="M145" s="252" t="s">
        <v>1</v>
      </c>
      <c r="N145" s="253" t="s">
        <v>46</v>
      </c>
      <c r="O145" s="92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6" t="s">
        <v>224</v>
      </c>
      <c r="AT145" s="256" t="s">
        <v>169</v>
      </c>
      <c r="AU145" s="256" t="s">
        <v>91</v>
      </c>
      <c r="AY145" s="16" t="s">
        <v>167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89</v>
      </c>
      <c r="BK145" s="144">
        <f>ROUND(I145*H145,2)</f>
        <v>0</v>
      </c>
      <c r="BL145" s="16" t="s">
        <v>224</v>
      </c>
      <c r="BM145" s="256" t="s">
        <v>543</v>
      </c>
    </row>
    <row r="146" s="12" customFormat="1" ht="22.8" customHeight="1">
      <c r="A146" s="12"/>
      <c r="B146" s="228"/>
      <c r="C146" s="229"/>
      <c r="D146" s="230" t="s">
        <v>80</v>
      </c>
      <c r="E146" s="242" t="s">
        <v>1105</v>
      </c>
      <c r="F146" s="242" t="s">
        <v>1106</v>
      </c>
      <c r="G146" s="229"/>
      <c r="H146" s="229"/>
      <c r="I146" s="232"/>
      <c r="J146" s="243">
        <f>BK146</f>
        <v>0</v>
      </c>
      <c r="K146" s="229"/>
      <c r="L146" s="234"/>
      <c r="M146" s="235"/>
      <c r="N146" s="236"/>
      <c r="O146" s="236"/>
      <c r="P146" s="237">
        <f>SUM(P147:P164)</f>
        <v>0</v>
      </c>
      <c r="Q146" s="236"/>
      <c r="R146" s="237">
        <f>SUM(R147:R164)</f>
        <v>0</v>
      </c>
      <c r="S146" s="236"/>
      <c r="T146" s="238">
        <f>SUM(T147:T164)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9" t="s">
        <v>89</v>
      </c>
      <c r="AT146" s="240" t="s">
        <v>80</v>
      </c>
      <c r="AU146" s="240" t="s">
        <v>89</v>
      </c>
      <c r="AY146" s="239" t="s">
        <v>167</v>
      </c>
      <c r="BK146" s="241">
        <f>SUM(BK147:BK164)</f>
        <v>0</v>
      </c>
    </row>
    <row r="147" s="2" customFormat="1" ht="24.15" customHeight="1">
      <c r="A147" s="39"/>
      <c r="B147" s="40"/>
      <c r="C147" s="244" t="s">
        <v>89</v>
      </c>
      <c r="D147" s="244" t="s">
        <v>169</v>
      </c>
      <c r="E147" s="245" t="s">
        <v>1107</v>
      </c>
      <c r="F147" s="246" t="s">
        <v>1108</v>
      </c>
      <c r="G147" s="247" t="s">
        <v>1089</v>
      </c>
      <c r="H147" s="248">
        <v>1</v>
      </c>
      <c r="I147" s="249"/>
      <c r="J147" s="250">
        <f>ROUND(I147*H147,2)</f>
        <v>0</v>
      </c>
      <c r="K147" s="251"/>
      <c r="L147" s="42"/>
      <c r="M147" s="252" t="s">
        <v>1</v>
      </c>
      <c r="N147" s="253" t="s">
        <v>46</v>
      </c>
      <c r="O147" s="92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6" t="s">
        <v>224</v>
      </c>
      <c r="AT147" s="256" t="s">
        <v>169</v>
      </c>
      <c r="AU147" s="256" t="s">
        <v>91</v>
      </c>
      <c r="AY147" s="16" t="s">
        <v>167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89</v>
      </c>
      <c r="BK147" s="144">
        <f>ROUND(I147*H147,2)</f>
        <v>0</v>
      </c>
      <c r="BL147" s="16" t="s">
        <v>224</v>
      </c>
      <c r="BM147" s="256" t="s">
        <v>569</v>
      </c>
    </row>
    <row r="148" s="2" customFormat="1" ht="24.15" customHeight="1">
      <c r="A148" s="39"/>
      <c r="B148" s="40"/>
      <c r="C148" s="244" t="s">
        <v>91</v>
      </c>
      <c r="D148" s="244" t="s">
        <v>169</v>
      </c>
      <c r="E148" s="245" t="s">
        <v>1109</v>
      </c>
      <c r="F148" s="246" t="s">
        <v>1110</v>
      </c>
      <c r="G148" s="247" t="s">
        <v>1089</v>
      </c>
      <c r="H148" s="248">
        <v>16</v>
      </c>
      <c r="I148" s="249"/>
      <c r="J148" s="250">
        <f>ROUND(I148*H148,2)</f>
        <v>0</v>
      </c>
      <c r="K148" s="251"/>
      <c r="L148" s="42"/>
      <c r="M148" s="252" t="s">
        <v>1</v>
      </c>
      <c r="N148" s="253" t="s">
        <v>46</v>
      </c>
      <c r="O148" s="92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6" t="s">
        <v>224</v>
      </c>
      <c r="AT148" s="256" t="s">
        <v>169</v>
      </c>
      <c r="AU148" s="256" t="s">
        <v>91</v>
      </c>
      <c r="AY148" s="16" t="s">
        <v>167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89</v>
      </c>
      <c r="BK148" s="144">
        <f>ROUND(I148*H148,2)</f>
        <v>0</v>
      </c>
      <c r="BL148" s="16" t="s">
        <v>224</v>
      </c>
      <c r="BM148" s="256" t="s">
        <v>320</v>
      </c>
    </row>
    <row r="149" s="2" customFormat="1" ht="24.15" customHeight="1">
      <c r="A149" s="39"/>
      <c r="B149" s="40"/>
      <c r="C149" s="244" t="s">
        <v>198</v>
      </c>
      <c r="D149" s="244" t="s">
        <v>169</v>
      </c>
      <c r="E149" s="245" t="s">
        <v>1111</v>
      </c>
      <c r="F149" s="246" t="s">
        <v>1112</v>
      </c>
      <c r="G149" s="247" t="s">
        <v>1089</v>
      </c>
      <c r="H149" s="248">
        <v>23</v>
      </c>
      <c r="I149" s="249"/>
      <c r="J149" s="250">
        <f>ROUND(I149*H149,2)</f>
        <v>0</v>
      </c>
      <c r="K149" s="251"/>
      <c r="L149" s="42"/>
      <c r="M149" s="252" t="s">
        <v>1</v>
      </c>
      <c r="N149" s="253" t="s">
        <v>46</v>
      </c>
      <c r="O149" s="92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6" t="s">
        <v>224</v>
      </c>
      <c r="AT149" s="256" t="s">
        <v>169</v>
      </c>
      <c r="AU149" s="256" t="s">
        <v>91</v>
      </c>
      <c r="AY149" s="16" t="s">
        <v>167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89</v>
      </c>
      <c r="BK149" s="144">
        <f>ROUND(I149*H149,2)</f>
        <v>0</v>
      </c>
      <c r="BL149" s="16" t="s">
        <v>224</v>
      </c>
      <c r="BM149" s="256" t="s">
        <v>500</v>
      </c>
    </row>
    <row r="150" s="2" customFormat="1" ht="33" customHeight="1">
      <c r="A150" s="39"/>
      <c r="B150" s="40"/>
      <c r="C150" s="244" t="s">
        <v>173</v>
      </c>
      <c r="D150" s="244" t="s">
        <v>169</v>
      </c>
      <c r="E150" s="245" t="s">
        <v>1113</v>
      </c>
      <c r="F150" s="246" t="s">
        <v>1114</v>
      </c>
      <c r="G150" s="247" t="s">
        <v>1089</v>
      </c>
      <c r="H150" s="248">
        <v>3</v>
      </c>
      <c r="I150" s="249"/>
      <c r="J150" s="250">
        <f>ROUND(I150*H150,2)</f>
        <v>0</v>
      </c>
      <c r="K150" s="251"/>
      <c r="L150" s="42"/>
      <c r="M150" s="252" t="s">
        <v>1</v>
      </c>
      <c r="N150" s="253" t="s">
        <v>46</v>
      </c>
      <c r="O150" s="92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6" t="s">
        <v>224</v>
      </c>
      <c r="AT150" s="256" t="s">
        <v>169</v>
      </c>
      <c r="AU150" s="256" t="s">
        <v>91</v>
      </c>
      <c r="AY150" s="16" t="s">
        <v>167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89</v>
      </c>
      <c r="BK150" s="144">
        <f>ROUND(I150*H150,2)</f>
        <v>0</v>
      </c>
      <c r="BL150" s="16" t="s">
        <v>224</v>
      </c>
      <c r="BM150" s="256" t="s">
        <v>345</v>
      </c>
    </row>
    <row r="151" s="2" customFormat="1" ht="24.15" customHeight="1">
      <c r="A151" s="39"/>
      <c r="B151" s="40"/>
      <c r="C151" s="244" t="s">
        <v>234</v>
      </c>
      <c r="D151" s="244" t="s">
        <v>169</v>
      </c>
      <c r="E151" s="245" t="s">
        <v>1115</v>
      </c>
      <c r="F151" s="246" t="s">
        <v>1116</v>
      </c>
      <c r="G151" s="247" t="s">
        <v>1089</v>
      </c>
      <c r="H151" s="248">
        <v>6</v>
      </c>
      <c r="I151" s="249"/>
      <c r="J151" s="250">
        <f>ROUND(I151*H151,2)</f>
        <v>0</v>
      </c>
      <c r="K151" s="251"/>
      <c r="L151" s="42"/>
      <c r="M151" s="252" t="s">
        <v>1</v>
      </c>
      <c r="N151" s="253" t="s">
        <v>46</v>
      </c>
      <c r="O151" s="92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6" t="s">
        <v>224</v>
      </c>
      <c r="AT151" s="256" t="s">
        <v>169</v>
      </c>
      <c r="AU151" s="256" t="s">
        <v>91</v>
      </c>
      <c r="AY151" s="16" t="s">
        <v>167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89</v>
      </c>
      <c r="BK151" s="144">
        <f>ROUND(I151*H151,2)</f>
        <v>0</v>
      </c>
      <c r="BL151" s="16" t="s">
        <v>224</v>
      </c>
      <c r="BM151" s="256" t="s">
        <v>338</v>
      </c>
    </row>
    <row r="152" s="2" customFormat="1" ht="100.5" customHeight="1">
      <c r="A152" s="39"/>
      <c r="B152" s="40"/>
      <c r="C152" s="244" t="s">
        <v>204</v>
      </c>
      <c r="D152" s="244" t="s">
        <v>169</v>
      </c>
      <c r="E152" s="245" t="s">
        <v>1117</v>
      </c>
      <c r="F152" s="246" t="s">
        <v>1118</v>
      </c>
      <c r="G152" s="247" t="s">
        <v>1089</v>
      </c>
      <c r="H152" s="248">
        <v>9</v>
      </c>
      <c r="I152" s="249"/>
      <c r="J152" s="250">
        <f>ROUND(I152*H152,2)</f>
        <v>0</v>
      </c>
      <c r="K152" s="251"/>
      <c r="L152" s="42"/>
      <c r="M152" s="252" t="s">
        <v>1</v>
      </c>
      <c r="N152" s="253" t="s">
        <v>46</v>
      </c>
      <c r="O152" s="92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6" t="s">
        <v>224</v>
      </c>
      <c r="AT152" s="256" t="s">
        <v>169</v>
      </c>
      <c r="AU152" s="256" t="s">
        <v>91</v>
      </c>
      <c r="AY152" s="16" t="s">
        <v>167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89</v>
      </c>
      <c r="BK152" s="144">
        <f>ROUND(I152*H152,2)</f>
        <v>0</v>
      </c>
      <c r="BL152" s="16" t="s">
        <v>224</v>
      </c>
      <c r="BM152" s="256" t="s">
        <v>371</v>
      </c>
    </row>
    <row r="153" s="2" customFormat="1" ht="37.8" customHeight="1">
      <c r="A153" s="39"/>
      <c r="B153" s="40"/>
      <c r="C153" s="244" t="s">
        <v>289</v>
      </c>
      <c r="D153" s="244" t="s">
        <v>169</v>
      </c>
      <c r="E153" s="245" t="s">
        <v>1119</v>
      </c>
      <c r="F153" s="246" t="s">
        <v>1120</v>
      </c>
      <c r="G153" s="247" t="s">
        <v>1089</v>
      </c>
      <c r="H153" s="248">
        <v>13</v>
      </c>
      <c r="I153" s="249"/>
      <c r="J153" s="250">
        <f>ROUND(I153*H153,2)</f>
        <v>0</v>
      </c>
      <c r="K153" s="251"/>
      <c r="L153" s="42"/>
      <c r="M153" s="252" t="s">
        <v>1</v>
      </c>
      <c r="N153" s="253" t="s">
        <v>46</v>
      </c>
      <c r="O153" s="92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6" t="s">
        <v>224</v>
      </c>
      <c r="AT153" s="256" t="s">
        <v>169</v>
      </c>
      <c r="AU153" s="256" t="s">
        <v>91</v>
      </c>
      <c r="AY153" s="16" t="s">
        <v>167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89</v>
      </c>
      <c r="BK153" s="144">
        <f>ROUND(I153*H153,2)</f>
        <v>0</v>
      </c>
      <c r="BL153" s="16" t="s">
        <v>224</v>
      </c>
      <c r="BM153" s="256" t="s">
        <v>380</v>
      </c>
    </row>
    <row r="154" s="2" customFormat="1" ht="24.15" customHeight="1">
      <c r="A154" s="39"/>
      <c r="B154" s="40"/>
      <c r="C154" s="244" t="s">
        <v>260</v>
      </c>
      <c r="D154" s="244" t="s">
        <v>169</v>
      </c>
      <c r="E154" s="245" t="s">
        <v>1121</v>
      </c>
      <c r="F154" s="246" t="s">
        <v>1122</v>
      </c>
      <c r="G154" s="247" t="s">
        <v>1089</v>
      </c>
      <c r="H154" s="248">
        <v>14</v>
      </c>
      <c r="I154" s="249"/>
      <c r="J154" s="250">
        <f>ROUND(I154*H154,2)</f>
        <v>0</v>
      </c>
      <c r="K154" s="251"/>
      <c r="L154" s="42"/>
      <c r="M154" s="252" t="s">
        <v>1</v>
      </c>
      <c r="N154" s="253" t="s">
        <v>46</v>
      </c>
      <c r="O154" s="92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6" t="s">
        <v>224</v>
      </c>
      <c r="AT154" s="256" t="s">
        <v>169</v>
      </c>
      <c r="AU154" s="256" t="s">
        <v>91</v>
      </c>
      <c r="AY154" s="16" t="s">
        <v>167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89</v>
      </c>
      <c r="BK154" s="144">
        <f>ROUND(I154*H154,2)</f>
        <v>0</v>
      </c>
      <c r="BL154" s="16" t="s">
        <v>224</v>
      </c>
      <c r="BM154" s="256" t="s">
        <v>367</v>
      </c>
    </row>
    <row r="155" s="2" customFormat="1" ht="24.15" customHeight="1">
      <c r="A155" s="39"/>
      <c r="B155" s="40"/>
      <c r="C155" s="244" t="s">
        <v>180</v>
      </c>
      <c r="D155" s="244" t="s">
        <v>169</v>
      </c>
      <c r="E155" s="245" t="s">
        <v>1123</v>
      </c>
      <c r="F155" s="246" t="s">
        <v>1124</v>
      </c>
      <c r="G155" s="247" t="s">
        <v>1089</v>
      </c>
      <c r="H155" s="248">
        <v>2</v>
      </c>
      <c r="I155" s="249"/>
      <c r="J155" s="250">
        <f>ROUND(I155*H155,2)</f>
        <v>0</v>
      </c>
      <c r="K155" s="251"/>
      <c r="L155" s="42"/>
      <c r="M155" s="252" t="s">
        <v>1</v>
      </c>
      <c r="N155" s="253" t="s">
        <v>46</v>
      </c>
      <c r="O155" s="92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6" t="s">
        <v>224</v>
      </c>
      <c r="AT155" s="256" t="s">
        <v>169</v>
      </c>
      <c r="AU155" s="256" t="s">
        <v>91</v>
      </c>
      <c r="AY155" s="16" t="s">
        <v>167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89</v>
      </c>
      <c r="BK155" s="144">
        <f>ROUND(I155*H155,2)</f>
        <v>0</v>
      </c>
      <c r="BL155" s="16" t="s">
        <v>224</v>
      </c>
      <c r="BM155" s="256" t="s">
        <v>353</v>
      </c>
    </row>
    <row r="156" s="2" customFormat="1" ht="24.15" customHeight="1">
      <c r="A156" s="39"/>
      <c r="B156" s="40"/>
      <c r="C156" s="244" t="s">
        <v>193</v>
      </c>
      <c r="D156" s="244" t="s">
        <v>169</v>
      </c>
      <c r="E156" s="245" t="s">
        <v>1125</v>
      </c>
      <c r="F156" s="246" t="s">
        <v>1126</v>
      </c>
      <c r="G156" s="247" t="s">
        <v>1089</v>
      </c>
      <c r="H156" s="248">
        <v>2</v>
      </c>
      <c r="I156" s="249"/>
      <c r="J156" s="250">
        <f>ROUND(I156*H156,2)</f>
        <v>0</v>
      </c>
      <c r="K156" s="251"/>
      <c r="L156" s="42"/>
      <c r="M156" s="252" t="s">
        <v>1</v>
      </c>
      <c r="N156" s="253" t="s">
        <v>46</v>
      </c>
      <c r="O156" s="92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6" t="s">
        <v>224</v>
      </c>
      <c r="AT156" s="256" t="s">
        <v>169</v>
      </c>
      <c r="AU156" s="256" t="s">
        <v>91</v>
      </c>
      <c r="AY156" s="16" t="s">
        <v>167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89</v>
      </c>
      <c r="BK156" s="144">
        <f>ROUND(I156*H156,2)</f>
        <v>0</v>
      </c>
      <c r="BL156" s="16" t="s">
        <v>224</v>
      </c>
      <c r="BM156" s="256" t="s">
        <v>592</v>
      </c>
    </row>
    <row r="157" s="2" customFormat="1" ht="24.15" customHeight="1">
      <c r="A157" s="39"/>
      <c r="B157" s="40"/>
      <c r="C157" s="244" t="s">
        <v>241</v>
      </c>
      <c r="D157" s="244" t="s">
        <v>169</v>
      </c>
      <c r="E157" s="245" t="s">
        <v>1127</v>
      </c>
      <c r="F157" s="246" t="s">
        <v>1128</v>
      </c>
      <c r="G157" s="247" t="s">
        <v>1089</v>
      </c>
      <c r="H157" s="248">
        <v>15</v>
      </c>
      <c r="I157" s="249"/>
      <c r="J157" s="250">
        <f>ROUND(I157*H157,2)</f>
        <v>0</v>
      </c>
      <c r="K157" s="251"/>
      <c r="L157" s="42"/>
      <c r="M157" s="252" t="s">
        <v>1</v>
      </c>
      <c r="N157" s="253" t="s">
        <v>46</v>
      </c>
      <c r="O157" s="92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6" t="s">
        <v>224</v>
      </c>
      <c r="AT157" s="256" t="s">
        <v>169</v>
      </c>
      <c r="AU157" s="256" t="s">
        <v>91</v>
      </c>
      <c r="AY157" s="16" t="s">
        <v>167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89</v>
      </c>
      <c r="BK157" s="144">
        <f>ROUND(I157*H157,2)</f>
        <v>0</v>
      </c>
      <c r="BL157" s="16" t="s">
        <v>224</v>
      </c>
      <c r="BM157" s="256" t="s">
        <v>654</v>
      </c>
    </row>
    <row r="158" s="2" customFormat="1" ht="24.15" customHeight="1">
      <c r="A158" s="39"/>
      <c r="B158" s="40"/>
      <c r="C158" s="244" t="s">
        <v>255</v>
      </c>
      <c r="D158" s="244" t="s">
        <v>169</v>
      </c>
      <c r="E158" s="245" t="s">
        <v>1129</v>
      </c>
      <c r="F158" s="246" t="s">
        <v>1130</v>
      </c>
      <c r="G158" s="247" t="s">
        <v>1089</v>
      </c>
      <c r="H158" s="248">
        <v>2</v>
      </c>
      <c r="I158" s="249"/>
      <c r="J158" s="250">
        <f>ROUND(I158*H158,2)</f>
        <v>0</v>
      </c>
      <c r="K158" s="251"/>
      <c r="L158" s="42"/>
      <c r="M158" s="252" t="s">
        <v>1</v>
      </c>
      <c r="N158" s="253" t="s">
        <v>46</v>
      </c>
      <c r="O158" s="92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6" t="s">
        <v>224</v>
      </c>
      <c r="AT158" s="256" t="s">
        <v>169</v>
      </c>
      <c r="AU158" s="256" t="s">
        <v>91</v>
      </c>
      <c r="AY158" s="16" t="s">
        <v>167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89</v>
      </c>
      <c r="BK158" s="144">
        <f>ROUND(I158*H158,2)</f>
        <v>0</v>
      </c>
      <c r="BL158" s="16" t="s">
        <v>224</v>
      </c>
      <c r="BM158" s="256" t="s">
        <v>553</v>
      </c>
    </row>
    <row r="159" s="2" customFormat="1" ht="24.15" customHeight="1">
      <c r="A159" s="39"/>
      <c r="B159" s="40"/>
      <c r="C159" s="244" t="s">
        <v>211</v>
      </c>
      <c r="D159" s="244" t="s">
        <v>169</v>
      </c>
      <c r="E159" s="245" t="s">
        <v>1131</v>
      </c>
      <c r="F159" s="246" t="s">
        <v>1132</v>
      </c>
      <c r="G159" s="247" t="s">
        <v>1089</v>
      </c>
      <c r="H159" s="248">
        <v>16</v>
      </c>
      <c r="I159" s="249"/>
      <c r="J159" s="250">
        <f>ROUND(I159*H159,2)</f>
        <v>0</v>
      </c>
      <c r="K159" s="251"/>
      <c r="L159" s="42"/>
      <c r="M159" s="252" t="s">
        <v>1</v>
      </c>
      <c r="N159" s="253" t="s">
        <v>46</v>
      </c>
      <c r="O159" s="92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6" t="s">
        <v>224</v>
      </c>
      <c r="AT159" s="256" t="s">
        <v>169</v>
      </c>
      <c r="AU159" s="256" t="s">
        <v>91</v>
      </c>
      <c r="AY159" s="16" t="s">
        <v>167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89</v>
      </c>
      <c r="BK159" s="144">
        <f>ROUND(I159*H159,2)</f>
        <v>0</v>
      </c>
      <c r="BL159" s="16" t="s">
        <v>224</v>
      </c>
      <c r="BM159" s="256" t="s">
        <v>563</v>
      </c>
    </row>
    <row r="160" s="2" customFormat="1" ht="24.15" customHeight="1">
      <c r="A160" s="39"/>
      <c r="B160" s="40"/>
      <c r="C160" s="244" t="s">
        <v>216</v>
      </c>
      <c r="D160" s="244" t="s">
        <v>169</v>
      </c>
      <c r="E160" s="245" t="s">
        <v>1133</v>
      </c>
      <c r="F160" s="246" t="s">
        <v>1134</v>
      </c>
      <c r="G160" s="247" t="s">
        <v>1089</v>
      </c>
      <c r="H160" s="248">
        <v>13</v>
      </c>
      <c r="I160" s="249"/>
      <c r="J160" s="250">
        <f>ROUND(I160*H160,2)</f>
        <v>0</v>
      </c>
      <c r="K160" s="251"/>
      <c r="L160" s="42"/>
      <c r="M160" s="252" t="s">
        <v>1</v>
      </c>
      <c r="N160" s="253" t="s">
        <v>46</v>
      </c>
      <c r="O160" s="92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6" t="s">
        <v>224</v>
      </c>
      <c r="AT160" s="256" t="s">
        <v>169</v>
      </c>
      <c r="AU160" s="256" t="s">
        <v>91</v>
      </c>
      <c r="AY160" s="16" t="s">
        <v>167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89</v>
      </c>
      <c r="BK160" s="144">
        <f>ROUND(I160*H160,2)</f>
        <v>0</v>
      </c>
      <c r="BL160" s="16" t="s">
        <v>224</v>
      </c>
      <c r="BM160" s="256" t="s">
        <v>532</v>
      </c>
    </row>
    <row r="161" s="2" customFormat="1" ht="24.15" customHeight="1">
      <c r="A161" s="39"/>
      <c r="B161" s="40"/>
      <c r="C161" s="244" t="s">
        <v>8</v>
      </c>
      <c r="D161" s="244" t="s">
        <v>169</v>
      </c>
      <c r="E161" s="245" t="s">
        <v>1135</v>
      </c>
      <c r="F161" s="246" t="s">
        <v>1136</v>
      </c>
      <c r="G161" s="247" t="s">
        <v>1089</v>
      </c>
      <c r="H161" s="248">
        <v>4</v>
      </c>
      <c r="I161" s="249"/>
      <c r="J161" s="250">
        <f>ROUND(I161*H161,2)</f>
        <v>0</v>
      </c>
      <c r="K161" s="251"/>
      <c r="L161" s="42"/>
      <c r="M161" s="252" t="s">
        <v>1</v>
      </c>
      <c r="N161" s="253" t="s">
        <v>46</v>
      </c>
      <c r="O161" s="92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6" t="s">
        <v>224</v>
      </c>
      <c r="AT161" s="256" t="s">
        <v>169</v>
      </c>
      <c r="AU161" s="256" t="s">
        <v>91</v>
      </c>
      <c r="AY161" s="16" t="s">
        <v>167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89</v>
      </c>
      <c r="BK161" s="144">
        <f>ROUND(I161*H161,2)</f>
        <v>0</v>
      </c>
      <c r="BL161" s="16" t="s">
        <v>224</v>
      </c>
      <c r="BM161" s="256" t="s">
        <v>457</v>
      </c>
    </row>
    <row r="162" s="2" customFormat="1" ht="55.5" customHeight="1">
      <c r="A162" s="39"/>
      <c r="B162" s="40"/>
      <c r="C162" s="244" t="s">
        <v>224</v>
      </c>
      <c r="D162" s="244" t="s">
        <v>169</v>
      </c>
      <c r="E162" s="245" t="s">
        <v>1137</v>
      </c>
      <c r="F162" s="246" t="s">
        <v>1138</v>
      </c>
      <c r="G162" s="247" t="s">
        <v>1089</v>
      </c>
      <c r="H162" s="248">
        <v>1</v>
      </c>
      <c r="I162" s="249"/>
      <c r="J162" s="250">
        <f>ROUND(I162*H162,2)</f>
        <v>0</v>
      </c>
      <c r="K162" s="251"/>
      <c r="L162" s="42"/>
      <c r="M162" s="252" t="s">
        <v>1</v>
      </c>
      <c r="N162" s="253" t="s">
        <v>46</v>
      </c>
      <c r="O162" s="92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6" t="s">
        <v>224</v>
      </c>
      <c r="AT162" s="256" t="s">
        <v>169</v>
      </c>
      <c r="AU162" s="256" t="s">
        <v>91</v>
      </c>
      <c r="AY162" s="16" t="s">
        <v>167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89</v>
      </c>
      <c r="BK162" s="144">
        <f>ROUND(I162*H162,2)</f>
        <v>0</v>
      </c>
      <c r="BL162" s="16" t="s">
        <v>224</v>
      </c>
      <c r="BM162" s="256" t="s">
        <v>445</v>
      </c>
    </row>
    <row r="163" s="2" customFormat="1" ht="24.15" customHeight="1">
      <c r="A163" s="39"/>
      <c r="B163" s="40"/>
      <c r="C163" s="244" t="s">
        <v>248</v>
      </c>
      <c r="D163" s="244" t="s">
        <v>169</v>
      </c>
      <c r="E163" s="245" t="s">
        <v>1139</v>
      </c>
      <c r="F163" s="246" t="s">
        <v>1140</v>
      </c>
      <c r="G163" s="247" t="s">
        <v>586</v>
      </c>
      <c r="H163" s="248">
        <v>1</v>
      </c>
      <c r="I163" s="249"/>
      <c r="J163" s="250">
        <f>ROUND(I163*H163,2)</f>
        <v>0</v>
      </c>
      <c r="K163" s="251"/>
      <c r="L163" s="42"/>
      <c r="M163" s="252" t="s">
        <v>1</v>
      </c>
      <c r="N163" s="253" t="s">
        <v>46</v>
      </c>
      <c r="O163" s="92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6" t="s">
        <v>224</v>
      </c>
      <c r="AT163" s="256" t="s">
        <v>169</v>
      </c>
      <c r="AU163" s="256" t="s">
        <v>91</v>
      </c>
      <c r="AY163" s="16" t="s">
        <v>167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89</v>
      </c>
      <c r="BK163" s="144">
        <f>ROUND(I163*H163,2)</f>
        <v>0</v>
      </c>
      <c r="BL163" s="16" t="s">
        <v>224</v>
      </c>
      <c r="BM163" s="256" t="s">
        <v>468</v>
      </c>
    </row>
    <row r="164" s="2" customFormat="1" ht="16.5" customHeight="1">
      <c r="A164" s="39"/>
      <c r="B164" s="40"/>
      <c r="C164" s="244" t="s">
        <v>543</v>
      </c>
      <c r="D164" s="244" t="s">
        <v>169</v>
      </c>
      <c r="E164" s="245" t="s">
        <v>1141</v>
      </c>
      <c r="F164" s="246" t="s">
        <v>1142</v>
      </c>
      <c r="G164" s="247" t="s">
        <v>586</v>
      </c>
      <c r="H164" s="248">
        <v>1</v>
      </c>
      <c r="I164" s="249"/>
      <c r="J164" s="250">
        <f>ROUND(I164*H164,2)</f>
        <v>0</v>
      </c>
      <c r="K164" s="251"/>
      <c r="L164" s="42"/>
      <c r="M164" s="252" t="s">
        <v>1</v>
      </c>
      <c r="N164" s="253" t="s">
        <v>46</v>
      </c>
      <c r="O164" s="92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6" t="s">
        <v>224</v>
      </c>
      <c r="AT164" s="256" t="s">
        <v>169</v>
      </c>
      <c r="AU164" s="256" t="s">
        <v>91</v>
      </c>
      <c r="AY164" s="16" t="s">
        <v>167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89</v>
      </c>
      <c r="BK164" s="144">
        <f>ROUND(I164*H164,2)</f>
        <v>0</v>
      </c>
      <c r="BL164" s="16" t="s">
        <v>224</v>
      </c>
      <c r="BM164" s="256" t="s">
        <v>478</v>
      </c>
    </row>
    <row r="165" s="12" customFormat="1" ht="22.8" customHeight="1">
      <c r="A165" s="12"/>
      <c r="B165" s="228"/>
      <c r="C165" s="229"/>
      <c r="D165" s="230" t="s">
        <v>80</v>
      </c>
      <c r="E165" s="242" t="s">
        <v>1143</v>
      </c>
      <c r="F165" s="242" t="s">
        <v>1144</v>
      </c>
      <c r="G165" s="229"/>
      <c r="H165" s="229"/>
      <c r="I165" s="232"/>
      <c r="J165" s="243">
        <f>BK165</f>
        <v>0</v>
      </c>
      <c r="K165" s="229"/>
      <c r="L165" s="234"/>
      <c r="M165" s="235"/>
      <c r="N165" s="236"/>
      <c r="O165" s="236"/>
      <c r="P165" s="237">
        <f>SUM(P166:P180)</f>
        <v>0</v>
      </c>
      <c r="Q165" s="236"/>
      <c r="R165" s="237">
        <f>SUM(R166:R180)</f>
        <v>0</v>
      </c>
      <c r="S165" s="236"/>
      <c r="T165" s="238">
        <f>SUM(T166:T180)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9" t="s">
        <v>89</v>
      </c>
      <c r="AT165" s="240" t="s">
        <v>80</v>
      </c>
      <c r="AU165" s="240" t="s">
        <v>89</v>
      </c>
      <c r="AY165" s="239" t="s">
        <v>167</v>
      </c>
      <c r="BK165" s="241">
        <f>SUM(BK166:BK180)</f>
        <v>0</v>
      </c>
    </row>
    <row r="166" s="2" customFormat="1" ht="16.5" customHeight="1">
      <c r="A166" s="39"/>
      <c r="B166" s="40"/>
      <c r="C166" s="244" t="s">
        <v>89</v>
      </c>
      <c r="D166" s="244" t="s">
        <v>169</v>
      </c>
      <c r="E166" s="245" t="s">
        <v>1145</v>
      </c>
      <c r="F166" s="246" t="s">
        <v>1146</v>
      </c>
      <c r="G166" s="247" t="s">
        <v>465</v>
      </c>
      <c r="H166" s="248">
        <v>400</v>
      </c>
      <c r="I166" s="249"/>
      <c r="J166" s="250">
        <f>ROUND(I166*H166,2)</f>
        <v>0</v>
      </c>
      <c r="K166" s="251"/>
      <c r="L166" s="42"/>
      <c r="M166" s="252" t="s">
        <v>1</v>
      </c>
      <c r="N166" s="253" t="s">
        <v>46</v>
      </c>
      <c r="O166" s="92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6" t="s">
        <v>224</v>
      </c>
      <c r="AT166" s="256" t="s">
        <v>169</v>
      </c>
      <c r="AU166" s="256" t="s">
        <v>91</v>
      </c>
      <c r="AY166" s="16" t="s">
        <v>167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89</v>
      </c>
      <c r="BK166" s="144">
        <f>ROUND(I166*H166,2)</f>
        <v>0</v>
      </c>
      <c r="BL166" s="16" t="s">
        <v>224</v>
      </c>
      <c r="BM166" s="256" t="s">
        <v>483</v>
      </c>
    </row>
    <row r="167" s="2" customFormat="1" ht="16.5" customHeight="1">
      <c r="A167" s="39"/>
      <c r="B167" s="40"/>
      <c r="C167" s="244" t="s">
        <v>91</v>
      </c>
      <c r="D167" s="244" t="s">
        <v>169</v>
      </c>
      <c r="E167" s="245" t="s">
        <v>1147</v>
      </c>
      <c r="F167" s="246" t="s">
        <v>1148</v>
      </c>
      <c r="G167" s="247" t="s">
        <v>465</v>
      </c>
      <c r="H167" s="248">
        <v>250</v>
      </c>
      <c r="I167" s="249"/>
      <c r="J167" s="250">
        <f>ROUND(I167*H167,2)</f>
        <v>0</v>
      </c>
      <c r="K167" s="251"/>
      <c r="L167" s="42"/>
      <c r="M167" s="252" t="s">
        <v>1</v>
      </c>
      <c r="N167" s="253" t="s">
        <v>46</v>
      </c>
      <c r="O167" s="92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6" t="s">
        <v>224</v>
      </c>
      <c r="AT167" s="256" t="s">
        <v>169</v>
      </c>
      <c r="AU167" s="256" t="s">
        <v>91</v>
      </c>
      <c r="AY167" s="16" t="s">
        <v>167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89</v>
      </c>
      <c r="BK167" s="144">
        <f>ROUND(I167*H167,2)</f>
        <v>0</v>
      </c>
      <c r="BL167" s="16" t="s">
        <v>224</v>
      </c>
      <c r="BM167" s="256" t="s">
        <v>915</v>
      </c>
    </row>
    <row r="168" s="2" customFormat="1" ht="16.5" customHeight="1">
      <c r="A168" s="39"/>
      <c r="B168" s="40"/>
      <c r="C168" s="244" t="s">
        <v>198</v>
      </c>
      <c r="D168" s="244" t="s">
        <v>169</v>
      </c>
      <c r="E168" s="245" t="s">
        <v>1149</v>
      </c>
      <c r="F168" s="246" t="s">
        <v>1150</v>
      </c>
      <c r="G168" s="247" t="s">
        <v>465</v>
      </c>
      <c r="H168" s="248">
        <v>950</v>
      </c>
      <c r="I168" s="249"/>
      <c r="J168" s="250">
        <f>ROUND(I168*H168,2)</f>
        <v>0</v>
      </c>
      <c r="K168" s="251"/>
      <c r="L168" s="42"/>
      <c r="M168" s="252" t="s">
        <v>1</v>
      </c>
      <c r="N168" s="253" t="s">
        <v>46</v>
      </c>
      <c r="O168" s="92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6" t="s">
        <v>224</v>
      </c>
      <c r="AT168" s="256" t="s">
        <v>169</v>
      </c>
      <c r="AU168" s="256" t="s">
        <v>91</v>
      </c>
      <c r="AY168" s="16" t="s">
        <v>167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89</v>
      </c>
      <c r="BK168" s="144">
        <f>ROUND(I168*H168,2)</f>
        <v>0</v>
      </c>
      <c r="BL168" s="16" t="s">
        <v>224</v>
      </c>
      <c r="BM168" s="256" t="s">
        <v>894</v>
      </c>
    </row>
    <row r="169" s="2" customFormat="1" ht="16.5" customHeight="1">
      <c r="A169" s="39"/>
      <c r="B169" s="40"/>
      <c r="C169" s="244" t="s">
        <v>173</v>
      </c>
      <c r="D169" s="244" t="s">
        <v>169</v>
      </c>
      <c r="E169" s="245" t="s">
        <v>1151</v>
      </c>
      <c r="F169" s="246" t="s">
        <v>1152</v>
      </c>
      <c r="G169" s="247" t="s">
        <v>465</v>
      </c>
      <c r="H169" s="248">
        <v>660</v>
      </c>
      <c r="I169" s="249"/>
      <c r="J169" s="250">
        <f>ROUND(I169*H169,2)</f>
        <v>0</v>
      </c>
      <c r="K169" s="251"/>
      <c r="L169" s="42"/>
      <c r="M169" s="252" t="s">
        <v>1</v>
      </c>
      <c r="N169" s="253" t="s">
        <v>46</v>
      </c>
      <c r="O169" s="92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6" t="s">
        <v>224</v>
      </c>
      <c r="AT169" s="256" t="s">
        <v>169</v>
      </c>
      <c r="AU169" s="256" t="s">
        <v>91</v>
      </c>
      <c r="AY169" s="16" t="s">
        <v>167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89</v>
      </c>
      <c r="BK169" s="144">
        <f>ROUND(I169*H169,2)</f>
        <v>0</v>
      </c>
      <c r="BL169" s="16" t="s">
        <v>224</v>
      </c>
      <c r="BM169" s="256" t="s">
        <v>903</v>
      </c>
    </row>
    <row r="170" s="2" customFormat="1" ht="16.5" customHeight="1">
      <c r="A170" s="39"/>
      <c r="B170" s="40"/>
      <c r="C170" s="244" t="s">
        <v>234</v>
      </c>
      <c r="D170" s="244" t="s">
        <v>169</v>
      </c>
      <c r="E170" s="245" t="s">
        <v>1153</v>
      </c>
      <c r="F170" s="246" t="s">
        <v>1154</v>
      </c>
      <c r="G170" s="247" t="s">
        <v>465</v>
      </c>
      <c r="H170" s="248">
        <v>190</v>
      </c>
      <c r="I170" s="249"/>
      <c r="J170" s="250">
        <f>ROUND(I170*H170,2)</f>
        <v>0</v>
      </c>
      <c r="K170" s="251"/>
      <c r="L170" s="42"/>
      <c r="M170" s="252" t="s">
        <v>1</v>
      </c>
      <c r="N170" s="253" t="s">
        <v>46</v>
      </c>
      <c r="O170" s="92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6" t="s">
        <v>224</v>
      </c>
      <c r="AT170" s="256" t="s">
        <v>169</v>
      </c>
      <c r="AU170" s="256" t="s">
        <v>91</v>
      </c>
      <c r="AY170" s="16" t="s">
        <v>167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89</v>
      </c>
      <c r="BK170" s="144">
        <f>ROUND(I170*H170,2)</f>
        <v>0</v>
      </c>
      <c r="BL170" s="16" t="s">
        <v>224</v>
      </c>
      <c r="BM170" s="256" t="s">
        <v>922</v>
      </c>
    </row>
    <row r="171" s="2" customFormat="1" ht="16.5" customHeight="1">
      <c r="A171" s="39"/>
      <c r="B171" s="40"/>
      <c r="C171" s="244" t="s">
        <v>204</v>
      </c>
      <c r="D171" s="244" t="s">
        <v>169</v>
      </c>
      <c r="E171" s="245" t="s">
        <v>1155</v>
      </c>
      <c r="F171" s="246" t="s">
        <v>1156</v>
      </c>
      <c r="G171" s="247" t="s">
        <v>465</v>
      </c>
      <c r="H171" s="248">
        <v>270</v>
      </c>
      <c r="I171" s="249"/>
      <c r="J171" s="250">
        <f>ROUND(I171*H171,2)</f>
        <v>0</v>
      </c>
      <c r="K171" s="251"/>
      <c r="L171" s="42"/>
      <c r="M171" s="252" t="s">
        <v>1</v>
      </c>
      <c r="N171" s="253" t="s">
        <v>46</v>
      </c>
      <c r="O171" s="92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6" t="s">
        <v>224</v>
      </c>
      <c r="AT171" s="256" t="s">
        <v>169</v>
      </c>
      <c r="AU171" s="256" t="s">
        <v>91</v>
      </c>
      <c r="AY171" s="16" t="s">
        <v>167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89</v>
      </c>
      <c r="BK171" s="144">
        <f>ROUND(I171*H171,2)</f>
        <v>0</v>
      </c>
      <c r="BL171" s="16" t="s">
        <v>224</v>
      </c>
      <c r="BM171" s="256" t="s">
        <v>879</v>
      </c>
    </row>
    <row r="172" s="2" customFormat="1" ht="16.5" customHeight="1">
      <c r="A172" s="39"/>
      <c r="B172" s="40"/>
      <c r="C172" s="244" t="s">
        <v>289</v>
      </c>
      <c r="D172" s="244" t="s">
        <v>169</v>
      </c>
      <c r="E172" s="245" t="s">
        <v>1157</v>
      </c>
      <c r="F172" s="246" t="s">
        <v>1158</v>
      </c>
      <c r="G172" s="247" t="s">
        <v>465</v>
      </c>
      <c r="H172" s="248">
        <v>470</v>
      </c>
      <c r="I172" s="249"/>
      <c r="J172" s="250">
        <f>ROUND(I172*H172,2)</f>
        <v>0</v>
      </c>
      <c r="K172" s="251"/>
      <c r="L172" s="42"/>
      <c r="M172" s="252" t="s">
        <v>1</v>
      </c>
      <c r="N172" s="253" t="s">
        <v>46</v>
      </c>
      <c r="O172" s="92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6" t="s">
        <v>224</v>
      </c>
      <c r="AT172" s="256" t="s">
        <v>169</v>
      </c>
      <c r="AU172" s="256" t="s">
        <v>91</v>
      </c>
      <c r="AY172" s="16" t="s">
        <v>167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89</v>
      </c>
      <c r="BK172" s="144">
        <f>ROUND(I172*H172,2)</f>
        <v>0</v>
      </c>
      <c r="BL172" s="16" t="s">
        <v>224</v>
      </c>
      <c r="BM172" s="256" t="s">
        <v>890</v>
      </c>
    </row>
    <row r="173" s="2" customFormat="1" ht="16.5" customHeight="1">
      <c r="A173" s="39"/>
      <c r="B173" s="40"/>
      <c r="C173" s="244" t="s">
        <v>260</v>
      </c>
      <c r="D173" s="244" t="s">
        <v>169</v>
      </c>
      <c r="E173" s="245" t="s">
        <v>1159</v>
      </c>
      <c r="F173" s="246" t="s">
        <v>1160</v>
      </c>
      <c r="G173" s="247" t="s">
        <v>465</v>
      </c>
      <c r="H173" s="248">
        <v>35</v>
      </c>
      <c r="I173" s="249"/>
      <c r="J173" s="250">
        <f>ROUND(I173*H173,2)</f>
        <v>0</v>
      </c>
      <c r="K173" s="251"/>
      <c r="L173" s="42"/>
      <c r="M173" s="252" t="s">
        <v>1</v>
      </c>
      <c r="N173" s="253" t="s">
        <v>46</v>
      </c>
      <c r="O173" s="92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6" t="s">
        <v>224</v>
      </c>
      <c r="AT173" s="256" t="s">
        <v>169</v>
      </c>
      <c r="AU173" s="256" t="s">
        <v>91</v>
      </c>
      <c r="AY173" s="16" t="s">
        <v>167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89</v>
      </c>
      <c r="BK173" s="144">
        <f>ROUND(I173*H173,2)</f>
        <v>0</v>
      </c>
      <c r="BL173" s="16" t="s">
        <v>224</v>
      </c>
      <c r="BM173" s="256" t="s">
        <v>932</v>
      </c>
    </row>
    <row r="174" s="2" customFormat="1" ht="16.5" customHeight="1">
      <c r="A174" s="39"/>
      <c r="B174" s="40"/>
      <c r="C174" s="244" t="s">
        <v>180</v>
      </c>
      <c r="D174" s="244" t="s">
        <v>169</v>
      </c>
      <c r="E174" s="245" t="s">
        <v>1161</v>
      </c>
      <c r="F174" s="246" t="s">
        <v>1162</v>
      </c>
      <c r="G174" s="247" t="s">
        <v>465</v>
      </c>
      <c r="H174" s="248">
        <v>25</v>
      </c>
      <c r="I174" s="249"/>
      <c r="J174" s="250">
        <f>ROUND(I174*H174,2)</f>
        <v>0</v>
      </c>
      <c r="K174" s="251"/>
      <c r="L174" s="42"/>
      <c r="M174" s="252" t="s">
        <v>1</v>
      </c>
      <c r="N174" s="253" t="s">
        <v>46</v>
      </c>
      <c r="O174" s="92"/>
      <c r="P174" s="254">
        <f>O174*H174</f>
        <v>0</v>
      </c>
      <c r="Q174" s="254">
        <v>0</v>
      </c>
      <c r="R174" s="254">
        <f>Q174*H174</f>
        <v>0</v>
      </c>
      <c r="S174" s="254">
        <v>0</v>
      </c>
      <c r="T174" s="25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6" t="s">
        <v>224</v>
      </c>
      <c r="AT174" s="256" t="s">
        <v>169</v>
      </c>
      <c r="AU174" s="256" t="s">
        <v>91</v>
      </c>
      <c r="AY174" s="16" t="s">
        <v>167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89</v>
      </c>
      <c r="BK174" s="144">
        <f>ROUND(I174*H174,2)</f>
        <v>0</v>
      </c>
      <c r="BL174" s="16" t="s">
        <v>224</v>
      </c>
      <c r="BM174" s="256" t="s">
        <v>621</v>
      </c>
    </row>
    <row r="175" s="2" customFormat="1" ht="21.75" customHeight="1">
      <c r="A175" s="39"/>
      <c r="B175" s="40"/>
      <c r="C175" s="244" t="s">
        <v>193</v>
      </c>
      <c r="D175" s="244" t="s">
        <v>169</v>
      </c>
      <c r="E175" s="245" t="s">
        <v>1163</v>
      </c>
      <c r="F175" s="246" t="s">
        <v>1164</v>
      </c>
      <c r="G175" s="247" t="s">
        <v>465</v>
      </c>
      <c r="H175" s="248">
        <v>50</v>
      </c>
      <c r="I175" s="249"/>
      <c r="J175" s="250">
        <f>ROUND(I175*H175,2)</f>
        <v>0</v>
      </c>
      <c r="K175" s="251"/>
      <c r="L175" s="42"/>
      <c r="M175" s="252" t="s">
        <v>1</v>
      </c>
      <c r="N175" s="253" t="s">
        <v>46</v>
      </c>
      <c r="O175" s="92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6" t="s">
        <v>224</v>
      </c>
      <c r="AT175" s="256" t="s">
        <v>169</v>
      </c>
      <c r="AU175" s="256" t="s">
        <v>91</v>
      </c>
      <c r="AY175" s="16" t="s">
        <v>167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89</v>
      </c>
      <c r="BK175" s="144">
        <f>ROUND(I175*H175,2)</f>
        <v>0</v>
      </c>
      <c r="BL175" s="16" t="s">
        <v>224</v>
      </c>
      <c r="BM175" s="256" t="s">
        <v>630</v>
      </c>
    </row>
    <row r="176" s="2" customFormat="1" ht="16.5" customHeight="1">
      <c r="A176" s="39"/>
      <c r="B176" s="40"/>
      <c r="C176" s="244" t="s">
        <v>241</v>
      </c>
      <c r="D176" s="244" t="s">
        <v>169</v>
      </c>
      <c r="E176" s="245" t="s">
        <v>1165</v>
      </c>
      <c r="F176" s="246" t="s">
        <v>1166</v>
      </c>
      <c r="G176" s="247" t="s">
        <v>465</v>
      </c>
      <c r="H176" s="248">
        <v>400</v>
      </c>
      <c r="I176" s="249"/>
      <c r="J176" s="250">
        <f>ROUND(I176*H176,2)</f>
        <v>0</v>
      </c>
      <c r="K176" s="251"/>
      <c r="L176" s="42"/>
      <c r="M176" s="252" t="s">
        <v>1</v>
      </c>
      <c r="N176" s="253" t="s">
        <v>46</v>
      </c>
      <c r="O176" s="92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6" t="s">
        <v>224</v>
      </c>
      <c r="AT176" s="256" t="s">
        <v>169</v>
      </c>
      <c r="AU176" s="256" t="s">
        <v>91</v>
      </c>
      <c r="AY176" s="16" t="s">
        <v>167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89</v>
      </c>
      <c r="BK176" s="144">
        <f>ROUND(I176*H176,2)</f>
        <v>0</v>
      </c>
      <c r="BL176" s="16" t="s">
        <v>224</v>
      </c>
      <c r="BM176" s="256" t="s">
        <v>640</v>
      </c>
    </row>
    <row r="177" s="2" customFormat="1" ht="16.5" customHeight="1">
      <c r="A177" s="39"/>
      <c r="B177" s="40"/>
      <c r="C177" s="244" t="s">
        <v>255</v>
      </c>
      <c r="D177" s="244" t="s">
        <v>169</v>
      </c>
      <c r="E177" s="245" t="s">
        <v>1167</v>
      </c>
      <c r="F177" s="246" t="s">
        <v>1168</v>
      </c>
      <c r="G177" s="247" t="s">
        <v>465</v>
      </c>
      <c r="H177" s="248">
        <v>20</v>
      </c>
      <c r="I177" s="249"/>
      <c r="J177" s="250">
        <f>ROUND(I177*H177,2)</f>
        <v>0</v>
      </c>
      <c r="K177" s="251"/>
      <c r="L177" s="42"/>
      <c r="M177" s="252" t="s">
        <v>1</v>
      </c>
      <c r="N177" s="253" t="s">
        <v>46</v>
      </c>
      <c r="O177" s="92"/>
      <c r="P177" s="254">
        <f>O177*H177</f>
        <v>0</v>
      </c>
      <c r="Q177" s="254">
        <v>0</v>
      </c>
      <c r="R177" s="254">
        <f>Q177*H177</f>
        <v>0</v>
      </c>
      <c r="S177" s="254">
        <v>0</v>
      </c>
      <c r="T177" s="25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6" t="s">
        <v>224</v>
      </c>
      <c r="AT177" s="256" t="s">
        <v>169</v>
      </c>
      <c r="AU177" s="256" t="s">
        <v>91</v>
      </c>
      <c r="AY177" s="16" t="s">
        <v>167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89</v>
      </c>
      <c r="BK177" s="144">
        <f>ROUND(I177*H177,2)</f>
        <v>0</v>
      </c>
      <c r="BL177" s="16" t="s">
        <v>224</v>
      </c>
      <c r="BM177" s="256" t="s">
        <v>644</v>
      </c>
    </row>
    <row r="178" s="2" customFormat="1" ht="16.5" customHeight="1">
      <c r="A178" s="39"/>
      <c r="B178" s="40"/>
      <c r="C178" s="244" t="s">
        <v>211</v>
      </c>
      <c r="D178" s="244" t="s">
        <v>169</v>
      </c>
      <c r="E178" s="245" t="s">
        <v>1169</v>
      </c>
      <c r="F178" s="246" t="s">
        <v>1170</v>
      </c>
      <c r="G178" s="247" t="s">
        <v>465</v>
      </c>
      <c r="H178" s="248">
        <v>20</v>
      </c>
      <c r="I178" s="249"/>
      <c r="J178" s="250">
        <f>ROUND(I178*H178,2)</f>
        <v>0</v>
      </c>
      <c r="K178" s="251"/>
      <c r="L178" s="42"/>
      <c r="M178" s="252" t="s">
        <v>1</v>
      </c>
      <c r="N178" s="253" t="s">
        <v>46</v>
      </c>
      <c r="O178" s="92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6" t="s">
        <v>224</v>
      </c>
      <c r="AT178" s="256" t="s">
        <v>169</v>
      </c>
      <c r="AU178" s="256" t="s">
        <v>91</v>
      </c>
      <c r="AY178" s="16" t="s">
        <v>167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89</v>
      </c>
      <c r="BK178" s="144">
        <f>ROUND(I178*H178,2)</f>
        <v>0</v>
      </c>
      <c r="BL178" s="16" t="s">
        <v>224</v>
      </c>
      <c r="BM178" s="256" t="s">
        <v>692</v>
      </c>
    </row>
    <row r="179" s="2" customFormat="1" ht="24.15" customHeight="1">
      <c r="A179" s="39"/>
      <c r="B179" s="40"/>
      <c r="C179" s="244" t="s">
        <v>216</v>
      </c>
      <c r="D179" s="244" t="s">
        <v>169</v>
      </c>
      <c r="E179" s="245" t="s">
        <v>1171</v>
      </c>
      <c r="F179" s="246" t="s">
        <v>1172</v>
      </c>
      <c r="G179" s="247" t="s">
        <v>586</v>
      </c>
      <c r="H179" s="248">
        <v>1</v>
      </c>
      <c r="I179" s="249"/>
      <c r="J179" s="250">
        <f>ROUND(I179*H179,2)</f>
        <v>0</v>
      </c>
      <c r="K179" s="251"/>
      <c r="L179" s="42"/>
      <c r="M179" s="252" t="s">
        <v>1</v>
      </c>
      <c r="N179" s="253" t="s">
        <v>46</v>
      </c>
      <c r="O179" s="92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6" t="s">
        <v>224</v>
      </c>
      <c r="AT179" s="256" t="s">
        <v>169</v>
      </c>
      <c r="AU179" s="256" t="s">
        <v>91</v>
      </c>
      <c r="AY179" s="16" t="s">
        <v>167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89</v>
      </c>
      <c r="BK179" s="144">
        <f>ROUND(I179*H179,2)</f>
        <v>0</v>
      </c>
      <c r="BL179" s="16" t="s">
        <v>224</v>
      </c>
      <c r="BM179" s="256" t="s">
        <v>680</v>
      </c>
    </row>
    <row r="180" s="2" customFormat="1" ht="16.5" customHeight="1">
      <c r="A180" s="39"/>
      <c r="B180" s="40"/>
      <c r="C180" s="244" t="s">
        <v>8</v>
      </c>
      <c r="D180" s="244" t="s">
        <v>169</v>
      </c>
      <c r="E180" s="245" t="s">
        <v>1173</v>
      </c>
      <c r="F180" s="246" t="s">
        <v>1142</v>
      </c>
      <c r="G180" s="247" t="s">
        <v>586</v>
      </c>
      <c r="H180" s="248">
        <v>1</v>
      </c>
      <c r="I180" s="249"/>
      <c r="J180" s="250">
        <f>ROUND(I180*H180,2)</f>
        <v>0</v>
      </c>
      <c r="K180" s="251"/>
      <c r="L180" s="42"/>
      <c r="M180" s="252" t="s">
        <v>1</v>
      </c>
      <c r="N180" s="253" t="s">
        <v>46</v>
      </c>
      <c r="O180" s="92"/>
      <c r="P180" s="254">
        <f>O180*H180</f>
        <v>0</v>
      </c>
      <c r="Q180" s="254">
        <v>0</v>
      </c>
      <c r="R180" s="254">
        <f>Q180*H180</f>
        <v>0</v>
      </c>
      <c r="S180" s="254">
        <v>0</v>
      </c>
      <c r="T180" s="25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6" t="s">
        <v>224</v>
      </c>
      <c r="AT180" s="256" t="s">
        <v>169</v>
      </c>
      <c r="AU180" s="256" t="s">
        <v>91</v>
      </c>
      <c r="AY180" s="16" t="s">
        <v>167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89</v>
      </c>
      <c r="BK180" s="144">
        <f>ROUND(I180*H180,2)</f>
        <v>0</v>
      </c>
      <c r="BL180" s="16" t="s">
        <v>224</v>
      </c>
      <c r="BM180" s="256" t="s">
        <v>780</v>
      </c>
    </row>
    <row r="181" s="12" customFormat="1" ht="22.8" customHeight="1">
      <c r="A181" s="12"/>
      <c r="B181" s="228"/>
      <c r="C181" s="229"/>
      <c r="D181" s="230" t="s">
        <v>80</v>
      </c>
      <c r="E181" s="242" t="s">
        <v>1174</v>
      </c>
      <c r="F181" s="242" t="s">
        <v>1175</v>
      </c>
      <c r="G181" s="229"/>
      <c r="H181" s="229"/>
      <c r="I181" s="232"/>
      <c r="J181" s="243">
        <f>BK181</f>
        <v>0</v>
      </c>
      <c r="K181" s="229"/>
      <c r="L181" s="234"/>
      <c r="M181" s="235"/>
      <c r="N181" s="236"/>
      <c r="O181" s="236"/>
      <c r="P181" s="237">
        <f>SUM(P182:P191)</f>
        <v>0</v>
      </c>
      <c r="Q181" s="236"/>
      <c r="R181" s="237">
        <f>SUM(R182:R191)</f>
        <v>0</v>
      </c>
      <c r="S181" s="236"/>
      <c r="T181" s="238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9" t="s">
        <v>89</v>
      </c>
      <c r="AT181" s="240" t="s">
        <v>80</v>
      </c>
      <c r="AU181" s="240" t="s">
        <v>89</v>
      </c>
      <c r="AY181" s="239" t="s">
        <v>167</v>
      </c>
      <c r="BK181" s="241">
        <f>SUM(BK182:BK191)</f>
        <v>0</v>
      </c>
    </row>
    <row r="182" s="2" customFormat="1" ht="66.75" customHeight="1">
      <c r="A182" s="39"/>
      <c r="B182" s="40"/>
      <c r="C182" s="244" t="s">
        <v>89</v>
      </c>
      <c r="D182" s="244" t="s">
        <v>169</v>
      </c>
      <c r="E182" s="245" t="s">
        <v>1176</v>
      </c>
      <c r="F182" s="246" t="s">
        <v>1177</v>
      </c>
      <c r="G182" s="247" t="s">
        <v>465</v>
      </c>
      <c r="H182" s="248">
        <v>31</v>
      </c>
      <c r="I182" s="249"/>
      <c r="J182" s="250">
        <f>ROUND(I182*H182,2)</f>
        <v>0</v>
      </c>
      <c r="K182" s="251"/>
      <c r="L182" s="42"/>
      <c r="M182" s="252" t="s">
        <v>1</v>
      </c>
      <c r="N182" s="253" t="s">
        <v>46</v>
      </c>
      <c r="O182" s="92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6" t="s">
        <v>224</v>
      </c>
      <c r="AT182" s="256" t="s">
        <v>169</v>
      </c>
      <c r="AU182" s="256" t="s">
        <v>91</v>
      </c>
      <c r="AY182" s="16" t="s">
        <v>167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89</v>
      </c>
      <c r="BK182" s="144">
        <f>ROUND(I182*H182,2)</f>
        <v>0</v>
      </c>
      <c r="BL182" s="16" t="s">
        <v>224</v>
      </c>
      <c r="BM182" s="256" t="s">
        <v>422</v>
      </c>
    </row>
    <row r="183" s="2" customFormat="1" ht="66.75" customHeight="1">
      <c r="A183" s="39"/>
      <c r="B183" s="40"/>
      <c r="C183" s="244" t="s">
        <v>91</v>
      </c>
      <c r="D183" s="244" t="s">
        <v>169</v>
      </c>
      <c r="E183" s="245" t="s">
        <v>1178</v>
      </c>
      <c r="F183" s="246" t="s">
        <v>1179</v>
      </c>
      <c r="G183" s="247" t="s">
        <v>465</v>
      </c>
      <c r="H183" s="248">
        <v>45</v>
      </c>
      <c r="I183" s="249"/>
      <c r="J183" s="250">
        <f>ROUND(I183*H183,2)</f>
        <v>0</v>
      </c>
      <c r="K183" s="251"/>
      <c r="L183" s="42"/>
      <c r="M183" s="252" t="s">
        <v>1</v>
      </c>
      <c r="N183" s="253" t="s">
        <v>46</v>
      </c>
      <c r="O183" s="92"/>
      <c r="P183" s="254">
        <f>O183*H183</f>
        <v>0</v>
      </c>
      <c r="Q183" s="254">
        <v>0</v>
      </c>
      <c r="R183" s="254">
        <f>Q183*H183</f>
        <v>0</v>
      </c>
      <c r="S183" s="254">
        <v>0</v>
      </c>
      <c r="T183" s="25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6" t="s">
        <v>224</v>
      </c>
      <c r="AT183" s="256" t="s">
        <v>169</v>
      </c>
      <c r="AU183" s="256" t="s">
        <v>91</v>
      </c>
      <c r="AY183" s="16" t="s">
        <v>167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89</v>
      </c>
      <c r="BK183" s="144">
        <f>ROUND(I183*H183,2)</f>
        <v>0</v>
      </c>
      <c r="BL183" s="16" t="s">
        <v>224</v>
      </c>
      <c r="BM183" s="256" t="s">
        <v>830</v>
      </c>
    </row>
    <row r="184" s="2" customFormat="1" ht="55.5" customHeight="1">
      <c r="A184" s="39"/>
      <c r="B184" s="40"/>
      <c r="C184" s="244" t="s">
        <v>198</v>
      </c>
      <c r="D184" s="244" t="s">
        <v>169</v>
      </c>
      <c r="E184" s="245" t="s">
        <v>1180</v>
      </c>
      <c r="F184" s="246" t="s">
        <v>1181</v>
      </c>
      <c r="G184" s="247" t="s">
        <v>465</v>
      </c>
      <c r="H184" s="248">
        <v>5</v>
      </c>
      <c r="I184" s="249"/>
      <c r="J184" s="250">
        <f>ROUND(I184*H184,2)</f>
        <v>0</v>
      </c>
      <c r="K184" s="251"/>
      <c r="L184" s="42"/>
      <c r="M184" s="252" t="s">
        <v>1</v>
      </c>
      <c r="N184" s="253" t="s">
        <v>46</v>
      </c>
      <c r="O184" s="92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6" t="s">
        <v>224</v>
      </c>
      <c r="AT184" s="256" t="s">
        <v>169</v>
      </c>
      <c r="AU184" s="256" t="s">
        <v>91</v>
      </c>
      <c r="AY184" s="16" t="s">
        <v>167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89</v>
      </c>
      <c r="BK184" s="144">
        <f>ROUND(I184*H184,2)</f>
        <v>0</v>
      </c>
      <c r="BL184" s="16" t="s">
        <v>224</v>
      </c>
      <c r="BM184" s="256" t="s">
        <v>839</v>
      </c>
    </row>
    <row r="185" s="2" customFormat="1" ht="16.5" customHeight="1">
      <c r="A185" s="39"/>
      <c r="B185" s="40"/>
      <c r="C185" s="244" t="s">
        <v>173</v>
      </c>
      <c r="D185" s="244" t="s">
        <v>169</v>
      </c>
      <c r="E185" s="245" t="s">
        <v>1182</v>
      </c>
      <c r="F185" s="246" t="s">
        <v>1183</v>
      </c>
      <c r="G185" s="247" t="s">
        <v>465</v>
      </c>
      <c r="H185" s="248">
        <v>200</v>
      </c>
      <c r="I185" s="249"/>
      <c r="J185" s="250">
        <f>ROUND(I185*H185,2)</f>
        <v>0</v>
      </c>
      <c r="K185" s="251"/>
      <c r="L185" s="42"/>
      <c r="M185" s="252" t="s">
        <v>1</v>
      </c>
      <c r="N185" s="253" t="s">
        <v>46</v>
      </c>
      <c r="O185" s="92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6" t="s">
        <v>224</v>
      </c>
      <c r="AT185" s="256" t="s">
        <v>169</v>
      </c>
      <c r="AU185" s="256" t="s">
        <v>91</v>
      </c>
      <c r="AY185" s="16" t="s">
        <v>167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89</v>
      </c>
      <c r="BK185" s="144">
        <f>ROUND(I185*H185,2)</f>
        <v>0</v>
      </c>
      <c r="BL185" s="16" t="s">
        <v>224</v>
      </c>
      <c r="BM185" s="256" t="s">
        <v>739</v>
      </c>
    </row>
    <row r="186" s="2" customFormat="1" ht="33" customHeight="1">
      <c r="A186" s="39"/>
      <c r="B186" s="40"/>
      <c r="C186" s="244" t="s">
        <v>234</v>
      </c>
      <c r="D186" s="244" t="s">
        <v>169</v>
      </c>
      <c r="E186" s="245" t="s">
        <v>1184</v>
      </c>
      <c r="F186" s="246" t="s">
        <v>1185</v>
      </c>
      <c r="G186" s="247" t="s">
        <v>465</v>
      </c>
      <c r="H186" s="248">
        <v>200</v>
      </c>
      <c r="I186" s="249"/>
      <c r="J186" s="250">
        <f>ROUND(I186*H186,2)</f>
        <v>0</v>
      </c>
      <c r="K186" s="251"/>
      <c r="L186" s="42"/>
      <c r="M186" s="252" t="s">
        <v>1</v>
      </c>
      <c r="N186" s="253" t="s">
        <v>46</v>
      </c>
      <c r="O186" s="92"/>
      <c r="P186" s="254">
        <f>O186*H186</f>
        <v>0</v>
      </c>
      <c r="Q186" s="254">
        <v>0</v>
      </c>
      <c r="R186" s="254">
        <f>Q186*H186</f>
        <v>0</v>
      </c>
      <c r="S186" s="254">
        <v>0</v>
      </c>
      <c r="T186" s="25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6" t="s">
        <v>224</v>
      </c>
      <c r="AT186" s="256" t="s">
        <v>169</v>
      </c>
      <c r="AU186" s="256" t="s">
        <v>91</v>
      </c>
      <c r="AY186" s="16" t="s">
        <v>167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89</v>
      </c>
      <c r="BK186" s="144">
        <f>ROUND(I186*H186,2)</f>
        <v>0</v>
      </c>
      <c r="BL186" s="16" t="s">
        <v>224</v>
      </c>
      <c r="BM186" s="256" t="s">
        <v>743</v>
      </c>
    </row>
    <row r="187" s="2" customFormat="1" ht="21.75" customHeight="1">
      <c r="A187" s="39"/>
      <c r="B187" s="40"/>
      <c r="C187" s="244" t="s">
        <v>204</v>
      </c>
      <c r="D187" s="244" t="s">
        <v>169</v>
      </c>
      <c r="E187" s="245" t="s">
        <v>1186</v>
      </c>
      <c r="F187" s="246" t="s">
        <v>1187</v>
      </c>
      <c r="G187" s="247" t="s">
        <v>1089</v>
      </c>
      <c r="H187" s="248">
        <v>30</v>
      </c>
      <c r="I187" s="249"/>
      <c r="J187" s="250">
        <f>ROUND(I187*H187,2)</f>
        <v>0</v>
      </c>
      <c r="K187" s="251"/>
      <c r="L187" s="42"/>
      <c r="M187" s="252" t="s">
        <v>1</v>
      </c>
      <c r="N187" s="253" t="s">
        <v>46</v>
      </c>
      <c r="O187" s="92"/>
      <c r="P187" s="254">
        <f>O187*H187</f>
        <v>0</v>
      </c>
      <c r="Q187" s="254">
        <v>0</v>
      </c>
      <c r="R187" s="254">
        <f>Q187*H187</f>
        <v>0</v>
      </c>
      <c r="S187" s="254">
        <v>0</v>
      </c>
      <c r="T187" s="25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6" t="s">
        <v>224</v>
      </c>
      <c r="AT187" s="256" t="s">
        <v>169</v>
      </c>
      <c r="AU187" s="256" t="s">
        <v>91</v>
      </c>
      <c r="AY187" s="16" t="s">
        <v>167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89</v>
      </c>
      <c r="BK187" s="144">
        <f>ROUND(I187*H187,2)</f>
        <v>0</v>
      </c>
      <c r="BL187" s="16" t="s">
        <v>224</v>
      </c>
      <c r="BM187" s="256" t="s">
        <v>747</v>
      </c>
    </row>
    <row r="188" s="2" customFormat="1" ht="16.5" customHeight="1">
      <c r="A188" s="39"/>
      <c r="B188" s="40"/>
      <c r="C188" s="244" t="s">
        <v>289</v>
      </c>
      <c r="D188" s="244" t="s">
        <v>169</v>
      </c>
      <c r="E188" s="245" t="s">
        <v>1188</v>
      </c>
      <c r="F188" s="246" t="s">
        <v>1189</v>
      </c>
      <c r="G188" s="247" t="s">
        <v>1089</v>
      </c>
      <c r="H188" s="248">
        <v>70</v>
      </c>
      <c r="I188" s="249"/>
      <c r="J188" s="250">
        <f>ROUND(I188*H188,2)</f>
        <v>0</v>
      </c>
      <c r="K188" s="251"/>
      <c r="L188" s="42"/>
      <c r="M188" s="252" t="s">
        <v>1</v>
      </c>
      <c r="N188" s="253" t="s">
        <v>46</v>
      </c>
      <c r="O188" s="92"/>
      <c r="P188" s="254">
        <f>O188*H188</f>
        <v>0</v>
      </c>
      <c r="Q188" s="254">
        <v>0</v>
      </c>
      <c r="R188" s="254">
        <f>Q188*H188</f>
        <v>0</v>
      </c>
      <c r="S188" s="254">
        <v>0</v>
      </c>
      <c r="T188" s="25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6" t="s">
        <v>224</v>
      </c>
      <c r="AT188" s="256" t="s">
        <v>169</v>
      </c>
      <c r="AU188" s="256" t="s">
        <v>91</v>
      </c>
      <c r="AY188" s="16" t="s">
        <v>167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6" t="s">
        <v>89</v>
      </c>
      <c r="BK188" s="144">
        <f>ROUND(I188*H188,2)</f>
        <v>0</v>
      </c>
      <c r="BL188" s="16" t="s">
        <v>224</v>
      </c>
      <c r="BM188" s="256" t="s">
        <v>1190</v>
      </c>
    </row>
    <row r="189" s="2" customFormat="1" ht="16.5" customHeight="1">
      <c r="A189" s="39"/>
      <c r="B189" s="40"/>
      <c r="C189" s="244" t="s">
        <v>260</v>
      </c>
      <c r="D189" s="244" t="s">
        <v>169</v>
      </c>
      <c r="E189" s="245" t="s">
        <v>1191</v>
      </c>
      <c r="F189" s="246" t="s">
        <v>1192</v>
      </c>
      <c r="G189" s="247" t="s">
        <v>1089</v>
      </c>
      <c r="H189" s="248">
        <v>1</v>
      </c>
      <c r="I189" s="249"/>
      <c r="J189" s="250">
        <f>ROUND(I189*H189,2)</f>
        <v>0</v>
      </c>
      <c r="K189" s="251"/>
      <c r="L189" s="42"/>
      <c r="M189" s="252" t="s">
        <v>1</v>
      </c>
      <c r="N189" s="253" t="s">
        <v>46</v>
      </c>
      <c r="O189" s="92"/>
      <c r="P189" s="254">
        <f>O189*H189</f>
        <v>0</v>
      </c>
      <c r="Q189" s="254">
        <v>0</v>
      </c>
      <c r="R189" s="254">
        <f>Q189*H189</f>
        <v>0</v>
      </c>
      <c r="S189" s="254">
        <v>0</v>
      </c>
      <c r="T189" s="25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6" t="s">
        <v>224</v>
      </c>
      <c r="AT189" s="256" t="s">
        <v>169</v>
      </c>
      <c r="AU189" s="256" t="s">
        <v>91</v>
      </c>
      <c r="AY189" s="16" t="s">
        <v>167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89</v>
      </c>
      <c r="BK189" s="144">
        <f>ROUND(I189*H189,2)</f>
        <v>0</v>
      </c>
      <c r="BL189" s="16" t="s">
        <v>224</v>
      </c>
      <c r="BM189" s="256" t="s">
        <v>715</v>
      </c>
    </row>
    <row r="190" s="2" customFormat="1" ht="24.15" customHeight="1">
      <c r="A190" s="39"/>
      <c r="B190" s="40"/>
      <c r="C190" s="244" t="s">
        <v>180</v>
      </c>
      <c r="D190" s="244" t="s">
        <v>169</v>
      </c>
      <c r="E190" s="245" t="s">
        <v>1193</v>
      </c>
      <c r="F190" s="246" t="s">
        <v>1140</v>
      </c>
      <c r="G190" s="247" t="s">
        <v>586</v>
      </c>
      <c r="H190" s="248">
        <v>1</v>
      </c>
      <c r="I190" s="249"/>
      <c r="J190" s="250">
        <f>ROUND(I190*H190,2)</f>
        <v>0</v>
      </c>
      <c r="K190" s="251"/>
      <c r="L190" s="42"/>
      <c r="M190" s="252" t="s">
        <v>1</v>
      </c>
      <c r="N190" s="253" t="s">
        <v>46</v>
      </c>
      <c r="O190" s="92"/>
      <c r="P190" s="254">
        <f>O190*H190</f>
        <v>0</v>
      </c>
      <c r="Q190" s="254">
        <v>0</v>
      </c>
      <c r="R190" s="254">
        <f>Q190*H190</f>
        <v>0</v>
      </c>
      <c r="S190" s="254">
        <v>0</v>
      </c>
      <c r="T190" s="25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6" t="s">
        <v>224</v>
      </c>
      <c r="AT190" s="256" t="s">
        <v>169</v>
      </c>
      <c r="AU190" s="256" t="s">
        <v>91</v>
      </c>
      <c r="AY190" s="16" t="s">
        <v>167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89</v>
      </c>
      <c r="BK190" s="144">
        <f>ROUND(I190*H190,2)</f>
        <v>0</v>
      </c>
      <c r="BL190" s="16" t="s">
        <v>224</v>
      </c>
      <c r="BM190" s="256" t="s">
        <v>719</v>
      </c>
    </row>
    <row r="191" s="2" customFormat="1" ht="16.5" customHeight="1">
      <c r="A191" s="39"/>
      <c r="B191" s="40"/>
      <c r="C191" s="244" t="s">
        <v>193</v>
      </c>
      <c r="D191" s="244" t="s">
        <v>169</v>
      </c>
      <c r="E191" s="245" t="s">
        <v>1194</v>
      </c>
      <c r="F191" s="246" t="s">
        <v>1142</v>
      </c>
      <c r="G191" s="247" t="s">
        <v>586</v>
      </c>
      <c r="H191" s="248">
        <v>1</v>
      </c>
      <c r="I191" s="249"/>
      <c r="J191" s="250">
        <f>ROUND(I191*H191,2)</f>
        <v>0</v>
      </c>
      <c r="K191" s="251"/>
      <c r="L191" s="42"/>
      <c r="M191" s="252" t="s">
        <v>1</v>
      </c>
      <c r="N191" s="253" t="s">
        <v>46</v>
      </c>
      <c r="O191" s="92"/>
      <c r="P191" s="254">
        <f>O191*H191</f>
        <v>0</v>
      </c>
      <c r="Q191" s="254">
        <v>0</v>
      </c>
      <c r="R191" s="254">
        <f>Q191*H191</f>
        <v>0</v>
      </c>
      <c r="S191" s="254">
        <v>0</v>
      </c>
      <c r="T191" s="25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6" t="s">
        <v>224</v>
      </c>
      <c r="AT191" s="256" t="s">
        <v>169</v>
      </c>
      <c r="AU191" s="256" t="s">
        <v>91</v>
      </c>
      <c r="AY191" s="16" t="s">
        <v>167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6" t="s">
        <v>89</v>
      </c>
      <c r="BK191" s="144">
        <f>ROUND(I191*H191,2)</f>
        <v>0</v>
      </c>
      <c r="BL191" s="16" t="s">
        <v>224</v>
      </c>
      <c r="BM191" s="256" t="s">
        <v>723</v>
      </c>
    </row>
    <row r="192" s="12" customFormat="1" ht="22.8" customHeight="1">
      <c r="A192" s="12"/>
      <c r="B192" s="228"/>
      <c r="C192" s="229"/>
      <c r="D192" s="230" t="s">
        <v>80</v>
      </c>
      <c r="E192" s="242" t="s">
        <v>1195</v>
      </c>
      <c r="F192" s="242" t="s">
        <v>1196</v>
      </c>
      <c r="G192" s="229"/>
      <c r="H192" s="229"/>
      <c r="I192" s="232"/>
      <c r="J192" s="243">
        <f>BK192</f>
        <v>0</v>
      </c>
      <c r="K192" s="229"/>
      <c r="L192" s="234"/>
      <c r="M192" s="235"/>
      <c r="N192" s="236"/>
      <c r="O192" s="236"/>
      <c r="P192" s="237">
        <f>SUM(P193:P196)</f>
        <v>0</v>
      </c>
      <c r="Q192" s="236"/>
      <c r="R192" s="237">
        <f>SUM(R193:R196)</f>
        <v>0</v>
      </c>
      <c r="S192" s="236"/>
      <c r="T192" s="238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9" t="s">
        <v>89</v>
      </c>
      <c r="AT192" s="240" t="s">
        <v>80</v>
      </c>
      <c r="AU192" s="240" t="s">
        <v>89</v>
      </c>
      <c r="AY192" s="239" t="s">
        <v>167</v>
      </c>
      <c r="BK192" s="241">
        <f>SUM(BK193:BK196)</f>
        <v>0</v>
      </c>
    </row>
    <row r="193" s="2" customFormat="1" ht="55.5" customHeight="1">
      <c r="A193" s="39"/>
      <c r="B193" s="40"/>
      <c r="C193" s="244" t="s">
        <v>89</v>
      </c>
      <c r="D193" s="244" t="s">
        <v>169</v>
      </c>
      <c r="E193" s="245" t="s">
        <v>1197</v>
      </c>
      <c r="F193" s="246" t="s">
        <v>1198</v>
      </c>
      <c r="G193" s="247" t="s">
        <v>1089</v>
      </c>
      <c r="H193" s="248">
        <v>1</v>
      </c>
      <c r="I193" s="249"/>
      <c r="J193" s="250">
        <f>ROUND(I193*H193,2)</f>
        <v>0</v>
      </c>
      <c r="K193" s="251"/>
      <c r="L193" s="42"/>
      <c r="M193" s="252" t="s">
        <v>1</v>
      </c>
      <c r="N193" s="253" t="s">
        <v>46</v>
      </c>
      <c r="O193" s="92"/>
      <c r="P193" s="254">
        <f>O193*H193</f>
        <v>0</v>
      </c>
      <c r="Q193" s="254">
        <v>0</v>
      </c>
      <c r="R193" s="254">
        <f>Q193*H193</f>
        <v>0</v>
      </c>
      <c r="S193" s="254">
        <v>0</v>
      </c>
      <c r="T193" s="25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6" t="s">
        <v>224</v>
      </c>
      <c r="AT193" s="256" t="s">
        <v>169</v>
      </c>
      <c r="AU193" s="256" t="s">
        <v>91</v>
      </c>
      <c r="AY193" s="16" t="s">
        <v>167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89</v>
      </c>
      <c r="BK193" s="144">
        <f>ROUND(I193*H193,2)</f>
        <v>0</v>
      </c>
      <c r="BL193" s="16" t="s">
        <v>224</v>
      </c>
      <c r="BM193" s="256" t="s">
        <v>727</v>
      </c>
    </row>
    <row r="194" s="2" customFormat="1" ht="90" customHeight="1">
      <c r="A194" s="39"/>
      <c r="B194" s="40"/>
      <c r="C194" s="244" t="s">
        <v>91</v>
      </c>
      <c r="D194" s="244" t="s">
        <v>169</v>
      </c>
      <c r="E194" s="245" t="s">
        <v>1199</v>
      </c>
      <c r="F194" s="246" t="s">
        <v>1200</v>
      </c>
      <c r="G194" s="247" t="s">
        <v>1089</v>
      </c>
      <c r="H194" s="248">
        <v>1</v>
      </c>
      <c r="I194" s="249"/>
      <c r="J194" s="250">
        <f>ROUND(I194*H194,2)</f>
        <v>0</v>
      </c>
      <c r="K194" s="251"/>
      <c r="L194" s="42"/>
      <c r="M194" s="252" t="s">
        <v>1</v>
      </c>
      <c r="N194" s="253" t="s">
        <v>46</v>
      </c>
      <c r="O194" s="92"/>
      <c r="P194" s="254">
        <f>O194*H194</f>
        <v>0</v>
      </c>
      <c r="Q194" s="254">
        <v>0</v>
      </c>
      <c r="R194" s="254">
        <f>Q194*H194</f>
        <v>0</v>
      </c>
      <c r="S194" s="254">
        <v>0</v>
      </c>
      <c r="T194" s="25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6" t="s">
        <v>224</v>
      </c>
      <c r="AT194" s="256" t="s">
        <v>169</v>
      </c>
      <c r="AU194" s="256" t="s">
        <v>91</v>
      </c>
      <c r="AY194" s="16" t="s">
        <v>167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89</v>
      </c>
      <c r="BK194" s="144">
        <f>ROUND(I194*H194,2)</f>
        <v>0</v>
      </c>
      <c r="BL194" s="16" t="s">
        <v>224</v>
      </c>
      <c r="BM194" s="256" t="s">
        <v>735</v>
      </c>
    </row>
    <row r="195" s="2" customFormat="1" ht="16.5" customHeight="1">
      <c r="A195" s="39"/>
      <c r="B195" s="40"/>
      <c r="C195" s="244" t="s">
        <v>198</v>
      </c>
      <c r="D195" s="244" t="s">
        <v>169</v>
      </c>
      <c r="E195" s="245" t="s">
        <v>1201</v>
      </c>
      <c r="F195" s="246" t="s">
        <v>1202</v>
      </c>
      <c r="G195" s="247" t="s">
        <v>586</v>
      </c>
      <c r="H195" s="248">
        <v>1</v>
      </c>
      <c r="I195" s="249"/>
      <c r="J195" s="250">
        <f>ROUND(I195*H195,2)</f>
        <v>0</v>
      </c>
      <c r="K195" s="251"/>
      <c r="L195" s="42"/>
      <c r="M195" s="252" t="s">
        <v>1</v>
      </c>
      <c r="N195" s="253" t="s">
        <v>46</v>
      </c>
      <c r="O195" s="92"/>
      <c r="P195" s="254">
        <f>O195*H195</f>
        <v>0</v>
      </c>
      <c r="Q195" s="254">
        <v>0</v>
      </c>
      <c r="R195" s="254">
        <f>Q195*H195</f>
        <v>0</v>
      </c>
      <c r="S195" s="254">
        <v>0</v>
      </c>
      <c r="T195" s="25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6" t="s">
        <v>224</v>
      </c>
      <c r="AT195" s="256" t="s">
        <v>169</v>
      </c>
      <c r="AU195" s="256" t="s">
        <v>91</v>
      </c>
      <c r="AY195" s="16" t="s">
        <v>167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6" t="s">
        <v>89</v>
      </c>
      <c r="BK195" s="144">
        <f>ROUND(I195*H195,2)</f>
        <v>0</v>
      </c>
      <c r="BL195" s="16" t="s">
        <v>224</v>
      </c>
      <c r="BM195" s="256" t="s">
        <v>767</v>
      </c>
    </row>
    <row r="196" s="2" customFormat="1" ht="16.5" customHeight="1">
      <c r="A196" s="39"/>
      <c r="B196" s="40"/>
      <c r="C196" s="244" t="s">
        <v>173</v>
      </c>
      <c r="D196" s="244" t="s">
        <v>169</v>
      </c>
      <c r="E196" s="245" t="s">
        <v>1203</v>
      </c>
      <c r="F196" s="246" t="s">
        <v>1204</v>
      </c>
      <c r="G196" s="247" t="s">
        <v>586</v>
      </c>
      <c r="H196" s="248">
        <v>1</v>
      </c>
      <c r="I196" s="249"/>
      <c r="J196" s="250">
        <f>ROUND(I196*H196,2)</f>
        <v>0</v>
      </c>
      <c r="K196" s="251"/>
      <c r="L196" s="42"/>
      <c r="M196" s="252" t="s">
        <v>1</v>
      </c>
      <c r="N196" s="253" t="s">
        <v>46</v>
      </c>
      <c r="O196" s="92"/>
      <c r="P196" s="254">
        <f>O196*H196</f>
        <v>0</v>
      </c>
      <c r="Q196" s="254">
        <v>0</v>
      </c>
      <c r="R196" s="254">
        <f>Q196*H196</f>
        <v>0</v>
      </c>
      <c r="S196" s="254">
        <v>0</v>
      </c>
      <c r="T196" s="25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6" t="s">
        <v>224</v>
      </c>
      <c r="AT196" s="256" t="s">
        <v>169</v>
      </c>
      <c r="AU196" s="256" t="s">
        <v>91</v>
      </c>
      <c r="AY196" s="16" t="s">
        <v>167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89</v>
      </c>
      <c r="BK196" s="144">
        <f>ROUND(I196*H196,2)</f>
        <v>0</v>
      </c>
      <c r="BL196" s="16" t="s">
        <v>224</v>
      </c>
      <c r="BM196" s="256" t="s">
        <v>400</v>
      </c>
    </row>
    <row r="197" s="12" customFormat="1" ht="22.8" customHeight="1">
      <c r="A197" s="12"/>
      <c r="B197" s="228"/>
      <c r="C197" s="229"/>
      <c r="D197" s="230" t="s">
        <v>80</v>
      </c>
      <c r="E197" s="242" t="s">
        <v>1205</v>
      </c>
      <c r="F197" s="242" t="s">
        <v>1206</v>
      </c>
      <c r="G197" s="229"/>
      <c r="H197" s="229"/>
      <c r="I197" s="232"/>
      <c r="J197" s="243">
        <f>BK197</f>
        <v>0</v>
      </c>
      <c r="K197" s="229"/>
      <c r="L197" s="234"/>
      <c r="M197" s="235"/>
      <c r="N197" s="236"/>
      <c r="O197" s="236"/>
      <c r="P197" s="237">
        <f>SUM(P198:P214)</f>
        <v>0</v>
      </c>
      <c r="Q197" s="236"/>
      <c r="R197" s="237">
        <f>SUM(R198:R214)</f>
        <v>0</v>
      </c>
      <c r="S197" s="236"/>
      <c r="T197" s="238">
        <f>SUM(T198:T214)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9" t="s">
        <v>89</v>
      </c>
      <c r="AT197" s="240" t="s">
        <v>80</v>
      </c>
      <c r="AU197" s="240" t="s">
        <v>89</v>
      </c>
      <c r="AY197" s="239" t="s">
        <v>167</v>
      </c>
      <c r="BK197" s="241">
        <f>SUM(BK198:BK214)</f>
        <v>0</v>
      </c>
    </row>
    <row r="198" s="2" customFormat="1" ht="37.8" customHeight="1">
      <c r="A198" s="39"/>
      <c r="B198" s="40"/>
      <c r="C198" s="244" t="s">
        <v>89</v>
      </c>
      <c r="D198" s="244" t="s">
        <v>169</v>
      </c>
      <c r="E198" s="245" t="s">
        <v>1207</v>
      </c>
      <c r="F198" s="246" t="s">
        <v>1208</v>
      </c>
      <c r="G198" s="247" t="s">
        <v>1089</v>
      </c>
      <c r="H198" s="248">
        <v>1</v>
      </c>
      <c r="I198" s="249"/>
      <c r="J198" s="250">
        <f>ROUND(I198*H198,2)</f>
        <v>0</v>
      </c>
      <c r="K198" s="251"/>
      <c r="L198" s="42"/>
      <c r="M198" s="252" t="s">
        <v>1</v>
      </c>
      <c r="N198" s="253" t="s">
        <v>46</v>
      </c>
      <c r="O198" s="92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6" t="s">
        <v>224</v>
      </c>
      <c r="AT198" s="256" t="s">
        <v>169</v>
      </c>
      <c r="AU198" s="256" t="s">
        <v>91</v>
      </c>
      <c r="AY198" s="16" t="s">
        <v>167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6" t="s">
        <v>89</v>
      </c>
      <c r="BK198" s="144">
        <f>ROUND(I198*H198,2)</f>
        <v>0</v>
      </c>
      <c r="BL198" s="16" t="s">
        <v>224</v>
      </c>
      <c r="BM198" s="256" t="s">
        <v>414</v>
      </c>
    </row>
    <row r="199" s="2" customFormat="1" ht="16.5" customHeight="1">
      <c r="A199" s="39"/>
      <c r="B199" s="40"/>
      <c r="C199" s="244" t="s">
        <v>91</v>
      </c>
      <c r="D199" s="244" t="s">
        <v>169</v>
      </c>
      <c r="E199" s="245" t="s">
        <v>1209</v>
      </c>
      <c r="F199" s="246" t="s">
        <v>1210</v>
      </c>
      <c r="G199" s="247" t="s">
        <v>465</v>
      </c>
      <c r="H199" s="248">
        <v>255</v>
      </c>
      <c r="I199" s="249"/>
      <c r="J199" s="250">
        <f>ROUND(I199*H199,2)</f>
        <v>0</v>
      </c>
      <c r="K199" s="251"/>
      <c r="L199" s="42"/>
      <c r="M199" s="252" t="s">
        <v>1</v>
      </c>
      <c r="N199" s="253" t="s">
        <v>46</v>
      </c>
      <c r="O199" s="92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6" t="s">
        <v>224</v>
      </c>
      <c r="AT199" s="256" t="s">
        <v>169</v>
      </c>
      <c r="AU199" s="256" t="s">
        <v>91</v>
      </c>
      <c r="AY199" s="16" t="s">
        <v>167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89</v>
      </c>
      <c r="BK199" s="144">
        <f>ROUND(I199*H199,2)</f>
        <v>0</v>
      </c>
      <c r="BL199" s="16" t="s">
        <v>224</v>
      </c>
      <c r="BM199" s="256" t="s">
        <v>601</v>
      </c>
    </row>
    <row r="200" s="2" customFormat="1" ht="16.5" customHeight="1">
      <c r="A200" s="39"/>
      <c r="B200" s="40"/>
      <c r="C200" s="244" t="s">
        <v>198</v>
      </c>
      <c r="D200" s="244" t="s">
        <v>169</v>
      </c>
      <c r="E200" s="245" t="s">
        <v>1211</v>
      </c>
      <c r="F200" s="246" t="s">
        <v>1212</v>
      </c>
      <c r="G200" s="247" t="s">
        <v>465</v>
      </c>
      <c r="H200" s="248">
        <v>60</v>
      </c>
      <c r="I200" s="249"/>
      <c r="J200" s="250">
        <f>ROUND(I200*H200,2)</f>
        <v>0</v>
      </c>
      <c r="K200" s="251"/>
      <c r="L200" s="42"/>
      <c r="M200" s="252" t="s">
        <v>1</v>
      </c>
      <c r="N200" s="253" t="s">
        <v>46</v>
      </c>
      <c r="O200" s="92"/>
      <c r="P200" s="254">
        <f>O200*H200</f>
        <v>0</v>
      </c>
      <c r="Q200" s="254">
        <v>0</v>
      </c>
      <c r="R200" s="254">
        <f>Q200*H200</f>
        <v>0</v>
      </c>
      <c r="S200" s="254">
        <v>0</v>
      </c>
      <c r="T200" s="25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6" t="s">
        <v>224</v>
      </c>
      <c r="AT200" s="256" t="s">
        <v>169</v>
      </c>
      <c r="AU200" s="256" t="s">
        <v>91</v>
      </c>
      <c r="AY200" s="16" t="s">
        <v>167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89</v>
      </c>
      <c r="BK200" s="144">
        <f>ROUND(I200*H200,2)</f>
        <v>0</v>
      </c>
      <c r="BL200" s="16" t="s">
        <v>224</v>
      </c>
      <c r="BM200" s="256" t="s">
        <v>942</v>
      </c>
    </row>
    <row r="201" s="2" customFormat="1" ht="16.5" customHeight="1">
      <c r="A201" s="39"/>
      <c r="B201" s="40"/>
      <c r="C201" s="244" t="s">
        <v>173</v>
      </c>
      <c r="D201" s="244" t="s">
        <v>169</v>
      </c>
      <c r="E201" s="245" t="s">
        <v>1213</v>
      </c>
      <c r="F201" s="246" t="s">
        <v>1214</v>
      </c>
      <c r="G201" s="247" t="s">
        <v>465</v>
      </c>
      <c r="H201" s="248">
        <v>125</v>
      </c>
      <c r="I201" s="249"/>
      <c r="J201" s="250">
        <f>ROUND(I201*H201,2)</f>
        <v>0</v>
      </c>
      <c r="K201" s="251"/>
      <c r="L201" s="42"/>
      <c r="M201" s="252" t="s">
        <v>1</v>
      </c>
      <c r="N201" s="253" t="s">
        <v>46</v>
      </c>
      <c r="O201" s="92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6" t="s">
        <v>224</v>
      </c>
      <c r="AT201" s="256" t="s">
        <v>169</v>
      </c>
      <c r="AU201" s="256" t="s">
        <v>91</v>
      </c>
      <c r="AY201" s="16" t="s">
        <v>167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89</v>
      </c>
      <c r="BK201" s="144">
        <f>ROUND(I201*H201,2)</f>
        <v>0</v>
      </c>
      <c r="BL201" s="16" t="s">
        <v>224</v>
      </c>
      <c r="BM201" s="256" t="s">
        <v>613</v>
      </c>
    </row>
    <row r="202" s="2" customFormat="1" ht="16.5" customHeight="1">
      <c r="A202" s="39"/>
      <c r="B202" s="40"/>
      <c r="C202" s="244" t="s">
        <v>234</v>
      </c>
      <c r="D202" s="244" t="s">
        <v>169</v>
      </c>
      <c r="E202" s="245" t="s">
        <v>1215</v>
      </c>
      <c r="F202" s="246" t="s">
        <v>1216</v>
      </c>
      <c r="G202" s="247" t="s">
        <v>1089</v>
      </c>
      <c r="H202" s="248">
        <v>12</v>
      </c>
      <c r="I202" s="249"/>
      <c r="J202" s="250">
        <f>ROUND(I202*H202,2)</f>
        <v>0</v>
      </c>
      <c r="K202" s="251"/>
      <c r="L202" s="42"/>
      <c r="M202" s="252" t="s">
        <v>1</v>
      </c>
      <c r="N202" s="253" t="s">
        <v>46</v>
      </c>
      <c r="O202" s="92"/>
      <c r="P202" s="254">
        <f>O202*H202</f>
        <v>0</v>
      </c>
      <c r="Q202" s="254">
        <v>0</v>
      </c>
      <c r="R202" s="254">
        <f>Q202*H202</f>
        <v>0</v>
      </c>
      <c r="S202" s="254">
        <v>0</v>
      </c>
      <c r="T202" s="25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6" t="s">
        <v>224</v>
      </c>
      <c r="AT202" s="256" t="s">
        <v>169</v>
      </c>
      <c r="AU202" s="256" t="s">
        <v>91</v>
      </c>
      <c r="AY202" s="16" t="s">
        <v>167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89</v>
      </c>
      <c r="BK202" s="144">
        <f>ROUND(I202*H202,2)</f>
        <v>0</v>
      </c>
      <c r="BL202" s="16" t="s">
        <v>224</v>
      </c>
      <c r="BM202" s="256" t="s">
        <v>583</v>
      </c>
    </row>
    <row r="203" s="2" customFormat="1" ht="24.15" customHeight="1">
      <c r="A203" s="39"/>
      <c r="B203" s="40"/>
      <c r="C203" s="244" t="s">
        <v>204</v>
      </c>
      <c r="D203" s="244" t="s">
        <v>169</v>
      </c>
      <c r="E203" s="245" t="s">
        <v>1217</v>
      </c>
      <c r="F203" s="246" t="s">
        <v>1218</v>
      </c>
      <c r="G203" s="247" t="s">
        <v>1089</v>
      </c>
      <c r="H203" s="248">
        <v>12</v>
      </c>
      <c r="I203" s="249"/>
      <c r="J203" s="250">
        <f>ROUND(I203*H203,2)</f>
        <v>0</v>
      </c>
      <c r="K203" s="251"/>
      <c r="L203" s="42"/>
      <c r="M203" s="252" t="s">
        <v>1</v>
      </c>
      <c r="N203" s="253" t="s">
        <v>46</v>
      </c>
      <c r="O203" s="92"/>
      <c r="P203" s="254">
        <f>O203*H203</f>
        <v>0</v>
      </c>
      <c r="Q203" s="254">
        <v>0</v>
      </c>
      <c r="R203" s="254">
        <f>Q203*H203</f>
        <v>0</v>
      </c>
      <c r="S203" s="254">
        <v>0</v>
      </c>
      <c r="T203" s="25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6" t="s">
        <v>224</v>
      </c>
      <c r="AT203" s="256" t="s">
        <v>169</v>
      </c>
      <c r="AU203" s="256" t="s">
        <v>91</v>
      </c>
      <c r="AY203" s="16" t="s">
        <v>167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89</v>
      </c>
      <c r="BK203" s="144">
        <f>ROUND(I203*H203,2)</f>
        <v>0</v>
      </c>
      <c r="BL203" s="16" t="s">
        <v>224</v>
      </c>
      <c r="BM203" s="256" t="s">
        <v>522</v>
      </c>
    </row>
    <row r="204" s="2" customFormat="1" ht="16.5" customHeight="1">
      <c r="A204" s="39"/>
      <c r="B204" s="40"/>
      <c r="C204" s="244" t="s">
        <v>289</v>
      </c>
      <c r="D204" s="244" t="s">
        <v>169</v>
      </c>
      <c r="E204" s="245" t="s">
        <v>1219</v>
      </c>
      <c r="F204" s="246" t="s">
        <v>1220</v>
      </c>
      <c r="G204" s="247" t="s">
        <v>1089</v>
      </c>
      <c r="H204" s="248">
        <v>60</v>
      </c>
      <c r="I204" s="249"/>
      <c r="J204" s="250">
        <f>ROUND(I204*H204,2)</f>
        <v>0</v>
      </c>
      <c r="K204" s="251"/>
      <c r="L204" s="42"/>
      <c r="M204" s="252" t="s">
        <v>1</v>
      </c>
      <c r="N204" s="253" t="s">
        <v>46</v>
      </c>
      <c r="O204" s="92"/>
      <c r="P204" s="254">
        <f>O204*H204</f>
        <v>0</v>
      </c>
      <c r="Q204" s="254">
        <v>0</v>
      </c>
      <c r="R204" s="254">
        <f>Q204*H204</f>
        <v>0</v>
      </c>
      <c r="S204" s="254">
        <v>0</v>
      </c>
      <c r="T204" s="25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6" t="s">
        <v>224</v>
      </c>
      <c r="AT204" s="256" t="s">
        <v>169</v>
      </c>
      <c r="AU204" s="256" t="s">
        <v>91</v>
      </c>
      <c r="AY204" s="16" t="s">
        <v>167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6" t="s">
        <v>89</v>
      </c>
      <c r="BK204" s="144">
        <f>ROUND(I204*H204,2)</f>
        <v>0</v>
      </c>
      <c r="BL204" s="16" t="s">
        <v>224</v>
      </c>
      <c r="BM204" s="256" t="s">
        <v>577</v>
      </c>
    </row>
    <row r="205" s="2" customFormat="1" ht="16.5" customHeight="1">
      <c r="A205" s="39"/>
      <c r="B205" s="40"/>
      <c r="C205" s="244" t="s">
        <v>260</v>
      </c>
      <c r="D205" s="244" t="s">
        <v>169</v>
      </c>
      <c r="E205" s="245" t="s">
        <v>1221</v>
      </c>
      <c r="F205" s="246" t="s">
        <v>1222</v>
      </c>
      <c r="G205" s="247" t="s">
        <v>1089</v>
      </c>
      <c r="H205" s="248">
        <v>12</v>
      </c>
      <c r="I205" s="249"/>
      <c r="J205" s="250">
        <f>ROUND(I205*H205,2)</f>
        <v>0</v>
      </c>
      <c r="K205" s="251"/>
      <c r="L205" s="42"/>
      <c r="M205" s="252" t="s">
        <v>1</v>
      </c>
      <c r="N205" s="253" t="s">
        <v>46</v>
      </c>
      <c r="O205" s="92"/>
      <c r="P205" s="254">
        <f>O205*H205</f>
        <v>0</v>
      </c>
      <c r="Q205" s="254">
        <v>0</v>
      </c>
      <c r="R205" s="254">
        <f>Q205*H205</f>
        <v>0</v>
      </c>
      <c r="S205" s="254">
        <v>0</v>
      </c>
      <c r="T205" s="25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6" t="s">
        <v>224</v>
      </c>
      <c r="AT205" s="256" t="s">
        <v>169</v>
      </c>
      <c r="AU205" s="256" t="s">
        <v>91</v>
      </c>
      <c r="AY205" s="16" t="s">
        <v>167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89</v>
      </c>
      <c r="BK205" s="144">
        <f>ROUND(I205*H205,2)</f>
        <v>0</v>
      </c>
      <c r="BL205" s="16" t="s">
        <v>224</v>
      </c>
      <c r="BM205" s="256" t="s">
        <v>663</v>
      </c>
    </row>
    <row r="206" s="2" customFormat="1" ht="16.5" customHeight="1">
      <c r="A206" s="39"/>
      <c r="B206" s="40"/>
      <c r="C206" s="244" t="s">
        <v>180</v>
      </c>
      <c r="D206" s="244" t="s">
        <v>169</v>
      </c>
      <c r="E206" s="245" t="s">
        <v>1223</v>
      </c>
      <c r="F206" s="246" t="s">
        <v>1224</v>
      </c>
      <c r="G206" s="247" t="s">
        <v>1089</v>
      </c>
      <c r="H206" s="248">
        <v>50</v>
      </c>
      <c r="I206" s="249"/>
      <c r="J206" s="250">
        <f>ROUND(I206*H206,2)</f>
        <v>0</v>
      </c>
      <c r="K206" s="251"/>
      <c r="L206" s="42"/>
      <c r="M206" s="252" t="s">
        <v>1</v>
      </c>
      <c r="N206" s="253" t="s">
        <v>46</v>
      </c>
      <c r="O206" s="92"/>
      <c r="P206" s="254">
        <f>O206*H206</f>
        <v>0</v>
      </c>
      <c r="Q206" s="254">
        <v>0</v>
      </c>
      <c r="R206" s="254">
        <f>Q206*H206</f>
        <v>0</v>
      </c>
      <c r="S206" s="254">
        <v>0</v>
      </c>
      <c r="T206" s="25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6" t="s">
        <v>224</v>
      </c>
      <c r="AT206" s="256" t="s">
        <v>169</v>
      </c>
      <c r="AU206" s="256" t="s">
        <v>91</v>
      </c>
      <c r="AY206" s="16" t="s">
        <v>167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89</v>
      </c>
      <c r="BK206" s="144">
        <f>ROUND(I206*H206,2)</f>
        <v>0</v>
      </c>
      <c r="BL206" s="16" t="s">
        <v>224</v>
      </c>
      <c r="BM206" s="256" t="s">
        <v>1225</v>
      </c>
    </row>
    <row r="207" s="2" customFormat="1" ht="24.15" customHeight="1">
      <c r="A207" s="39"/>
      <c r="B207" s="40"/>
      <c r="C207" s="244" t="s">
        <v>193</v>
      </c>
      <c r="D207" s="244" t="s">
        <v>169</v>
      </c>
      <c r="E207" s="245" t="s">
        <v>1226</v>
      </c>
      <c r="F207" s="246" t="s">
        <v>1227</v>
      </c>
      <c r="G207" s="247" t="s">
        <v>1089</v>
      </c>
      <c r="H207" s="248">
        <v>205</v>
      </c>
      <c r="I207" s="249"/>
      <c r="J207" s="250">
        <f>ROUND(I207*H207,2)</f>
        <v>0</v>
      </c>
      <c r="K207" s="251"/>
      <c r="L207" s="42"/>
      <c r="M207" s="252" t="s">
        <v>1</v>
      </c>
      <c r="N207" s="253" t="s">
        <v>46</v>
      </c>
      <c r="O207" s="92"/>
      <c r="P207" s="254">
        <f>O207*H207</f>
        <v>0</v>
      </c>
      <c r="Q207" s="254">
        <v>0</v>
      </c>
      <c r="R207" s="254">
        <f>Q207*H207</f>
        <v>0</v>
      </c>
      <c r="S207" s="254">
        <v>0</v>
      </c>
      <c r="T207" s="25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6" t="s">
        <v>224</v>
      </c>
      <c r="AT207" s="256" t="s">
        <v>169</v>
      </c>
      <c r="AU207" s="256" t="s">
        <v>91</v>
      </c>
      <c r="AY207" s="16" t="s">
        <v>167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89</v>
      </c>
      <c r="BK207" s="144">
        <f>ROUND(I207*H207,2)</f>
        <v>0</v>
      </c>
      <c r="BL207" s="16" t="s">
        <v>224</v>
      </c>
      <c r="BM207" s="256" t="s">
        <v>848</v>
      </c>
    </row>
    <row r="208" s="2" customFormat="1" ht="24.15" customHeight="1">
      <c r="A208" s="39"/>
      <c r="B208" s="40"/>
      <c r="C208" s="244" t="s">
        <v>241</v>
      </c>
      <c r="D208" s="244" t="s">
        <v>169</v>
      </c>
      <c r="E208" s="245" t="s">
        <v>1228</v>
      </c>
      <c r="F208" s="246" t="s">
        <v>1229</v>
      </c>
      <c r="G208" s="247" t="s">
        <v>1089</v>
      </c>
      <c r="H208" s="248">
        <v>48</v>
      </c>
      <c r="I208" s="249"/>
      <c r="J208" s="250">
        <f>ROUND(I208*H208,2)</f>
        <v>0</v>
      </c>
      <c r="K208" s="251"/>
      <c r="L208" s="42"/>
      <c r="M208" s="252" t="s">
        <v>1</v>
      </c>
      <c r="N208" s="253" t="s">
        <v>46</v>
      </c>
      <c r="O208" s="92"/>
      <c r="P208" s="254">
        <f>O208*H208</f>
        <v>0</v>
      </c>
      <c r="Q208" s="254">
        <v>0</v>
      </c>
      <c r="R208" s="254">
        <f>Q208*H208</f>
        <v>0</v>
      </c>
      <c r="S208" s="254">
        <v>0</v>
      </c>
      <c r="T208" s="25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6" t="s">
        <v>224</v>
      </c>
      <c r="AT208" s="256" t="s">
        <v>169</v>
      </c>
      <c r="AU208" s="256" t="s">
        <v>91</v>
      </c>
      <c r="AY208" s="16" t="s">
        <v>167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6" t="s">
        <v>89</v>
      </c>
      <c r="BK208" s="144">
        <f>ROUND(I208*H208,2)</f>
        <v>0</v>
      </c>
      <c r="BL208" s="16" t="s">
        <v>224</v>
      </c>
      <c r="BM208" s="256" t="s">
        <v>791</v>
      </c>
    </row>
    <row r="209" s="2" customFormat="1" ht="16.5" customHeight="1">
      <c r="A209" s="39"/>
      <c r="B209" s="40"/>
      <c r="C209" s="244" t="s">
        <v>255</v>
      </c>
      <c r="D209" s="244" t="s">
        <v>169</v>
      </c>
      <c r="E209" s="245" t="s">
        <v>1230</v>
      </c>
      <c r="F209" s="246" t="s">
        <v>1231</v>
      </c>
      <c r="G209" s="247" t="s">
        <v>1089</v>
      </c>
      <c r="H209" s="248">
        <v>12</v>
      </c>
      <c r="I209" s="249"/>
      <c r="J209" s="250">
        <f>ROUND(I209*H209,2)</f>
        <v>0</v>
      </c>
      <c r="K209" s="251"/>
      <c r="L209" s="42"/>
      <c r="M209" s="252" t="s">
        <v>1</v>
      </c>
      <c r="N209" s="253" t="s">
        <v>46</v>
      </c>
      <c r="O209" s="92"/>
      <c r="P209" s="254">
        <f>O209*H209</f>
        <v>0</v>
      </c>
      <c r="Q209" s="254">
        <v>0</v>
      </c>
      <c r="R209" s="254">
        <f>Q209*H209</f>
        <v>0</v>
      </c>
      <c r="S209" s="254">
        <v>0</v>
      </c>
      <c r="T209" s="25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6" t="s">
        <v>224</v>
      </c>
      <c r="AT209" s="256" t="s">
        <v>169</v>
      </c>
      <c r="AU209" s="256" t="s">
        <v>91</v>
      </c>
      <c r="AY209" s="16" t="s">
        <v>167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89</v>
      </c>
      <c r="BK209" s="144">
        <f>ROUND(I209*H209,2)</f>
        <v>0</v>
      </c>
      <c r="BL209" s="16" t="s">
        <v>224</v>
      </c>
      <c r="BM209" s="256" t="s">
        <v>815</v>
      </c>
    </row>
    <row r="210" s="2" customFormat="1" ht="16.5" customHeight="1">
      <c r="A210" s="39"/>
      <c r="B210" s="40"/>
      <c r="C210" s="244" t="s">
        <v>211</v>
      </c>
      <c r="D210" s="244" t="s">
        <v>169</v>
      </c>
      <c r="E210" s="245" t="s">
        <v>1232</v>
      </c>
      <c r="F210" s="246" t="s">
        <v>1233</v>
      </c>
      <c r="G210" s="247" t="s">
        <v>1089</v>
      </c>
      <c r="H210" s="248">
        <v>12</v>
      </c>
      <c r="I210" s="249"/>
      <c r="J210" s="250">
        <f>ROUND(I210*H210,2)</f>
        <v>0</v>
      </c>
      <c r="K210" s="251"/>
      <c r="L210" s="42"/>
      <c r="M210" s="252" t="s">
        <v>1</v>
      </c>
      <c r="N210" s="253" t="s">
        <v>46</v>
      </c>
      <c r="O210" s="92"/>
      <c r="P210" s="254">
        <f>O210*H210</f>
        <v>0</v>
      </c>
      <c r="Q210" s="254">
        <v>0</v>
      </c>
      <c r="R210" s="254">
        <f>Q210*H210</f>
        <v>0</v>
      </c>
      <c r="S210" s="254">
        <v>0</v>
      </c>
      <c r="T210" s="25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6" t="s">
        <v>224</v>
      </c>
      <c r="AT210" s="256" t="s">
        <v>169</v>
      </c>
      <c r="AU210" s="256" t="s">
        <v>91</v>
      </c>
      <c r="AY210" s="16" t="s">
        <v>167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89</v>
      </c>
      <c r="BK210" s="144">
        <f>ROUND(I210*H210,2)</f>
        <v>0</v>
      </c>
      <c r="BL210" s="16" t="s">
        <v>224</v>
      </c>
      <c r="BM210" s="256" t="s">
        <v>858</v>
      </c>
    </row>
    <row r="211" s="2" customFormat="1" ht="16.5" customHeight="1">
      <c r="A211" s="39"/>
      <c r="B211" s="40"/>
      <c r="C211" s="244" t="s">
        <v>216</v>
      </c>
      <c r="D211" s="244" t="s">
        <v>169</v>
      </c>
      <c r="E211" s="245" t="s">
        <v>1234</v>
      </c>
      <c r="F211" s="246" t="s">
        <v>1235</v>
      </c>
      <c r="G211" s="247" t="s">
        <v>1089</v>
      </c>
      <c r="H211" s="248">
        <v>24</v>
      </c>
      <c r="I211" s="249"/>
      <c r="J211" s="250">
        <f>ROUND(I211*H211,2)</f>
        <v>0</v>
      </c>
      <c r="K211" s="251"/>
      <c r="L211" s="42"/>
      <c r="M211" s="252" t="s">
        <v>1</v>
      </c>
      <c r="N211" s="253" t="s">
        <v>46</v>
      </c>
      <c r="O211" s="92"/>
      <c r="P211" s="254">
        <f>O211*H211</f>
        <v>0</v>
      </c>
      <c r="Q211" s="254">
        <v>0</v>
      </c>
      <c r="R211" s="254">
        <f>Q211*H211</f>
        <v>0</v>
      </c>
      <c r="S211" s="254">
        <v>0</v>
      </c>
      <c r="T211" s="25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6" t="s">
        <v>224</v>
      </c>
      <c r="AT211" s="256" t="s">
        <v>169</v>
      </c>
      <c r="AU211" s="256" t="s">
        <v>91</v>
      </c>
      <c r="AY211" s="16" t="s">
        <v>167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89</v>
      </c>
      <c r="BK211" s="144">
        <f>ROUND(I211*H211,2)</f>
        <v>0</v>
      </c>
      <c r="BL211" s="16" t="s">
        <v>224</v>
      </c>
      <c r="BM211" s="256" t="s">
        <v>1236</v>
      </c>
    </row>
    <row r="212" s="2" customFormat="1" ht="16.5" customHeight="1">
      <c r="A212" s="39"/>
      <c r="B212" s="40"/>
      <c r="C212" s="244" t="s">
        <v>8</v>
      </c>
      <c r="D212" s="244" t="s">
        <v>169</v>
      </c>
      <c r="E212" s="245" t="s">
        <v>1237</v>
      </c>
      <c r="F212" s="246" t="s">
        <v>1238</v>
      </c>
      <c r="G212" s="247" t="s">
        <v>201</v>
      </c>
      <c r="H212" s="248">
        <v>2</v>
      </c>
      <c r="I212" s="249"/>
      <c r="J212" s="250">
        <f>ROUND(I212*H212,2)</f>
        <v>0</v>
      </c>
      <c r="K212" s="251"/>
      <c r="L212" s="42"/>
      <c r="M212" s="252" t="s">
        <v>1</v>
      </c>
      <c r="N212" s="253" t="s">
        <v>46</v>
      </c>
      <c r="O212" s="92"/>
      <c r="P212" s="254">
        <f>O212*H212</f>
        <v>0</v>
      </c>
      <c r="Q212" s="254">
        <v>0</v>
      </c>
      <c r="R212" s="254">
        <f>Q212*H212</f>
        <v>0</v>
      </c>
      <c r="S212" s="254">
        <v>0</v>
      </c>
      <c r="T212" s="25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6" t="s">
        <v>224</v>
      </c>
      <c r="AT212" s="256" t="s">
        <v>169</v>
      </c>
      <c r="AU212" s="256" t="s">
        <v>91</v>
      </c>
      <c r="AY212" s="16" t="s">
        <v>167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6" t="s">
        <v>89</v>
      </c>
      <c r="BK212" s="144">
        <f>ROUND(I212*H212,2)</f>
        <v>0</v>
      </c>
      <c r="BL212" s="16" t="s">
        <v>224</v>
      </c>
      <c r="BM212" s="256" t="s">
        <v>1239</v>
      </c>
    </row>
    <row r="213" s="2" customFormat="1" ht="24.15" customHeight="1">
      <c r="A213" s="39"/>
      <c r="B213" s="40"/>
      <c r="C213" s="244" t="s">
        <v>224</v>
      </c>
      <c r="D213" s="244" t="s">
        <v>169</v>
      </c>
      <c r="E213" s="245" t="s">
        <v>1240</v>
      </c>
      <c r="F213" s="246" t="s">
        <v>1241</v>
      </c>
      <c r="G213" s="247" t="s">
        <v>586</v>
      </c>
      <c r="H213" s="248">
        <v>1</v>
      </c>
      <c r="I213" s="249"/>
      <c r="J213" s="250">
        <f>ROUND(I213*H213,2)</f>
        <v>0</v>
      </c>
      <c r="K213" s="251"/>
      <c r="L213" s="42"/>
      <c r="M213" s="252" t="s">
        <v>1</v>
      </c>
      <c r="N213" s="253" t="s">
        <v>46</v>
      </c>
      <c r="O213" s="92"/>
      <c r="P213" s="254">
        <f>O213*H213</f>
        <v>0</v>
      </c>
      <c r="Q213" s="254">
        <v>0</v>
      </c>
      <c r="R213" s="254">
        <f>Q213*H213</f>
        <v>0</v>
      </c>
      <c r="S213" s="254">
        <v>0</v>
      </c>
      <c r="T213" s="25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6" t="s">
        <v>224</v>
      </c>
      <c r="AT213" s="256" t="s">
        <v>169</v>
      </c>
      <c r="AU213" s="256" t="s">
        <v>91</v>
      </c>
      <c r="AY213" s="16" t="s">
        <v>167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89</v>
      </c>
      <c r="BK213" s="144">
        <f>ROUND(I213*H213,2)</f>
        <v>0</v>
      </c>
      <c r="BL213" s="16" t="s">
        <v>224</v>
      </c>
      <c r="BM213" s="256" t="s">
        <v>1242</v>
      </c>
    </row>
    <row r="214" s="2" customFormat="1" ht="16.5" customHeight="1">
      <c r="A214" s="39"/>
      <c r="B214" s="40"/>
      <c r="C214" s="244" t="s">
        <v>248</v>
      </c>
      <c r="D214" s="244" t="s">
        <v>169</v>
      </c>
      <c r="E214" s="245" t="s">
        <v>1243</v>
      </c>
      <c r="F214" s="246" t="s">
        <v>1142</v>
      </c>
      <c r="G214" s="247" t="s">
        <v>586</v>
      </c>
      <c r="H214" s="248">
        <v>1</v>
      </c>
      <c r="I214" s="249"/>
      <c r="J214" s="250">
        <f>ROUND(I214*H214,2)</f>
        <v>0</v>
      </c>
      <c r="K214" s="251"/>
      <c r="L214" s="42"/>
      <c r="M214" s="252" t="s">
        <v>1</v>
      </c>
      <c r="N214" s="253" t="s">
        <v>46</v>
      </c>
      <c r="O214" s="92"/>
      <c r="P214" s="254">
        <f>O214*H214</f>
        <v>0</v>
      </c>
      <c r="Q214" s="254">
        <v>0</v>
      </c>
      <c r="R214" s="254">
        <f>Q214*H214</f>
        <v>0</v>
      </c>
      <c r="S214" s="254">
        <v>0</v>
      </c>
      <c r="T214" s="25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6" t="s">
        <v>224</v>
      </c>
      <c r="AT214" s="256" t="s">
        <v>169</v>
      </c>
      <c r="AU214" s="256" t="s">
        <v>91</v>
      </c>
      <c r="AY214" s="16" t="s">
        <v>167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6" t="s">
        <v>89</v>
      </c>
      <c r="BK214" s="144">
        <f>ROUND(I214*H214,2)</f>
        <v>0</v>
      </c>
      <c r="BL214" s="16" t="s">
        <v>224</v>
      </c>
      <c r="BM214" s="256" t="s">
        <v>1244</v>
      </c>
    </row>
    <row r="215" s="12" customFormat="1" ht="22.8" customHeight="1">
      <c r="A215" s="12"/>
      <c r="B215" s="228"/>
      <c r="C215" s="229"/>
      <c r="D215" s="230" t="s">
        <v>80</v>
      </c>
      <c r="E215" s="242" t="s">
        <v>1245</v>
      </c>
      <c r="F215" s="242" t="s">
        <v>119</v>
      </c>
      <c r="G215" s="229"/>
      <c r="H215" s="229"/>
      <c r="I215" s="232"/>
      <c r="J215" s="243">
        <f>BK215</f>
        <v>0</v>
      </c>
      <c r="K215" s="229"/>
      <c r="L215" s="234"/>
      <c r="M215" s="235"/>
      <c r="N215" s="236"/>
      <c r="O215" s="236"/>
      <c r="P215" s="237">
        <f>SUM(P216:P225)</f>
        <v>0</v>
      </c>
      <c r="Q215" s="236"/>
      <c r="R215" s="237">
        <f>SUM(R216:R225)</f>
        <v>0</v>
      </c>
      <c r="S215" s="236"/>
      <c r="T215" s="238">
        <f>SUM(T216:T225)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9" t="s">
        <v>89</v>
      </c>
      <c r="AT215" s="240" t="s">
        <v>80</v>
      </c>
      <c r="AU215" s="240" t="s">
        <v>89</v>
      </c>
      <c r="AY215" s="239" t="s">
        <v>167</v>
      </c>
      <c r="BK215" s="241">
        <f>SUM(BK216:BK225)</f>
        <v>0</v>
      </c>
    </row>
    <row r="216" s="2" customFormat="1" ht="16.5" customHeight="1">
      <c r="A216" s="39"/>
      <c r="B216" s="40"/>
      <c r="C216" s="244" t="s">
        <v>89</v>
      </c>
      <c r="D216" s="244" t="s">
        <v>169</v>
      </c>
      <c r="E216" s="245" t="s">
        <v>1246</v>
      </c>
      <c r="F216" s="246" t="s">
        <v>1247</v>
      </c>
      <c r="G216" s="247" t="s">
        <v>586</v>
      </c>
      <c r="H216" s="248">
        <v>1</v>
      </c>
      <c r="I216" s="249"/>
      <c r="J216" s="250">
        <f>ROUND(I216*H216,2)</f>
        <v>0</v>
      </c>
      <c r="K216" s="251"/>
      <c r="L216" s="42"/>
      <c r="M216" s="252" t="s">
        <v>1</v>
      </c>
      <c r="N216" s="253" t="s">
        <v>46</v>
      </c>
      <c r="O216" s="92"/>
      <c r="P216" s="254">
        <f>O216*H216</f>
        <v>0</v>
      </c>
      <c r="Q216" s="254">
        <v>0</v>
      </c>
      <c r="R216" s="254">
        <f>Q216*H216</f>
        <v>0</v>
      </c>
      <c r="S216" s="254">
        <v>0</v>
      </c>
      <c r="T216" s="25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6" t="s">
        <v>224</v>
      </c>
      <c r="AT216" s="256" t="s">
        <v>169</v>
      </c>
      <c r="AU216" s="256" t="s">
        <v>91</v>
      </c>
      <c r="AY216" s="16" t="s">
        <v>167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6" t="s">
        <v>89</v>
      </c>
      <c r="BK216" s="144">
        <f>ROUND(I216*H216,2)</f>
        <v>0</v>
      </c>
      <c r="BL216" s="16" t="s">
        <v>224</v>
      </c>
      <c r="BM216" s="256" t="s">
        <v>1248</v>
      </c>
    </row>
    <row r="217" s="2" customFormat="1" ht="16.5" customHeight="1">
      <c r="A217" s="39"/>
      <c r="B217" s="40"/>
      <c r="C217" s="244" t="s">
        <v>91</v>
      </c>
      <c r="D217" s="244" t="s">
        <v>169</v>
      </c>
      <c r="E217" s="245" t="s">
        <v>1249</v>
      </c>
      <c r="F217" s="246" t="s">
        <v>1250</v>
      </c>
      <c r="G217" s="247" t="s">
        <v>586</v>
      </c>
      <c r="H217" s="248">
        <v>1</v>
      </c>
      <c r="I217" s="249"/>
      <c r="J217" s="250">
        <f>ROUND(I217*H217,2)</f>
        <v>0</v>
      </c>
      <c r="K217" s="251"/>
      <c r="L217" s="42"/>
      <c r="M217" s="252" t="s">
        <v>1</v>
      </c>
      <c r="N217" s="253" t="s">
        <v>46</v>
      </c>
      <c r="O217" s="92"/>
      <c r="P217" s="254">
        <f>O217*H217</f>
        <v>0</v>
      </c>
      <c r="Q217" s="254">
        <v>0</v>
      </c>
      <c r="R217" s="254">
        <f>Q217*H217</f>
        <v>0</v>
      </c>
      <c r="S217" s="254">
        <v>0</v>
      </c>
      <c r="T217" s="25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6" t="s">
        <v>224</v>
      </c>
      <c r="AT217" s="256" t="s">
        <v>169</v>
      </c>
      <c r="AU217" s="256" t="s">
        <v>91</v>
      </c>
      <c r="AY217" s="16" t="s">
        <v>167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89</v>
      </c>
      <c r="BK217" s="144">
        <f>ROUND(I217*H217,2)</f>
        <v>0</v>
      </c>
      <c r="BL217" s="16" t="s">
        <v>224</v>
      </c>
      <c r="BM217" s="256" t="s">
        <v>1251</v>
      </c>
    </row>
    <row r="218" s="2" customFormat="1" ht="16.5" customHeight="1">
      <c r="A218" s="39"/>
      <c r="B218" s="40"/>
      <c r="C218" s="244" t="s">
        <v>198</v>
      </c>
      <c r="D218" s="244" t="s">
        <v>169</v>
      </c>
      <c r="E218" s="245" t="s">
        <v>1252</v>
      </c>
      <c r="F218" s="246" t="s">
        <v>1253</v>
      </c>
      <c r="G218" s="247" t="s">
        <v>586</v>
      </c>
      <c r="H218" s="248">
        <v>1</v>
      </c>
      <c r="I218" s="249"/>
      <c r="J218" s="250">
        <f>ROUND(I218*H218,2)</f>
        <v>0</v>
      </c>
      <c r="K218" s="251"/>
      <c r="L218" s="42"/>
      <c r="M218" s="252" t="s">
        <v>1</v>
      </c>
      <c r="N218" s="253" t="s">
        <v>46</v>
      </c>
      <c r="O218" s="92"/>
      <c r="P218" s="254">
        <f>O218*H218</f>
        <v>0</v>
      </c>
      <c r="Q218" s="254">
        <v>0</v>
      </c>
      <c r="R218" s="254">
        <f>Q218*H218</f>
        <v>0</v>
      </c>
      <c r="S218" s="254">
        <v>0</v>
      </c>
      <c r="T218" s="25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6" t="s">
        <v>224</v>
      </c>
      <c r="AT218" s="256" t="s">
        <v>169</v>
      </c>
      <c r="AU218" s="256" t="s">
        <v>91</v>
      </c>
      <c r="AY218" s="16" t="s">
        <v>167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6" t="s">
        <v>89</v>
      </c>
      <c r="BK218" s="144">
        <f>ROUND(I218*H218,2)</f>
        <v>0</v>
      </c>
      <c r="BL218" s="16" t="s">
        <v>224</v>
      </c>
      <c r="BM218" s="256" t="s">
        <v>1254</v>
      </c>
    </row>
    <row r="219" s="2" customFormat="1" ht="16.5" customHeight="1">
      <c r="A219" s="39"/>
      <c r="B219" s="40"/>
      <c r="C219" s="244" t="s">
        <v>173</v>
      </c>
      <c r="D219" s="244" t="s">
        <v>169</v>
      </c>
      <c r="E219" s="245" t="s">
        <v>1255</v>
      </c>
      <c r="F219" s="246" t="s">
        <v>1256</v>
      </c>
      <c r="G219" s="247" t="s">
        <v>586</v>
      </c>
      <c r="H219" s="248">
        <v>1</v>
      </c>
      <c r="I219" s="249"/>
      <c r="J219" s="250">
        <f>ROUND(I219*H219,2)</f>
        <v>0</v>
      </c>
      <c r="K219" s="251"/>
      <c r="L219" s="42"/>
      <c r="M219" s="252" t="s">
        <v>1</v>
      </c>
      <c r="N219" s="253" t="s">
        <v>46</v>
      </c>
      <c r="O219" s="92"/>
      <c r="P219" s="254">
        <f>O219*H219</f>
        <v>0</v>
      </c>
      <c r="Q219" s="254">
        <v>0</v>
      </c>
      <c r="R219" s="254">
        <f>Q219*H219</f>
        <v>0</v>
      </c>
      <c r="S219" s="254">
        <v>0</v>
      </c>
      <c r="T219" s="25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6" t="s">
        <v>224</v>
      </c>
      <c r="AT219" s="256" t="s">
        <v>169</v>
      </c>
      <c r="AU219" s="256" t="s">
        <v>91</v>
      </c>
      <c r="AY219" s="16" t="s">
        <v>167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89</v>
      </c>
      <c r="BK219" s="144">
        <f>ROUND(I219*H219,2)</f>
        <v>0</v>
      </c>
      <c r="BL219" s="16" t="s">
        <v>224</v>
      </c>
      <c r="BM219" s="256" t="s">
        <v>1257</v>
      </c>
    </row>
    <row r="220" s="2" customFormat="1" ht="16.5" customHeight="1">
      <c r="A220" s="39"/>
      <c r="B220" s="40"/>
      <c r="C220" s="244" t="s">
        <v>234</v>
      </c>
      <c r="D220" s="244" t="s">
        <v>169</v>
      </c>
      <c r="E220" s="245" t="s">
        <v>1258</v>
      </c>
      <c r="F220" s="246" t="s">
        <v>1259</v>
      </c>
      <c r="G220" s="247" t="s">
        <v>586</v>
      </c>
      <c r="H220" s="248">
        <v>1</v>
      </c>
      <c r="I220" s="249"/>
      <c r="J220" s="250">
        <f>ROUND(I220*H220,2)</f>
        <v>0</v>
      </c>
      <c r="K220" s="251"/>
      <c r="L220" s="42"/>
      <c r="M220" s="252" t="s">
        <v>1</v>
      </c>
      <c r="N220" s="253" t="s">
        <v>46</v>
      </c>
      <c r="O220" s="92"/>
      <c r="P220" s="254">
        <f>O220*H220</f>
        <v>0</v>
      </c>
      <c r="Q220" s="254">
        <v>0</v>
      </c>
      <c r="R220" s="254">
        <f>Q220*H220</f>
        <v>0</v>
      </c>
      <c r="S220" s="254">
        <v>0</v>
      </c>
      <c r="T220" s="25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6" t="s">
        <v>224</v>
      </c>
      <c r="AT220" s="256" t="s">
        <v>169</v>
      </c>
      <c r="AU220" s="256" t="s">
        <v>91</v>
      </c>
      <c r="AY220" s="16" t="s">
        <v>167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6" t="s">
        <v>89</v>
      </c>
      <c r="BK220" s="144">
        <f>ROUND(I220*H220,2)</f>
        <v>0</v>
      </c>
      <c r="BL220" s="16" t="s">
        <v>224</v>
      </c>
      <c r="BM220" s="256" t="s">
        <v>1260</v>
      </c>
    </row>
    <row r="221" s="2" customFormat="1">
      <c r="A221" s="39"/>
      <c r="B221" s="40"/>
      <c r="C221" s="41"/>
      <c r="D221" s="259" t="s">
        <v>228</v>
      </c>
      <c r="E221" s="41"/>
      <c r="F221" s="280" t="s">
        <v>1261</v>
      </c>
      <c r="G221" s="41"/>
      <c r="H221" s="41"/>
      <c r="I221" s="213"/>
      <c r="J221" s="41"/>
      <c r="K221" s="41"/>
      <c r="L221" s="42"/>
      <c r="M221" s="281"/>
      <c r="N221" s="282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6" t="s">
        <v>228</v>
      </c>
      <c r="AU221" s="16" t="s">
        <v>91</v>
      </c>
    </row>
    <row r="222" s="2" customFormat="1" ht="16.5" customHeight="1">
      <c r="A222" s="39"/>
      <c r="B222" s="40"/>
      <c r="C222" s="244" t="s">
        <v>204</v>
      </c>
      <c r="D222" s="244" t="s">
        <v>169</v>
      </c>
      <c r="E222" s="245" t="s">
        <v>1262</v>
      </c>
      <c r="F222" s="246" t="s">
        <v>1263</v>
      </c>
      <c r="G222" s="247" t="s">
        <v>586</v>
      </c>
      <c r="H222" s="248">
        <v>1</v>
      </c>
      <c r="I222" s="249"/>
      <c r="J222" s="250">
        <f>ROUND(I222*H222,2)</f>
        <v>0</v>
      </c>
      <c r="K222" s="251"/>
      <c r="L222" s="42"/>
      <c r="M222" s="252" t="s">
        <v>1</v>
      </c>
      <c r="N222" s="253" t="s">
        <v>46</v>
      </c>
      <c r="O222" s="92"/>
      <c r="P222" s="254">
        <f>O222*H222</f>
        <v>0</v>
      </c>
      <c r="Q222" s="254">
        <v>0</v>
      </c>
      <c r="R222" s="254">
        <f>Q222*H222</f>
        <v>0</v>
      </c>
      <c r="S222" s="254">
        <v>0</v>
      </c>
      <c r="T222" s="25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6" t="s">
        <v>224</v>
      </c>
      <c r="AT222" s="256" t="s">
        <v>169</v>
      </c>
      <c r="AU222" s="256" t="s">
        <v>91</v>
      </c>
      <c r="AY222" s="16" t="s">
        <v>167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6" t="s">
        <v>89</v>
      </c>
      <c r="BK222" s="144">
        <f>ROUND(I222*H222,2)</f>
        <v>0</v>
      </c>
      <c r="BL222" s="16" t="s">
        <v>224</v>
      </c>
      <c r="BM222" s="256" t="s">
        <v>1264</v>
      </c>
    </row>
    <row r="223" s="2" customFormat="1" ht="16.5" customHeight="1">
      <c r="A223" s="39"/>
      <c r="B223" s="40"/>
      <c r="C223" s="244" t="s">
        <v>289</v>
      </c>
      <c r="D223" s="244" t="s">
        <v>169</v>
      </c>
      <c r="E223" s="245" t="s">
        <v>1265</v>
      </c>
      <c r="F223" s="246" t="s">
        <v>1266</v>
      </c>
      <c r="G223" s="247" t="s">
        <v>586</v>
      </c>
      <c r="H223" s="248">
        <v>1</v>
      </c>
      <c r="I223" s="249"/>
      <c r="J223" s="250">
        <f>ROUND(I223*H223,2)</f>
        <v>0</v>
      </c>
      <c r="K223" s="251"/>
      <c r="L223" s="42"/>
      <c r="M223" s="252" t="s">
        <v>1</v>
      </c>
      <c r="N223" s="253" t="s">
        <v>46</v>
      </c>
      <c r="O223" s="92"/>
      <c r="P223" s="254">
        <f>O223*H223</f>
        <v>0</v>
      </c>
      <c r="Q223" s="254">
        <v>0</v>
      </c>
      <c r="R223" s="254">
        <f>Q223*H223</f>
        <v>0</v>
      </c>
      <c r="S223" s="254">
        <v>0</v>
      </c>
      <c r="T223" s="25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6" t="s">
        <v>224</v>
      </c>
      <c r="AT223" s="256" t="s">
        <v>169</v>
      </c>
      <c r="AU223" s="256" t="s">
        <v>91</v>
      </c>
      <c r="AY223" s="16" t="s">
        <v>167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6" t="s">
        <v>89</v>
      </c>
      <c r="BK223" s="144">
        <f>ROUND(I223*H223,2)</f>
        <v>0</v>
      </c>
      <c r="BL223" s="16" t="s">
        <v>224</v>
      </c>
      <c r="BM223" s="256" t="s">
        <v>1267</v>
      </c>
    </row>
    <row r="224" s="2" customFormat="1" ht="16.5" customHeight="1">
      <c r="A224" s="39"/>
      <c r="B224" s="40"/>
      <c r="C224" s="244" t="s">
        <v>260</v>
      </c>
      <c r="D224" s="244" t="s">
        <v>169</v>
      </c>
      <c r="E224" s="245" t="s">
        <v>1268</v>
      </c>
      <c r="F224" s="246" t="s">
        <v>1269</v>
      </c>
      <c r="G224" s="247" t="s">
        <v>586</v>
      </c>
      <c r="H224" s="248">
        <v>1</v>
      </c>
      <c r="I224" s="249"/>
      <c r="J224" s="250">
        <f>ROUND(I224*H224,2)</f>
        <v>0</v>
      </c>
      <c r="K224" s="251"/>
      <c r="L224" s="42"/>
      <c r="M224" s="252" t="s">
        <v>1</v>
      </c>
      <c r="N224" s="253" t="s">
        <v>46</v>
      </c>
      <c r="O224" s="92"/>
      <c r="P224" s="254">
        <f>O224*H224</f>
        <v>0</v>
      </c>
      <c r="Q224" s="254">
        <v>0</v>
      </c>
      <c r="R224" s="254">
        <f>Q224*H224</f>
        <v>0</v>
      </c>
      <c r="S224" s="254">
        <v>0</v>
      </c>
      <c r="T224" s="25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6" t="s">
        <v>224</v>
      </c>
      <c r="AT224" s="256" t="s">
        <v>169</v>
      </c>
      <c r="AU224" s="256" t="s">
        <v>91</v>
      </c>
      <c r="AY224" s="16" t="s">
        <v>167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89</v>
      </c>
      <c r="BK224" s="144">
        <f>ROUND(I224*H224,2)</f>
        <v>0</v>
      </c>
      <c r="BL224" s="16" t="s">
        <v>224</v>
      </c>
      <c r="BM224" s="256" t="s">
        <v>1270</v>
      </c>
    </row>
    <row r="225" s="2" customFormat="1" ht="16.5" customHeight="1">
      <c r="A225" s="39"/>
      <c r="B225" s="40"/>
      <c r="C225" s="244" t="s">
        <v>180</v>
      </c>
      <c r="D225" s="244" t="s">
        <v>169</v>
      </c>
      <c r="E225" s="245" t="s">
        <v>1271</v>
      </c>
      <c r="F225" s="246" t="s">
        <v>144</v>
      </c>
      <c r="G225" s="247" t="s">
        <v>586</v>
      </c>
      <c r="H225" s="248">
        <v>1</v>
      </c>
      <c r="I225" s="249"/>
      <c r="J225" s="250">
        <f>ROUND(I225*H225,2)</f>
        <v>0</v>
      </c>
      <c r="K225" s="251"/>
      <c r="L225" s="42"/>
      <c r="M225" s="283" t="s">
        <v>1</v>
      </c>
      <c r="N225" s="284" t="s">
        <v>46</v>
      </c>
      <c r="O225" s="285"/>
      <c r="P225" s="286">
        <f>O225*H225</f>
        <v>0</v>
      </c>
      <c r="Q225" s="286">
        <v>0</v>
      </c>
      <c r="R225" s="286">
        <f>Q225*H225</f>
        <v>0</v>
      </c>
      <c r="S225" s="286">
        <v>0</v>
      </c>
      <c r="T225" s="28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6" t="s">
        <v>224</v>
      </c>
      <c r="AT225" s="256" t="s">
        <v>169</v>
      </c>
      <c r="AU225" s="256" t="s">
        <v>91</v>
      </c>
      <c r="AY225" s="16" t="s">
        <v>167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89</v>
      </c>
      <c r="BK225" s="144">
        <f>ROUND(I225*H225,2)</f>
        <v>0</v>
      </c>
      <c r="BL225" s="16" t="s">
        <v>224</v>
      </c>
      <c r="BM225" s="256" t="s">
        <v>1272</v>
      </c>
    </row>
    <row r="226" s="2" customFormat="1" ht="6.96" customHeight="1">
      <c r="A226" s="39"/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42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6bAu4g7OFLj99/5JBVgnbRJx1pkQnic1ilZOMezE/brvkf7TBO1/DAH2KQ+29Yn+WBRWOnHZRBdlkI395aYfGQ==" hashValue="NF1DTHz06Q/2S69KjndwssqzPaH4L55kSHgk8D11lRY2ErxKAmL2ZFWjLR8jTsNuuqrziNajoTtH8oxGEiV45g==" algorithmName="SHA-512" password="DDF9"/>
  <autoFilter ref="C133:K225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91</v>
      </c>
    </row>
    <row r="4" s="1" customFormat="1" ht="24.96" customHeight="1">
      <c r="B4" s="19"/>
      <c r="D4" s="154" t="s">
        <v>125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CNC centrum a Svářečská škola v SOU Nové Strašecí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126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1273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</v>
      </c>
      <c r="G11" s="39"/>
      <c r="H11" s="39"/>
      <c r="I11" s="156" t="s">
        <v>19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20</v>
      </c>
      <c r="E12" s="39"/>
      <c r="F12" s="159" t="s">
        <v>21</v>
      </c>
      <c r="G12" s="39"/>
      <c r="H12" s="39"/>
      <c r="I12" s="156" t="s">
        <v>22</v>
      </c>
      <c r="J12" s="160" t="str">
        <f>'Rekapitulace stavby'!AN8</f>
        <v>2. 3. 2022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24</v>
      </c>
      <c r="E14" s="39"/>
      <c r="F14" s="39"/>
      <c r="G14" s="39"/>
      <c r="H14" s="39"/>
      <c r="I14" s="156" t="s">
        <v>25</v>
      </c>
      <c r="J14" s="159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26</v>
      </c>
      <c r="F15" s="39"/>
      <c r="G15" s="39"/>
      <c r="H15" s="39"/>
      <c r="I15" s="156" t="s">
        <v>27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28</v>
      </c>
      <c r="E17" s="39"/>
      <c r="F17" s="39"/>
      <c r="G17" s="39"/>
      <c r="H17" s="39"/>
      <c r="I17" s="156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30</v>
      </c>
      <c r="E20" s="39"/>
      <c r="F20" s="39"/>
      <c r="G20" s="39"/>
      <c r="H20" s="39"/>
      <c r="I20" s="156" t="s">
        <v>25</v>
      </c>
      <c r="J20" s="159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32</v>
      </c>
      <c r="F21" s="39"/>
      <c r="G21" s="39"/>
      <c r="H21" s="39"/>
      <c r="I21" s="156" t="s">
        <v>27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34</v>
      </c>
      <c r="E23" s="39"/>
      <c r="F23" s="39"/>
      <c r="G23" s="39"/>
      <c r="H23" s="39"/>
      <c r="I23" s="156" t="s">
        <v>25</v>
      </c>
      <c r="J23" s="159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36</v>
      </c>
      <c r="F24" s="39"/>
      <c r="G24" s="39"/>
      <c r="H24" s="39"/>
      <c r="I24" s="156" t="s">
        <v>27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61"/>
      <c r="B27" s="162"/>
      <c r="C27" s="161"/>
      <c r="D27" s="161"/>
      <c r="E27" s="163" t="s">
        <v>38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128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119</v>
      </c>
      <c r="E31" s="39"/>
      <c r="F31" s="39"/>
      <c r="G31" s="39"/>
      <c r="H31" s="39"/>
      <c r="I31" s="39"/>
      <c r="J31" s="166">
        <f>J105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41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43</v>
      </c>
      <c r="G34" s="39"/>
      <c r="H34" s="39"/>
      <c r="I34" s="170" t="s">
        <v>42</v>
      </c>
      <c r="J34" s="170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45</v>
      </c>
      <c r="E35" s="156" t="s">
        <v>46</v>
      </c>
      <c r="F35" s="172">
        <f>ROUND((SUM(BE105:BE112) + SUM(BE132:BE183)),  2)</f>
        <v>0</v>
      </c>
      <c r="G35" s="39"/>
      <c r="H35" s="39"/>
      <c r="I35" s="173">
        <v>0.20999999999999999</v>
      </c>
      <c r="J35" s="172">
        <f>ROUND(((SUM(BE105:BE112) + SUM(BE132:BE183))*I35),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47</v>
      </c>
      <c r="F36" s="172">
        <f>ROUND((SUM(BF105:BF112) + SUM(BF132:BF183)),  2)</f>
        <v>0</v>
      </c>
      <c r="G36" s="39"/>
      <c r="H36" s="39"/>
      <c r="I36" s="173">
        <v>0.14999999999999999</v>
      </c>
      <c r="J36" s="172">
        <f>ROUND(((SUM(BF105:BF112) + SUM(BF132:BF183))*I36),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48</v>
      </c>
      <c r="F37" s="172">
        <f>ROUND((SUM(BG105:BG112) + SUM(BG132:BG183)),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49</v>
      </c>
      <c r="F38" s="172">
        <f>ROUND((SUM(BH105:BH112) + SUM(BH132:BH183)),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50</v>
      </c>
      <c r="F39" s="172">
        <f>ROUND((SUM(BI105:BI112) + SUM(BI132:BI183)),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51</v>
      </c>
      <c r="E41" s="176"/>
      <c r="F41" s="176"/>
      <c r="G41" s="177" t="s">
        <v>52</v>
      </c>
      <c r="H41" s="178" t="s">
        <v>53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56</v>
      </c>
      <c r="E61" s="184"/>
      <c r="F61" s="185" t="s">
        <v>57</v>
      </c>
      <c r="G61" s="183" t="s">
        <v>56</v>
      </c>
      <c r="H61" s="184"/>
      <c r="I61" s="184"/>
      <c r="J61" s="186" t="s">
        <v>57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58</v>
      </c>
      <c r="E65" s="187"/>
      <c r="F65" s="187"/>
      <c r="G65" s="181" t="s">
        <v>59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56</v>
      </c>
      <c r="E76" s="184"/>
      <c r="F76" s="185" t="s">
        <v>57</v>
      </c>
      <c r="G76" s="183" t="s">
        <v>56</v>
      </c>
      <c r="H76" s="184"/>
      <c r="I76" s="184"/>
      <c r="J76" s="186" t="s">
        <v>57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CNC centrum a Svářečská škola v SOU Nové Strašecí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126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05b - Slaboproudé 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>Sportovní 1135</v>
      </c>
      <c r="G89" s="41"/>
      <c r="H89" s="41"/>
      <c r="I89" s="31" t="s">
        <v>22</v>
      </c>
      <c r="J89" s="80" t="str">
        <f>IF(J12="","",J12)</f>
        <v>2. 3. 2022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4.45" customHeight="1">
      <c r="A91" s="39"/>
      <c r="B91" s="40"/>
      <c r="C91" s="31" t="s">
        <v>24</v>
      </c>
      <c r="D91" s="41"/>
      <c r="E91" s="41"/>
      <c r="F91" s="26" t="str">
        <f>E15</f>
        <v xml:space="preserve">SOU,  Sportovní 1135, 27180 Nové Strašecí</v>
      </c>
      <c r="G91" s="41"/>
      <c r="H91" s="41"/>
      <c r="I91" s="31" t="s">
        <v>30</v>
      </c>
      <c r="J91" s="35" t="str">
        <f>E21</f>
        <v>Studio PHX s.r.o.Ondříčkova 384/33, Praha 3 Žižkov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31" t="s">
        <v>34</v>
      </c>
      <c r="J92" s="35" t="str">
        <f>E24</f>
        <v>Ing. Jan Brožek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130</v>
      </c>
      <c r="D94" s="150"/>
      <c r="E94" s="150"/>
      <c r="F94" s="150"/>
      <c r="G94" s="150"/>
      <c r="H94" s="150"/>
      <c r="I94" s="150"/>
      <c r="J94" s="194" t="s">
        <v>131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132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133</v>
      </c>
    </row>
    <row r="97" s="9" customFormat="1" ht="24.96" customHeight="1">
      <c r="A97" s="9"/>
      <c r="B97" s="196"/>
      <c r="C97" s="197"/>
      <c r="D97" s="198" t="s">
        <v>1274</v>
      </c>
      <c r="E97" s="199"/>
      <c r="F97" s="199"/>
      <c r="G97" s="199"/>
      <c r="H97" s="199"/>
      <c r="I97" s="199"/>
      <c r="J97" s="200">
        <f>J133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1275</v>
      </c>
      <c r="E98" s="205"/>
      <c r="F98" s="205"/>
      <c r="G98" s="205"/>
      <c r="H98" s="205"/>
      <c r="I98" s="205"/>
      <c r="J98" s="206">
        <f>J134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1276</v>
      </c>
      <c r="E99" s="205"/>
      <c r="F99" s="205"/>
      <c r="G99" s="205"/>
      <c r="H99" s="205"/>
      <c r="I99" s="205"/>
      <c r="J99" s="206">
        <f>J138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1277</v>
      </c>
      <c r="E100" s="205"/>
      <c r="F100" s="205"/>
      <c r="G100" s="205"/>
      <c r="H100" s="205"/>
      <c r="I100" s="205"/>
      <c r="J100" s="206">
        <f>J149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1278</v>
      </c>
      <c r="E101" s="205"/>
      <c r="F101" s="205"/>
      <c r="G101" s="205"/>
      <c r="H101" s="205"/>
      <c r="I101" s="205"/>
      <c r="J101" s="206">
        <f>J168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1279</v>
      </c>
      <c r="E102" s="205"/>
      <c r="F102" s="205"/>
      <c r="G102" s="205"/>
      <c r="H102" s="205"/>
      <c r="I102" s="205"/>
      <c r="J102" s="206">
        <f>J178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195" t="s">
        <v>143</v>
      </c>
      <c r="D105" s="41"/>
      <c r="E105" s="41"/>
      <c r="F105" s="41"/>
      <c r="G105" s="41"/>
      <c r="H105" s="41"/>
      <c r="I105" s="41"/>
      <c r="J105" s="208">
        <f>ROUND(J106 + J107 + J108 + J109 + J110 + J111,2)</f>
        <v>0</v>
      </c>
      <c r="K105" s="41"/>
      <c r="L105" s="64"/>
      <c r="N105" s="209" t="s">
        <v>45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145" t="s">
        <v>144</v>
      </c>
      <c r="E106" s="138"/>
      <c r="F106" s="138"/>
      <c r="G106" s="41"/>
      <c r="H106" s="41"/>
      <c r="I106" s="41"/>
      <c r="J106" s="139">
        <v>0</v>
      </c>
      <c r="K106" s="41"/>
      <c r="L106" s="210"/>
      <c r="M106" s="211"/>
      <c r="N106" s="212" t="s">
        <v>46</v>
      </c>
      <c r="O106" s="211"/>
      <c r="P106" s="211"/>
      <c r="Q106" s="211"/>
      <c r="R106" s="211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4" t="s">
        <v>145</v>
      </c>
      <c r="AZ106" s="211"/>
      <c r="BA106" s="211"/>
      <c r="BB106" s="211"/>
      <c r="BC106" s="211"/>
      <c r="BD106" s="211"/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14" t="s">
        <v>89</v>
      </c>
      <c r="BK106" s="211"/>
      <c r="BL106" s="211"/>
      <c r="BM106" s="211"/>
    </row>
    <row r="107" s="2" customFormat="1" ht="18" customHeight="1">
      <c r="A107" s="39"/>
      <c r="B107" s="40"/>
      <c r="C107" s="41"/>
      <c r="D107" s="145" t="s">
        <v>146</v>
      </c>
      <c r="E107" s="138"/>
      <c r="F107" s="138"/>
      <c r="G107" s="41"/>
      <c r="H107" s="41"/>
      <c r="I107" s="41"/>
      <c r="J107" s="139">
        <v>0</v>
      </c>
      <c r="K107" s="41"/>
      <c r="L107" s="210"/>
      <c r="M107" s="211"/>
      <c r="N107" s="212" t="s">
        <v>46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145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89</v>
      </c>
      <c r="BK107" s="211"/>
      <c r="BL107" s="211"/>
      <c r="BM107" s="211"/>
    </row>
    <row r="108" s="2" customFormat="1" ht="18" customHeight="1">
      <c r="A108" s="39"/>
      <c r="B108" s="40"/>
      <c r="C108" s="41"/>
      <c r="D108" s="145" t="s">
        <v>147</v>
      </c>
      <c r="E108" s="138"/>
      <c r="F108" s="138"/>
      <c r="G108" s="41"/>
      <c r="H108" s="41"/>
      <c r="I108" s="41"/>
      <c r="J108" s="139">
        <v>0</v>
      </c>
      <c r="K108" s="41"/>
      <c r="L108" s="210"/>
      <c r="M108" s="211"/>
      <c r="N108" s="212" t="s">
        <v>46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145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89</v>
      </c>
      <c r="BK108" s="211"/>
      <c r="BL108" s="211"/>
      <c r="BM108" s="211"/>
    </row>
    <row r="109" s="2" customFormat="1" ht="18" customHeight="1">
      <c r="A109" s="39"/>
      <c r="B109" s="40"/>
      <c r="C109" s="41"/>
      <c r="D109" s="145" t="s">
        <v>148</v>
      </c>
      <c r="E109" s="138"/>
      <c r="F109" s="138"/>
      <c r="G109" s="41"/>
      <c r="H109" s="41"/>
      <c r="I109" s="41"/>
      <c r="J109" s="139">
        <v>0</v>
      </c>
      <c r="K109" s="41"/>
      <c r="L109" s="210"/>
      <c r="M109" s="211"/>
      <c r="N109" s="212" t="s">
        <v>46</v>
      </c>
      <c r="O109" s="211"/>
      <c r="P109" s="211"/>
      <c r="Q109" s="211"/>
      <c r="R109" s="211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4" t="s">
        <v>145</v>
      </c>
      <c r="AZ109" s="211"/>
      <c r="BA109" s="211"/>
      <c r="BB109" s="211"/>
      <c r="BC109" s="211"/>
      <c r="BD109" s="211"/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14" t="s">
        <v>89</v>
      </c>
      <c r="BK109" s="211"/>
      <c r="BL109" s="211"/>
      <c r="BM109" s="211"/>
    </row>
    <row r="110" s="2" customFormat="1" ht="18" customHeight="1">
      <c r="A110" s="39"/>
      <c r="B110" s="40"/>
      <c r="C110" s="41"/>
      <c r="D110" s="145" t="s">
        <v>149</v>
      </c>
      <c r="E110" s="138"/>
      <c r="F110" s="138"/>
      <c r="G110" s="41"/>
      <c r="H110" s="41"/>
      <c r="I110" s="41"/>
      <c r="J110" s="139">
        <v>0</v>
      </c>
      <c r="K110" s="41"/>
      <c r="L110" s="210"/>
      <c r="M110" s="211"/>
      <c r="N110" s="212" t="s">
        <v>46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145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89</v>
      </c>
      <c r="BK110" s="211"/>
      <c r="BL110" s="211"/>
      <c r="BM110" s="211"/>
    </row>
    <row r="111" s="2" customFormat="1" ht="18" customHeight="1">
      <c r="A111" s="39"/>
      <c r="B111" s="40"/>
      <c r="C111" s="41"/>
      <c r="D111" s="138" t="s">
        <v>150</v>
      </c>
      <c r="E111" s="41"/>
      <c r="F111" s="41"/>
      <c r="G111" s="41"/>
      <c r="H111" s="41"/>
      <c r="I111" s="41"/>
      <c r="J111" s="139">
        <f>ROUND(J30*T111,2)</f>
        <v>0</v>
      </c>
      <c r="K111" s="41"/>
      <c r="L111" s="210"/>
      <c r="M111" s="211"/>
      <c r="N111" s="212" t="s">
        <v>46</v>
      </c>
      <c r="O111" s="211"/>
      <c r="P111" s="211"/>
      <c r="Q111" s="211"/>
      <c r="R111" s="211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4" t="s">
        <v>151</v>
      </c>
      <c r="AZ111" s="211"/>
      <c r="BA111" s="211"/>
      <c r="BB111" s="211"/>
      <c r="BC111" s="211"/>
      <c r="BD111" s="211"/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14" t="s">
        <v>89</v>
      </c>
      <c r="BK111" s="211"/>
      <c r="BL111" s="211"/>
      <c r="BM111" s="211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149" t="s">
        <v>124</v>
      </c>
      <c r="D113" s="150"/>
      <c r="E113" s="150"/>
      <c r="F113" s="150"/>
      <c r="G113" s="150"/>
      <c r="H113" s="150"/>
      <c r="I113" s="150"/>
      <c r="J113" s="151">
        <f>ROUND(J96+J105,2)</f>
        <v>0</v>
      </c>
      <c r="K113" s="15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2" t="s">
        <v>152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1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92" t="str">
        <f>E7</f>
        <v>CNC centrum a Svářečská škola v SOU Nové Strašecí</v>
      </c>
      <c r="F122" s="31"/>
      <c r="G122" s="31"/>
      <c r="H122" s="3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1" t="s">
        <v>126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05b - Slaboproudé instalace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1" t="s">
        <v>20</v>
      </c>
      <c r="D126" s="41"/>
      <c r="E126" s="41"/>
      <c r="F126" s="26" t="str">
        <f>F12</f>
        <v>Sportovní 1135</v>
      </c>
      <c r="G126" s="41"/>
      <c r="H126" s="41"/>
      <c r="I126" s="31" t="s">
        <v>22</v>
      </c>
      <c r="J126" s="80" t="str">
        <f>IF(J12="","",J12)</f>
        <v>2. 3. 2022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54.45" customHeight="1">
      <c r="A128" s="39"/>
      <c r="B128" s="40"/>
      <c r="C128" s="31" t="s">
        <v>24</v>
      </c>
      <c r="D128" s="41"/>
      <c r="E128" s="41"/>
      <c r="F128" s="26" t="str">
        <f>E15</f>
        <v xml:space="preserve">SOU,  Sportovní 1135, 27180 Nové Strašecí</v>
      </c>
      <c r="G128" s="41"/>
      <c r="H128" s="41"/>
      <c r="I128" s="31" t="s">
        <v>30</v>
      </c>
      <c r="J128" s="35" t="str">
        <f>E21</f>
        <v>Studio PHX s.r.o.Ondříčkova 384/33, Praha 3 Žižkov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1" t="s">
        <v>28</v>
      </c>
      <c r="D129" s="41"/>
      <c r="E129" s="41"/>
      <c r="F129" s="26" t="str">
        <f>IF(E18="","",E18)</f>
        <v>Vyplň údaj</v>
      </c>
      <c r="G129" s="41"/>
      <c r="H129" s="41"/>
      <c r="I129" s="31" t="s">
        <v>34</v>
      </c>
      <c r="J129" s="35" t="str">
        <f>E24</f>
        <v>Ing. Jan Brožek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16"/>
      <c r="B131" s="217"/>
      <c r="C131" s="218" t="s">
        <v>153</v>
      </c>
      <c r="D131" s="219" t="s">
        <v>66</v>
      </c>
      <c r="E131" s="219" t="s">
        <v>62</v>
      </c>
      <c r="F131" s="219" t="s">
        <v>63</v>
      </c>
      <c r="G131" s="219" t="s">
        <v>154</v>
      </c>
      <c r="H131" s="219" t="s">
        <v>155</v>
      </c>
      <c r="I131" s="219" t="s">
        <v>156</v>
      </c>
      <c r="J131" s="220" t="s">
        <v>131</v>
      </c>
      <c r="K131" s="221" t="s">
        <v>157</v>
      </c>
      <c r="L131" s="222"/>
      <c r="M131" s="101" t="s">
        <v>1</v>
      </c>
      <c r="N131" s="102" t="s">
        <v>45</v>
      </c>
      <c r="O131" s="102" t="s">
        <v>158</v>
      </c>
      <c r="P131" s="102" t="s">
        <v>159</v>
      </c>
      <c r="Q131" s="102" t="s">
        <v>160</v>
      </c>
      <c r="R131" s="102" t="s">
        <v>161</v>
      </c>
      <c r="S131" s="102" t="s">
        <v>162</v>
      </c>
      <c r="T131" s="103" t="s">
        <v>163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9"/>
      <c r="B132" s="40"/>
      <c r="C132" s="108" t="s">
        <v>164</v>
      </c>
      <c r="D132" s="41"/>
      <c r="E132" s="41"/>
      <c r="F132" s="41"/>
      <c r="G132" s="41"/>
      <c r="H132" s="41"/>
      <c r="I132" s="41"/>
      <c r="J132" s="223">
        <f>BK132</f>
        <v>0</v>
      </c>
      <c r="K132" s="41"/>
      <c r="L132" s="42"/>
      <c r="M132" s="104"/>
      <c r="N132" s="224"/>
      <c r="O132" s="105"/>
      <c r="P132" s="225">
        <f>P133</f>
        <v>0</v>
      </c>
      <c r="Q132" s="105"/>
      <c r="R132" s="225">
        <f>R133</f>
        <v>0</v>
      </c>
      <c r="S132" s="105"/>
      <c r="T132" s="226">
        <f>T133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6" t="s">
        <v>80</v>
      </c>
      <c r="AU132" s="16" t="s">
        <v>133</v>
      </c>
      <c r="BK132" s="227">
        <f>BK133</f>
        <v>0</v>
      </c>
    </row>
    <row r="133" s="12" customFormat="1" ht="25.92" customHeight="1">
      <c r="A133" s="12"/>
      <c r="B133" s="228"/>
      <c r="C133" s="229"/>
      <c r="D133" s="230" t="s">
        <v>80</v>
      </c>
      <c r="E133" s="231" t="s">
        <v>1083</v>
      </c>
      <c r="F133" s="231" t="s">
        <v>1280</v>
      </c>
      <c r="G133" s="229"/>
      <c r="H133" s="229"/>
      <c r="I133" s="232"/>
      <c r="J133" s="233">
        <f>BK133</f>
        <v>0</v>
      </c>
      <c r="K133" s="229"/>
      <c r="L133" s="234"/>
      <c r="M133" s="235"/>
      <c r="N133" s="236"/>
      <c r="O133" s="236"/>
      <c r="P133" s="237">
        <f>P134+P138+P149+P168+P178</f>
        <v>0</v>
      </c>
      <c r="Q133" s="236"/>
      <c r="R133" s="237">
        <f>R134+R138+R149+R168+R178</f>
        <v>0</v>
      </c>
      <c r="S133" s="236"/>
      <c r="T133" s="238">
        <f>T134+T138+T149+T168+T178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9" t="s">
        <v>89</v>
      </c>
      <c r="AT133" s="240" t="s">
        <v>80</v>
      </c>
      <c r="AU133" s="240" t="s">
        <v>81</v>
      </c>
      <c r="AY133" s="239" t="s">
        <v>167</v>
      </c>
      <c r="BK133" s="241">
        <f>BK134+BK138+BK149+BK168+BK178</f>
        <v>0</v>
      </c>
    </row>
    <row r="134" s="12" customFormat="1" ht="22.8" customHeight="1">
      <c r="A134" s="12"/>
      <c r="B134" s="228"/>
      <c r="C134" s="229"/>
      <c r="D134" s="230" t="s">
        <v>80</v>
      </c>
      <c r="E134" s="242" t="s">
        <v>1085</v>
      </c>
      <c r="F134" s="242" t="s">
        <v>1281</v>
      </c>
      <c r="G134" s="229"/>
      <c r="H134" s="229"/>
      <c r="I134" s="232"/>
      <c r="J134" s="243">
        <f>BK134</f>
        <v>0</v>
      </c>
      <c r="K134" s="229"/>
      <c r="L134" s="234"/>
      <c r="M134" s="235"/>
      <c r="N134" s="236"/>
      <c r="O134" s="236"/>
      <c r="P134" s="237">
        <f>SUM(P135:P137)</f>
        <v>0</v>
      </c>
      <c r="Q134" s="236"/>
      <c r="R134" s="237">
        <f>SUM(R135:R137)</f>
        <v>0</v>
      </c>
      <c r="S134" s="236"/>
      <c r="T134" s="238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9" t="s">
        <v>89</v>
      </c>
      <c r="AT134" s="240" t="s">
        <v>80</v>
      </c>
      <c r="AU134" s="240" t="s">
        <v>89</v>
      </c>
      <c r="AY134" s="239" t="s">
        <v>167</v>
      </c>
      <c r="BK134" s="241">
        <f>SUM(BK135:BK137)</f>
        <v>0</v>
      </c>
    </row>
    <row r="135" s="2" customFormat="1" ht="78" customHeight="1">
      <c r="A135" s="39"/>
      <c r="B135" s="40"/>
      <c r="C135" s="244" t="s">
        <v>89</v>
      </c>
      <c r="D135" s="244" t="s">
        <v>169</v>
      </c>
      <c r="E135" s="245" t="s">
        <v>1282</v>
      </c>
      <c r="F135" s="246" t="s">
        <v>1283</v>
      </c>
      <c r="G135" s="247" t="s">
        <v>586</v>
      </c>
      <c r="H135" s="248">
        <v>1</v>
      </c>
      <c r="I135" s="249"/>
      <c r="J135" s="250">
        <f>ROUND(I135*H135,2)</f>
        <v>0</v>
      </c>
      <c r="K135" s="251"/>
      <c r="L135" s="42"/>
      <c r="M135" s="252" t="s">
        <v>1</v>
      </c>
      <c r="N135" s="253" t="s">
        <v>46</v>
      </c>
      <c r="O135" s="92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6" t="s">
        <v>224</v>
      </c>
      <c r="AT135" s="256" t="s">
        <v>169</v>
      </c>
      <c r="AU135" s="256" t="s">
        <v>91</v>
      </c>
      <c r="AY135" s="16" t="s">
        <v>167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89</v>
      </c>
      <c r="BK135" s="144">
        <f>ROUND(I135*H135,2)</f>
        <v>0</v>
      </c>
      <c r="BL135" s="16" t="s">
        <v>224</v>
      </c>
      <c r="BM135" s="256" t="s">
        <v>91</v>
      </c>
    </row>
    <row r="136" s="2" customFormat="1" ht="16.5" customHeight="1">
      <c r="A136" s="39"/>
      <c r="B136" s="40"/>
      <c r="C136" s="244" t="s">
        <v>91</v>
      </c>
      <c r="D136" s="244" t="s">
        <v>169</v>
      </c>
      <c r="E136" s="245" t="s">
        <v>1284</v>
      </c>
      <c r="F136" s="246" t="s">
        <v>1285</v>
      </c>
      <c r="G136" s="247" t="s">
        <v>586</v>
      </c>
      <c r="H136" s="248">
        <v>1</v>
      </c>
      <c r="I136" s="249"/>
      <c r="J136" s="250">
        <f>ROUND(I136*H136,2)</f>
        <v>0</v>
      </c>
      <c r="K136" s="251"/>
      <c r="L136" s="42"/>
      <c r="M136" s="252" t="s">
        <v>1</v>
      </c>
      <c r="N136" s="253" t="s">
        <v>46</v>
      </c>
      <c r="O136" s="92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6" t="s">
        <v>224</v>
      </c>
      <c r="AT136" s="256" t="s">
        <v>169</v>
      </c>
      <c r="AU136" s="256" t="s">
        <v>91</v>
      </c>
      <c r="AY136" s="16" t="s">
        <v>167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89</v>
      </c>
      <c r="BK136" s="144">
        <f>ROUND(I136*H136,2)</f>
        <v>0</v>
      </c>
      <c r="BL136" s="16" t="s">
        <v>224</v>
      </c>
      <c r="BM136" s="256" t="s">
        <v>173</v>
      </c>
    </row>
    <row r="137" s="2" customFormat="1" ht="16.5" customHeight="1">
      <c r="A137" s="39"/>
      <c r="B137" s="40"/>
      <c r="C137" s="244" t="s">
        <v>198</v>
      </c>
      <c r="D137" s="244" t="s">
        <v>169</v>
      </c>
      <c r="E137" s="245" t="s">
        <v>1286</v>
      </c>
      <c r="F137" s="246" t="s">
        <v>1287</v>
      </c>
      <c r="G137" s="247" t="s">
        <v>586</v>
      </c>
      <c r="H137" s="248">
        <v>1</v>
      </c>
      <c r="I137" s="249"/>
      <c r="J137" s="250">
        <f>ROUND(I137*H137,2)</f>
        <v>0</v>
      </c>
      <c r="K137" s="251"/>
      <c r="L137" s="42"/>
      <c r="M137" s="252" t="s">
        <v>1</v>
      </c>
      <c r="N137" s="253" t="s">
        <v>46</v>
      </c>
      <c r="O137" s="92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6" t="s">
        <v>224</v>
      </c>
      <c r="AT137" s="256" t="s">
        <v>169</v>
      </c>
      <c r="AU137" s="256" t="s">
        <v>91</v>
      </c>
      <c r="AY137" s="16" t="s">
        <v>167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89</v>
      </c>
      <c r="BK137" s="144">
        <f>ROUND(I137*H137,2)</f>
        <v>0</v>
      </c>
      <c r="BL137" s="16" t="s">
        <v>224</v>
      </c>
      <c r="BM137" s="256" t="s">
        <v>204</v>
      </c>
    </row>
    <row r="138" s="12" customFormat="1" ht="22.8" customHeight="1">
      <c r="A138" s="12"/>
      <c r="B138" s="228"/>
      <c r="C138" s="229"/>
      <c r="D138" s="230" t="s">
        <v>80</v>
      </c>
      <c r="E138" s="242" t="s">
        <v>1105</v>
      </c>
      <c r="F138" s="242" t="s">
        <v>1288</v>
      </c>
      <c r="G138" s="229"/>
      <c r="H138" s="229"/>
      <c r="I138" s="232"/>
      <c r="J138" s="243">
        <f>BK138</f>
        <v>0</v>
      </c>
      <c r="K138" s="229"/>
      <c r="L138" s="234"/>
      <c r="M138" s="235"/>
      <c r="N138" s="236"/>
      <c r="O138" s="236"/>
      <c r="P138" s="237">
        <f>SUM(P139:P148)</f>
        <v>0</v>
      </c>
      <c r="Q138" s="236"/>
      <c r="R138" s="237">
        <f>SUM(R139:R148)</f>
        <v>0</v>
      </c>
      <c r="S138" s="236"/>
      <c r="T138" s="238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9" t="s">
        <v>89</v>
      </c>
      <c r="AT138" s="240" t="s">
        <v>80</v>
      </c>
      <c r="AU138" s="240" t="s">
        <v>89</v>
      </c>
      <c r="AY138" s="239" t="s">
        <v>167</v>
      </c>
      <c r="BK138" s="241">
        <f>SUM(BK139:BK148)</f>
        <v>0</v>
      </c>
    </row>
    <row r="139" s="2" customFormat="1" ht="114.9" customHeight="1">
      <c r="A139" s="39"/>
      <c r="B139" s="40"/>
      <c r="C139" s="244" t="s">
        <v>89</v>
      </c>
      <c r="D139" s="244" t="s">
        <v>169</v>
      </c>
      <c r="E139" s="245" t="s">
        <v>1289</v>
      </c>
      <c r="F139" s="246" t="s">
        <v>1290</v>
      </c>
      <c r="G139" s="247" t="s">
        <v>1089</v>
      </c>
      <c r="H139" s="248">
        <v>1</v>
      </c>
      <c r="I139" s="249"/>
      <c r="J139" s="250">
        <f>ROUND(I139*H139,2)</f>
        <v>0</v>
      </c>
      <c r="K139" s="251"/>
      <c r="L139" s="42"/>
      <c r="M139" s="252" t="s">
        <v>1</v>
      </c>
      <c r="N139" s="253" t="s">
        <v>46</v>
      </c>
      <c r="O139" s="92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6" t="s">
        <v>224</v>
      </c>
      <c r="AT139" s="256" t="s">
        <v>169</v>
      </c>
      <c r="AU139" s="256" t="s">
        <v>91</v>
      </c>
      <c r="AY139" s="16" t="s">
        <v>167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89</v>
      </c>
      <c r="BK139" s="144">
        <f>ROUND(I139*H139,2)</f>
        <v>0</v>
      </c>
      <c r="BL139" s="16" t="s">
        <v>224</v>
      </c>
      <c r="BM139" s="256" t="s">
        <v>260</v>
      </c>
    </row>
    <row r="140" s="2" customFormat="1" ht="408" customHeight="1">
      <c r="A140" s="39"/>
      <c r="B140" s="40"/>
      <c r="C140" s="244" t="s">
        <v>91</v>
      </c>
      <c r="D140" s="244" t="s">
        <v>169</v>
      </c>
      <c r="E140" s="245" t="s">
        <v>1291</v>
      </c>
      <c r="F140" s="302" t="s">
        <v>1292</v>
      </c>
      <c r="G140" s="247" t="s">
        <v>586</v>
      </c>
      <c r="H140" s="248">
        <v>1</v>
      </c>
      <c r="I140" s="249"/>
      <c r="J140" s="250">
        <f>ROUND(I140*H140,2)</f>
        <v>0</v>
      </c>
      <c r="K140" s="251"/>
      <c r="L140" s="42"/>
      <c r="M140" s="252" t="s">
        <v>1</v>
      </c>
      <c r="N140" s="253" t="s">
        <v>46</v>
      </c>
      <c r="O140" s="92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6" t="s">
        <v>224</v>
      </c>
      <c r="AT140" s="256" t="s">
        <v>169</v>
      </c>
      <c r="AU140" s="256" t="s">
        <v>91</v>
      </c>
      <c r="AY140" s="16" t="s">
        <v>167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89</v>
      </c>
      <c r="BK140" s="144">
        <f>ROUND(I140*H140,2)</f>
        <v>0</v>
      </c>
      <c r="BL140" s="16" t="s">
        <v>224</v>
      </c>
      <c r="BM140" s="256" t="s">
        <v>193</v>
      </c>
    </row>
    <row r="141" s="2" customFormat="1" ht="24.15" customHeight="1">
      <c r="A141" s="39"/>
      <c r="B141" s="40"/>
      <c r="C141" s="244" t="s">
        <v>198</v>
      </c>
      <c r="D141" s="244" t="s">
        <v>169</v>
      </c>
      <c r="E141" s="245" t="s">
        <v>1293</v>
      </c>
      <c r="F141" s="246" t="s">
        <v>1294</v>
      </c>
      <c r="G141" s="247" t="s">
        <v>1089</v>
      </c>
      <c r="H141" s="248">
        <v>4</v>
      </c>
      <c r="I141" s="249"/>
      <c r="J141" s="250">
        <f>ROUND(I141*H141,2)</f>
        <v>0</v>
      </c>
      <c r="K141" s="251"/>
      <c r="L141" s="42"/>
      <c r="M141" s="252" t="s">
        <v>1</v>
      </c>
      <c r="N141" s="253" t="s">
        <v>46</v>
      </c>
      <c r="O141" s="92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6" t="s">
        <v>224</v>
      </c>
      <c r="AT141" s="256" t="s">
        <v>169</v>
      </c>
      <c r="AU141" s="256" t="s">
        <v>91</v>
      </c>
      <c r="AY141" s="16" t="s">
        <v>167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89</v>
      </c>
      <c r="BK141" s="144">
        <f>ROUND(I141*H141,2)</f>
        <v>0</v>
      </c>
      <c r="BL141" s="16" t="s">
        <v>224</v>
      </c>
      <c r="BM141" s="256" t="s">
        <v>255</v>
      </c>
    </row>
    <row r="142" s="2" customFormat="1" ht="21.75" customHeight="1">
      <c r="A142" s="39"/>
      <c r="B142" s="40"/>
      <c r="C142" s="244" t="s">
        <v>173</v>
      </c>
      <c r="D142" s="244" t="s">
        <v>169</v>
      </c>
      <c r="E142" s="245" t="s">
        <v>1295</v>
      </c>
      <c r="F142" s="246" t="s">
        <v>1296</v>
      </c>
      <c r="G142" s="247" t="s">
        <v>465</v>
      </c>
      <c r="H142" s="248">
        <v>900</v>
      </c>
      <c r="I142" s="249"/>
      <c r="J142" s="250">
        <f>ROUND(I142*H142,2)</f>
        <v>0</v>
      </c>
      <c r="K142" s="251"/>
      <c r="L142" s="42"/>
      <c r="M142" s="252" t="s">
        <v>1</v>
      </c>
      <c r="N142" s="253" t="s">
        <v>46</v>
      </c>
      <c r="O142" s="92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6" t="s">
        <v>224</v>
      </c>
      <c r="AT142" s="256" t="s">
        <v>169</v>
      </c>
      <c r="AU142" s="256" t="s">
        <v>91</v>
      </c>
      <c r="AY142" s="16" t="s">
        <v>167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89</v>
      </c>
      <c r="BK142" s="144">
        <f>ROUND(I142*H142,2)</f>
        <v>0</v>
      </c>
      <c r="BL142" s="16" t="s">
        <v>224</v>
      </c>
      <c r="BM142" s="256" t="s">
        <v>216</v>
      </c>
    </row>
    <row r="143" s="2" customFormat="1" ht="16.5" customHeight="1">
      <c r="A143" s="39"/>
      <c r="B143" s="40"/>
      <c r="C143" s="244" t="s">
        <v>234</v>
      </c>
      <c r="D143" s="244" t="s">
        <v>169</v>
      </c>
      <c r="E143" s="245" t="s">
        <v>1297</v>
      </c>
      <c r="F143" s="246" t="s">
        <v>1298</v>
      </c>
      <c r="G143" s="247" t="s">
        <v>465</v>
      </c>
      <c r="H143" s="248">
        <v>50</v>
      </c>
      <c r="I143" s="249"/>
      <c r="J143" s="250">
        <f>ROUND(I143*H143,2)</f>
        <v>0</v>
      </c>
      <c r="K143" s="251"/>
      <c r="L143" s="42"/>
      <c r="M143" s="252" t="s">
        <v>1</v>
      </c>
      <c r="N143" s="253" t="s">
        <v>46</v>
      </c>
      <c r="O143" s="92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6" t="s">
        <v>224</v>
      </c>
      <c r="AT143" s="256" t="s">
        <v>169</v>
      </c>
      <c r="AU143" s="256" t="s">
        <v>91</v>
      </c>
      <c r="AY143" s="16" t="s">
        <v>167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89</v>
      </c>
      <c r="BK143" s="144">
        <f>ROUND(I143*H143,2)</f>
        <v>0</v>
      </c>
      <c r="BL143" s="16" t="s">
        <v>224</v>
      </c>
      <c r="BM143" s="256" t="s">
        <v>224</v>
      </c>
    </row>
    <row r="144" s="2" customFormat="1" ht="16.5" customHeight="1">
      <c r="A144" s="39"/>
      <c r="B144" s="40"/>
      <c r="C144" s="244" t="s">
        <v>204</v>
      </c>
      <c r="D144" s="244" t="s">
        <v>169</v>
      </c>
      <c r="E144" s="245" t="s">
        <v>1299</v>
      </c>
      <c r="F144" s="246" t="s">
        <v>1189</v>
      </c>
      <c r="G144" s="247" t="s">
        <v>1089</v>
      </c>
      <c r="H144" s="248">
        <v>4</v>
      </c>
      <c r="I144" s="249"/>
      <c r="J144" s="250">
        <f>ROUND(I144*H144,2)</f>
        <v>0</v>
      </c>
      <c r="K144" s="251"/>
      <c r="L144" s="42"/>
      <c r="M144" s="252" t="s">
        <v>1</v>
      </c>
      <c r="N144" s="253" t="s">
        <v>46</v>
      </c>
      <c r="O144" s="92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6" t="s">
        <v>224</v>
      </c>
      <c r="AT144" s="256" t="s">
        <v>169</v>
      </c>
      <c r="AU144" s="256" t="s">
        <v>91</v>
      </c>
      <c r="AY144" s="16" t="s">
        <v>167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89</v>
      </c>
      <c r="BK144" s="144">
        <f>ROUND(I144*H144,2)</f>
        <v>0</v>
      </c>
      <c r="BL144" s="16" t="s">
        <v>224</v>
      </c>
      <c r="BM144" s="256" t="s">
        <v>543</v>
      </c>
    </row>
    <row r="145" s="2" customFormat="1" ht="16.5" customHeight="1">
      <c r="A145" s="39"/>
      <c r="B145" s="40"/>
      <c r="C145" s="244" t="s">
        <v>289</v>
      </c>
      <c r="D145" s="244" t="s">
        <v>169</v>
      </c>
      <c r="E145" s="245" t="s">
        <v>1300</v>
      </c>
      <c r="F145" s="246" t="s">
        <v>1301</v>
      </c>
      <c r="G145" s="247" t="s">
        <v>465</v>
      </c>
      <c r="H145" s="248">
        <v>50</v>
      </c>
      <c r="I145" s="249"/>
      <c r="J145" s="250">
        <f>ROUND(I145*H145,2)</f>
        <v>0</v>
      </c>
      <c r="K145" s="251"/>
      <c r="L145" s="42"/>
      <c r="M145" s="252" t="s">
        <v>1</v>
      </c>
      <c r="N145" s="253" t="s">
        <v>46</v>
      </c>
      <c r="O145" s="92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6" t="s">
        <v>224</v>
      </c>
      <c r="AT145" s="256" t="s">
        <v>169</v>
      </c>
      <c r="AU145" s="256" t="s">
        <v>91</v>
      </c>
      <c r="AY145" s="16" t="s">
        <v>167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89</v>
      </c>
      <c r="BK145" s="144">
        <f>ROUND(I145*H145,2)</f>
        <v>0</v>
      </c>
      <c r="BL145" s="16" t="s">
        <v>224</v>
      </c>
      <c r="BM145" s="256" t="s">
        <v>569</v>
      </c>
    </row>
    <row r="146" s="2" customFormat="1" ht="16.5" customHeight="1">
      <c r="A146" s="39"/>
      <c r="B146" s="40"/>
      <c r="C146" s="244" t="s">
        <v>260</v>
      </c>
      <c r="D146" s="244" t="s">
        <v>169</v>
      </c>
      <c r="E146" s="245" t="s">
        <v>1302</v>
      </c>
      <c r="F146" s="246" t="s">
        <v>1303</v>
      </c>
      <c r="G146" s="247" t="s">
        <v>586</v>
      </c>
      <c r="H146" s="248">
        <v>1</v>
      </c>
      <c r="I146" s="249"/>
      <c r="J146" s="250">
        <f>ROUND(I146*H146,2)</f>
        <v>0</v>
      </c>
      <c r="K146" s="251"/>
      <c r="L146" s="42"/>
      <c r="M146" s="252" t="s">
        <v>1</v>
      </c>
      <c r="N146" s="253" t="s">
        <v>46</v>
      </c>
      <c r="O146" s="92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6" t="s">
        <v>224</v>
      </c>
      <c r="AT146" s="256" t="s">
        <v>169</v>
      </c>
      <c r="AU146" s="256" t="s">
        <v>91</v>
      </c>
      <c r="AY146" s="16" t="s">
        <v>167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89</v>
      </c>
      <c r="BK146" s="144">
        <f>ROUND(I146*H146,2)</f>
        <v>0</v>
      </c>
      <c r="BL146" s="16" t="s">
        <v>224</v>
      </c>
      <c r="BM146" s="256" t="s">
        <v>320</v>
      </c>
    </row>
    <row r="147" s="2" customFormat="1" ht="24.15" customHeight="1">
      <c r="A147" s="39"/>
      <c r="B147" s="40"/>
      <c r="C147" s="244" t="s">
        <v>180</v>
      </c>
      <c r="D147" s="244" t="s">
        <v>169</v>
      </c>
      <c r="E147" s="245" t="s">
        <v>1304</v>
      </c>
      <c r="F147" s="246" t="s">
        <v>1305</v>
      </c>
      <c r="G147" s="247" t="s">
        <v>586</v>
      </c>
      <c r="H147" s="248">
        <v>1</v>
      </c>
      <c r="I147" s="249"/>
      <c r="J147" s="250">
        <f>ROUND(I147*H147,2)</f>
        <v>0</v>
      </c>
      <c r="K147" s="251"/>
      <c r="L147" s="42"/>
      <c r="M147" s="252" t="s">
        <v>1</v>
      </c>
      <c r="N147" s="253" t="s">
        <v>46</v>
      </c>
      <c r="O147" s="92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6" t="s">
        <v>224</v>
      </c>
      <c r="AT147" s="256" t="s">
        <v>169</v>
      </c>
      <c r="AU147" s="256" t="s">
        <v>91</v>
      </c>
      <c r="AY147" s="16" t="s">
        <v>167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89</v>
      </c>
      <c r="BK147" s="144">
        <f>ROUND(I147*H147,2)</f>
        <v>0</v>
      </c>
      <c r="BL147" s="16" t="s">
        <v>224</v>
      </c>
      <c r="BM147" s="256" t="s">
        <v>500</v>
      </c>
    </row>
    <row r="148" s="2" customFormat="1" ht="16.5" customHeight="1">
      <c r="A148" s="39"/>
      <c r="B148" s="40"/>
      <c r="C148" s="244" t="s">
        <v>193</v>
      </c>
      <c r="D148" s="244" t="s">
        <v>169</v>
      </c>
      <c r="E148" s="245" t="s">
        <v>1306</v>
      </c>
      <c r="F148" s="246" t="s">
        <v>1307</v>
      </c>
      <c r="G148" s="247" t="s">
        <v>586</v>
      </c>
      <c r="H148" s="248">
        <v>1</v>
      </c>
      <c r="I148" s="249"/>
      <c r="J148" s="250">
        <f>ROUND(I148*H148,2)</f>
        <v>0</v>
      </c>
      <c r="K148" s="251"/>
      <c r="L148" s="42"/>
      <c r="M148" s="252" t="s">
        <v>1</v>
      </c>
      <c r="N148" s="253" t="s">
        <v>46</v>
      </c>
      <c r="O148" s="92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6" t="s">
        <v>224</v>
      </c>
      <c r="AT148" s="256" t="s">
        <v>169</v>
      </c>
      <c r="AU148" s="256" t="s">
        <v>91</v>
      </c>
      <c r="AY148" s="16" t="s">
        <v>167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89</v>
      </c>
      <c r="BK148" s="144">
        <f>ROUND(I148*H148,2)</f>
        <v>0</v>
      </c>
      <c r="BL148" s="16" t="s">
        <v>224</v>
      </c>
      <c r="BM148" s="256" t="s">
        <v>345</v>
      </c>
    </row>
    <row r="149" s="12" customFormat="1" ht="22.8" customHeight="1">
      <c r="A149" s="12"/>
      <c r="B149" s="228"/>
      <c r="C149" s="229"/>
      <c r="D149" s="230" t="s">
        <v>80</v>
      </c>
      <c r="E149" s="242" t="s">
        <v>1143</v>
      </c>
      <c r="F149" s="242" t="s">
        <v>1308</v>
      </c>
      <c r="G149" s="229"/>
      <c r="H149" s="229"/>
      <c r="I149" s="232"/>
      <c r="J149" s="243">
        <f>BK149</f>
        <v>0</v>
      </c>
      <c r="K149" s="229"/>
      <c r="L149" s="234"/>
      <c r="M149" s="235"/>
      <c r="N149" s="236"/>
      <c r="O149" s="236"/>
      <c r="P149" s="237">
        <f>SUM(P150:P167)</f>
        <v>0</v>
      </c>
      <c r="Q149" s="236"/>
      <c r="R149" s="237">
        <f>SUM(R150:R167)</f>
        <v>0</v>
      </c>
      <c r="S149" s="236"/>
      <c r="T149" s="238">
        <f>SUM(T150:T167)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9" t="s">
        <v>89</v>
      </c>
      <c r="AT149" s="240" t="s">
        <v>80</v>
      </c>
      <c r="AU149" s="240" t="s">
        <v>89</v>
      </c>
      <c r="AY149" s="239" t="s">
        <v>167</v>
      </c>
      <c r="BK149" s="241">
        <f>SUM(BK150:BK167)</f>
        <v>0</v>
      </c>
    </row>
    <row r="150" s="2" customFormat="1" ht="24.15" customHeight="1">
      <c r="A150" s="39"/>
      <c r="B150" s="40"/>
      <c r="C150" s="244" t="s">
        <v>89</v>
      </c>
      <c r="D150" s="244" t="s">
        <v>169</v>
      </c>
      <c r="E150" s="245" t="s">
        <v>1309</v>
      </c>
      <c r="F150" s="246" t="s">
        <v>1310</v>
      </c>
      <c r="G150" s="247" t="s">
        <v>1089</v>
      </c>
      <c r="H150" s="248">
        <v>1</v>
      </c>
      <c r="I150" s="249"/>
      <c r="J150" s="250">
        <f>ROUND(I150*H150,2)</f>
        <v>0</v>
      </c>
      <c r="K150" s="251"/>
      <c r="L150" s="42"/>
      <c r="M150" s="252" t="s">
        <v>1</v>
      </c>
      <c r="N150" s="253" t="s">
        <v>46</v>
      </c>
      <c r="O150" s="92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6" t="s">
        <v>224</v>
      </c>
      <c r="AT150" s="256" t="s">
        <v>169</v>
      </c>
      <c r="AU150" s="256" t="s">
        <v>91</v>
      </c>
      <c r="AY150" s="16" t="s">
        <v>167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89</v>
      </c>
      <c r="BK150" s="144">
        <f>ROUND(I150*H150,2)</f>
        <v>0</v>
      </c>
      <c r="BL150" s="16" t="s">
        <v>224</v>
      </c>
      <c r="BM150" s="256" t="s">
        <v>338</v>
      </c>
    </row>
    <row r="151" s="2" customFormat="1" ht="24.15" customHeight="1">
      <c r="A151" s="39"/>
      <c r="B151" s="40"/>
      <c r="C151" s="244" t="s">
        <v>91</v>
      </c>
      <c r="D151" s="244" t="s">
        <v>169</v>
      </c>
      <c r="E151" s="245" t="s">
        <v>1311</v>
      </c>
      <c r="F151" s="246" t="s">
        <v>1312</v>
      </c>
      <c r="G151" s="247" t="s">
        <v>1089</v>
      </c>
      <c r="H151" s="248">
        <v>1</v>
      </c>
      <c r="I151" s="249"/>
      <c r="J151" s="250">
        <f>ROUND(I151*H151,2)</f>
        <v>0</v>
      </c>
      <c r="K151" s="251"/>
      <c r="L151" s="42"/>
      <c r="M151" s="252" t="s">
        <v>1</v>
      </c>
      <c r="N151" s="253" t="s">
        <v>46</v>
      </c>
      <c r="O151" s="92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6" t="s">
        <v>224</v>
      </c>
      <c r="AT151" s="256" t="s">
        <v>169</v>
      </c>
      <c r="AU151" s="256" t="s">
        <v>91</v>
      </c>
      <c r="AY151" s="16" t="s">
        <v>167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89</v>
      </c>
      <c r="BK151" s="144">
        <f>ROUND(I151*H151,2)</f>
        <v>0</v>
      </c>
      <c r="BL151" s="16" t="s">
        <v>224</v>
      </c>
      <c r="BM151" s="256" t="s">
        <v>371</v>
      </c>
    </row>
    <row r="152" s="2" customFormat="1" ht="24.15" customHeight="1">
      <c r="A152" s="39"/>
      <c r="B152" s="40"/>
      <c r="C152" s="244" t="s">
        <v>198</v>
      </c>
      <c r="D152" s="244" t="s">
        <v>169</v>
      </c>
      <c r="E152" s="245" t="s">
        <v>1313</v>
      </c>
      <c r="F152" s="246" t="s">
        <v>1314</v>
      </c>
      <c r="G152" s="247" t="s">
        <v>1089</v>
      </c>
      <c r="H152" s="248">
        <v>1</v>
      </c>
      <c r="I152" s="249"/>
      <c r="J152" s="250">
        <f>ROUND(I152*H152,2)</f>
        <v>0</v>
      </c>
      <c r="K152" s="251"/>
      <c r="L152" s="42"/>
      <c r="M152" s="252" t="s">
        <v>1</v>
      </c>
      <c r="N152" s="253" t="s">
        <v>46</v>
      </c>
      <c r="O152" s="92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6" t="s">
        <v>224</v>
      </c>
      <c r="AT152" s="256" t="s">
        <v>169</v>
      </c>
      <c r="AU152" s="256" t="s">
        <v>91</v>
      </c>
      <c r="AY152" s="16" t="s">
        <v>167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89</v>
      </c>
      <c r="BK152" s="144">
        <f>ROUND(I152*H152,2)</f>
        <v>0</v>
      </c>
      <c r="BL152" s="16" t="s">
        <v>224</v>
      </c>
      <c r="BM152" s="256" t="s">
        <v>380</v>
      </c>
    </row>
    <row r="153" s="2" customFormat="1" ht="24.15" customHeight="1">
      <c r="A153" s="39"/>
      <c r="B153" s="40"/>
      <c r="C153" s="244" t="s">
        <v>173</v>
      </c>
      <c r="D153" s="244" t="s">
        <v>169</v>
      </c>
      <c r="E153" s="245" t="s">
        <v>1315</v>
      </c>
      <c r="F153" s="246" t="s">
        <v>1316</v>
      </c>
      <c r="G153" s="247" t="s">
        <v>1089</v>
      </c>
      <c r="H153" s="248">
        <v>1</v>
      </c>
      <c r="I153" s="249"/>
      <c r="J153" s="250">
        <f>ROUND(I153*H153,2)</f>
        <v>0</v>
      </c>
      <c r="K153" s="251"/>
      <c r="L153" s="42"/>
      <c r="M153" s="252" t="s">
        <v>1</v>
      </c>
      <c r="N153" s="253" t="s">
        <v>46</v>
      </c>
      <c r="O153" s="92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6" t="s">
        <v>224</v>
      </c>
      <c r="AT153" s="256" t="s">
        <v>169</v>
      </c>
      <c r="AU153" s="256" t="s">
        <v>91</v>
      </c>
      <c r="AY153" s="16" t="s">
        <v>167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89</v>
      </c>
      <c r="BK153" s="144">
        <f>ROUND(I153*H153,2)</f>
        <v>0</v>
      </c>
      <c r="BL153" s="16" t="s">
        <v>224</v>
      </c>
      <c r="BM153" s="256" t="s">
        <v>367</v>
      </c>
    </row>
    <row r="154" s="2" customFormat="1" ht="16.5" customHeight="1">
      <c r="A154" s="39"/>
      <c r="B154" s="40"/>
      <c r="C154" s="244" t="s">
        <v>234</v>
      </c>
      <c r="D154" s="244" t="s">
        <v>169</v>
      </c>
      <c r="E154" s="245" t="s">
        <v>1317</v>
      </c>
      <c r="F154" s="246" t="s">
        <v>1318</v>
      </c>
      <c r="G154" s="247" t="s">
        <v>1089</v>
      </c>
      <c r="H154" s="248">
        <v>1</v>
      </c>
      <c r="I154" s="249"/>
      <c r="J154" s="250">
        <f>ROUND(I154*H154,2)</f>
        <v>0</v>
      </c>
      <c r="K154" s="251"/>
      <c r="L154" s="42"/>
      <c r="M154" s="252" t="s">
        <v>1</v>
      </c>
      <c r="N154" s="253" t="s">
        <v>46</v>
      </c>
      <c r="O154" s="92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6" t="s">
        <v>224</v>
      </c>
      <c r="AT154" s="256" t="s">
        <v>169</v>
      </c>
      <c r="AU154" s="256" t="s">
        <v>91</v>
      </c>
      <c r="AY154" s="16" t="s">
        <v>167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89</v>
      </c>
      <c r="BK154" s="144">
        <f>ROUND(I154*H154,2)</f>
        <v>0</v>
      </c>
      <c r="BL154" s="16" t="s">
        <v>224</v>
      </c>
      <c r="BM154" s="256" t="s">
        <v>353</v>
      </c>
    </row>
    <row r="155" s="2" customFormat="1" ht="24.15" customHeight="1">
      <c r="A155" s="39"/>
      <c r="B155" s="40"/>
      <c r="C155" s="244" t="s">
        <v>204</v>
      </c>
      <c r="D155" s="244" t="s">
        <v>169</v>
      </c>
      <c r="E155" s="245" t="s">
        <v>1319</v>
      </c>
      <c r="F155" s="246" t="s">
        <v>1320</v>
      </c>
      <c r="G155" s="247" t="s">
        <v>1089</v>
      </c>
      <c r="H155" s="248">
        <v>3</v>
      </c>
      <c r="I155" s="249"/>
      <c r="J155" s="250">
        <f>ROUND(I155*H155,2)</f>
        <v>0</v>
      </c>
      <c r="K155" s="251"/>
      <c r="L155" s="42"/>
      <c r="M155" s="252" t="s">
        <v>1</v>
      </c>
      <c r="N155" s="253" t="s">
        <v>46</v>
      </c>
      <c r="O155" s="92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6" t="s">
        <v>224</v>
      </c>
      <c r="AT155" s="256" t="s">
        <v>169</v>
      </c>
      <c r="AU155" s="256" t="s">
        <v>91</v>
      </c>
      <c r="AY155" s="16" t="s">
        <v>167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89</v>
      </c>
      <c r="BK155" s="144">
        <f>ROUND(I155*H155,2)</f>
        <v>0</v>
      </c>
      <c r="BL155" s="16" t="s">
        <v>224</v>
      </c>
      <c r="BM155" s="256" t="s">
        <v>592</v>
      </c>
    </row>
    <row r="156" s="2" customFormat="1" ht="24.15" customHeight="1">
      <c r="A156" s="39"/>
      <c r="B156" s="40"/>
      <c r="C156" s="244" t="s">
        <v>289</v>
      </c>
      <c r="D156" s="244" t="s">
        <v>169</v>
      </c>
      <c r="E156" s="245" t="s">
        <v>1321</v>
      </c>
      <c r="F156" s="246" t="s">
        <v>1322</v>
      </c>
      <c r="G156" s="247" t="s">
        <v>1089</v>
      </c>
      <c r="H156" s="248">
        <v>5</v>
      </c>
      <c r="I156" s="249"/>
      <c r="J156" s="250">
        <f>ROUND(I156*H156,2)</f>
        <v>0</v>
      </c>
      <c r="K156" s="251"/>
      <c r="L156" s="42"/>
      <c r="M156" s="252" t="s">
        <v>1</v>
      </c>
      <c r="N156" s="253" t="s">
        <v>46</v>
      </c>
      <c r="O156" s="92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6" t="s">
        <v>224</v>
      </c>
      <c r="AT156" s="256" t="s">
        <v>169</v>
      </c>
      <c r="AU156" s="256" t="s">
        <v>91</v>
      </c>
      <c r="AY156" s="16" t="s">
        <v>167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89</v>
      </c>
      <c r="BK156" s="144">
        <f>ROUND(I156*H156,2)</f>
        <v>0</v>
      </c>
      <c r="BL156" s="16" t="s">
        <v>224</v>
      </c>
      <c r="BM156" s="256" t="s">
        <v>654</v>
      </c>
    </row>
    <row r="157" s="2" customFormat="1" ht="24.15" customHeight="1">
      <c r="A157" s="39"/>
      <c r="B157" s="40"/>
      <c r="C157" s="244" t="s">
        <v>260</v>
      </c>
      <c r="D157" s="244" t="s">
        <v>169</v>
      </c>
      <c r="E157" s="245" t="s">
        <v>1323</v>
      </c>
      <c r="F157" s="246" t="s">
        <v>1324</v>
      </c>
      <c r="G157" s="247" t="s">
        <v>1089</v>
      </c>
      <c r="H157" s="248">
        <v>22</v>
      </c>
      <c r="I157" s="249"/>
      <c r="J157" s="250">
        <f>ROUND(I157*H157,2)</f>
        <v>0</v>
      </c>
      <c r="K157" s="251"/>
      <c r="L157" s="42"/>
      <c r="M157" s="252" t="s">
        <v>1</v>
      </c>
      <c r="N157" s="253" t="s">
        <v>46</v>
      </c>
      <c r="O157" s="92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6" t="s">
        <v>224</v>
      </c>
      <c r="AT157" s="256" t="s">
        <v>169</v>
      </c>
      <c r="AU157" s="256" t="s">
        <v>91</v>
      </c>
      <c r="AY157" s="16" t="s">
        <v>167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89</v>
      </c>
      <c r="BK157" s="144">
        <f>ROUND(I157*H157,2)</f>
        <v>0</v>
      </c>
      <c r="BL157" s="16" t="s">
        <v>224</v>
      </c>
      <c r="BM157" s="256" t="s">
        <v>553</v>
      </c>
    </row>
    <row r="158" s="2" customFormat="1" ht="21.75" customHeight="1">
      <c r="A158" s="39"/>
      <c r="B158" s="40"/>
      <c r="C158" s="244" t="s">
        <v>180</v>
      </c>
      <c r="D158" s="244" t="s">
        <v>169</v>
      </c>
      <c r="E158" s="245" t="s">
        <v>1325</v>
      </c>
      <c r="F158" s="246" t="s">
        <v>1326</v>
      </c>
      <c r="G158" s="247" t="s">
        <v>1089</v>
      </c>
      <c r="H158" s="248">
        <v>33</v>
      </c>
      <c r="I158" s="249"/>
      <c r="J158" s="250">
        <f>ROUND(I158*H158,2)</f>
        <v>0</v>
      </c>
      <c r="K158" s="251"/>
      <c r="L158" s="42"/>
      <c r="M158" s="252" t="s">
        <v>1</v>
      </c>
      <c r="N158" s="253" t="s">
        <v>46</v>
      </c>
      <c r="O158" s="92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6" t="s">
        <v>224</v>
      </c>
      <c r="AT158" s="256" t="s">
        <v>169</v>
      </c>
      <c r="AU158" s="256" t="s">
        <v>91</v>
      </c>
      <c r="AY158" s="16" t="s">
        <v>167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89</v>
      </c>
      <c r="BK158" s="144">
        <f>ROUND(I158*H158,2)</f>
        <v>0</v>
      </c>
      <c r="BL158" s="16" t="s">
        <v>224</v>
      </c>
      <c r="BM158" s="256" t="s">
        <v>563</v>
      </c>
    </row>
    <row r="159" s="2" customFormat="1" ht="24.15" customHeight="1">
      <c r="A159" s="39"/>
      <c r="B159" s="40"/>
      <c r="C159" s="244" t="s">
        <v>193</v>
      </c>
      <c r="D159" s="244" t="s">
        <v>169</v>
      </c>
      <c r="E159" s="245" t="s">
        <v>1327</v>
      </c>
      <c r="F159" s="246" t="s">
        <v>1328</v>
      </c>
      <c r="G159" s="247" t="s">
        <v>1089</v>
      </c>
      <c r="H159" s="248">
        <v>1</v>
      </c>
      <c r="I159" s="249"/>
      <c r="J159" s="250">
        <f>ROUND(I159*H159,2)</f>
        <v>0</v>
      </c>
      <c r="K159" s="251"/>
      <c r="L159" s="42"/>
      <c r="M159" s="252" t="s">
        <v>1</v>
      </c>
      <c r="N159" s="253" t="s">
        <v>46</v>
      </c>
      <c r="O159" s="92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6" t="s">
        <v>224</v>
      </c>
      <c r="AT159" s="256" t="s">
        <v>169</v>
      </c>
      <c r="AU159" s="256" t="s">
        <v>91</v>
      </c>
      <c r="AY159" s="16" t="s">
        <v>167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89</v>
      </c>
      <c r="BK159" s="144">
        <f>ROUND(I159*H159,2)</f>
        <v>0</v>
      </c>
      <c r="BL159" s="16" t="s">
        <v>224</v>
      </c>
      <c r="BM159" s="256" t="s">
        <v>532</v>
      </c>
    </row>
    <row r="160" s="2" customFormat="1" ht="24.15" customHeight="1">
      <c r="A160" s="39"/>
      <c r="B160" s="40"/>
      <c r="C160" s="244" t="s">
        <v>241</v>
      </c>
      <c r="D160" s="244" t="s">
        <v>169</v>
      </c>
      <c r="E160" s="245" t="s">
        <v>1329</v>
      </c>
      <c r="F160" s="246" t="s">
        <v>1330</v>
      </c>
      <c r="G160" s="247" t="s">
        <v>1089</v>
      </c>
      <c r="H160" s="248">
        <v>1</v>
      </c>
      <c r="I160" s="249"/>
      <c r="J160" s="250">
        <f>ROUND(I160*H160,2)</f>
        <v>0</v>
      </c>
      <c r="K160" s="251"/>
      <c r="L160" s="42"/>
      <c r="M160" s="252" t="s">
        <v>1</v>
      </c>
      <c r="N160" s="253" t="s">
        <v>46</v>
      </c>
      <c r="O160" s="92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6" t="s">
        <v>224</v>
      </c>
      <c r="AT160" s="256" t="s">
        <v>169</v>
      </c>
      <c r="AU160" s="256" t="s">
        <v>91</v>
      </c>
      <c r="AY160" s="16" t="s">
        <v>167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89</v>
      </c>
      <c r="BK160" s="144">
        <f>ROUND(I160*H160,2)</f>
        <v>0</v>
      </c>
      <c r="BL160" s="16" t="s">
        <v>224</v>
      </c>
      <c r="BM160" s="256" t="s">
        <v>457</v>
      </c>
    </row>
    <row r="161" s="2" customFormat="1">
      <c r="A161" s="39"/>
      <c r="B161" s="40"/>
      <c r="C161" s="41"/>
      <c r="D161" s="259" t="s">
        <v>228</v>
      </c>
      <c r="E161" s="41"/>
      <c r="F161" s="280" t="s">
        <v>1331</v>
      </c>
      <c r="G161" s="41"/>
      <c r="H161" s="41"/>
      <c r="I161" s="213"/>
      <c r="J161" s="41"/>
      <c r="K161" s="41"/>
      <c r="L161" s="42"/>
      <c r="M161" s="281"/>
      <c r="N161" s="282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6" t="s">
        <v>228</v>
      </c>
      <c r="AU161" s="16" t="s">
        <v>91</v>
      </c>
    </row>
    <row r="162" s="2" customFormat="1" ht="16.5" customHeight="1">
      <c r="A162" s="39"/>
      <c r="B162" s="40"/>
      <c r="C162" s="244" t="s">
        <v>211</v>
      </c>
      <c r="D162" s="244" t="s">
        <v>169</v>
      </c>
      <c r="E162" s="245" t="s">
        <v>1332</v>
      </c>
      <c r="F162" s="246" t="s">
        <v>1333</v>
      </c>
      <c r="G162" s="247" t="s">
        <v>465</v>
      </c>
      <c r="H162" s="248">
        <v>100</v>
      </c>
      <c r="I162" s="249"/>
      <c r="J162" s="250">
        <f>ROUND(I162*H162,2)</f>
        <v>0</v>
      </c>
      <c r="K162" s="251"/>
      <c r="L162" s="42"/>
      <c r="M162" s="252" t="s">
        <v>1</v>
      </c>
      <c r="N162" s="253" t="s">
        <v>46</v>
      </c>
      <c r="O162" s="92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6" t="s">
        <v>224</v>
      </c>
      <c r="AT162" s="256" t="s">
        <v>169</v>
      </c>
      <c r="AU162" s="256" t="s">
        <v>91</v>
      </c>
      <c r="AY162" s="16" t="s">
        <v>167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89</v>
      </c>
      <c r="BK162" s="144">
        <f>ROUND(I162*H162,2)</f>
        <v>0</v>
      </c>
      <c r="BL162" s="16" t="s">
        <v>224</v>
      </c>
      <c r="BM162" s="256" t="s">
        <v>445</v>
      </c>
    </row>
    <row r="163" s="2" customFormat="1" ht="16.5" customHeight="1">
      <c r="A163" s="39"/>
      <c r="B163" s="40"/>
      <c r="C163" s="244" t="s">
        <v>216</v>
      </c>
      <c r="D163" s="244" t="s">
        <v>169</v>
      </c>
      <c r="E163" s="245" t="s">
        <v>1334</v>
      </c>
      <c r="F163" s="246" t="s">
        <v>1335</v>
      </c>
      <c r="G163" s="247" t="s">
        <v>465</v>
      </c>
      <c r="H163" s="248">
        <v>850</v>
      </c>
      <c r="I163" s="249"/>
      <c r="J163" s="250">
        <f>ROUND(I163*H163,2)</f>
        <v>0</v>
      </c>
      <c r="K163" s="251"/>
      <c r="L163" s="42"/>
      <c r="M163" s="252" t="s">
        <v>1</v>
      </c>
      <c r="N163" s="253" t="s">
        <v>46</v>
      </c>
      <c r="O163" s="92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6" t="s">
        <v>224</v>
      </c>
      <c r="AT163" s="256" t="s">
        <v>169</v>
      </c>
      <c r="AU163" s="256" t="s">
        <v>91</v>
      </c>
      <c r="AY163" s="16" t="s">
        <v>167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89</v>
      </c>
      <c r="BK163" s="144">
        <f>ROUND(I163*H163,2)</f>
        <v>0</v>
      </c>
      <c r="BL163" s="16" t="s">
        <v>224</v>
      </c>
      <c r="BM163" s="256" t="s">
        <v>468</v>
      </c>
    </row>
    <row r="164" s="2" customFormat="1" ht="16.5" customHeight="1">
      <c r="A164" s="39"/>
      <c r="B164" s="40"/>
      <c r="C164" s="244" t="s">
        <v>8</v>
      </c>
      <c r="D164" s="244" t="s">
        <v>169</v>
      </c>
      <c r="E164" s="245" t="s">
        <v>1300</v>
      </c>
      <c r="F164" s="246" t="s">
        <v>1301</v>
      </c>
      <c r="G164" s="247" t="s">
        <v>465</v>
      </c>
      <c r="H164" s="248">
        <v>200</v>
      </c>
      <c r="I164" s="249"/>
      <c r="J164" s="250">
        <f>ROUND(I164*H164,2)</f>
        <v>0</v>
      </c>
      <c r="K164" s="251"/>
      <c r="L164" s="42"/>
      <c r="M164" s="252" t="s">
        <v>1</v>
      </c>
      <c r="N164" s="253" t="s">
        <v>46</v>
      </c>
      <c r="O164" s="92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6" t="s">
        <v>224</v>
      </c>
      <c r="AT164" s="256" t="s">
        <v>169</v>
      </c>
      <c r="AU164" s="256" t="s">
        <v>91</v>
      </c>
      <c r="AY164" s="16" t="s">
        <v>167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89</v>
      </c>
      <c r="BK164" s="144">
        <f>ROUND(I164*H164,2)</f>
        <v>0</v>
      </c>
      <c r="BL164" s="16" t="s">
        <v>224</v>
      </c>
      <c r="BM164" s="256" t="s">
        <v>478</v>
      </c>
    </row>
    <row r="165" s="2" customFormat="1" ht="24.15" customHeight="1">
      <c r="A165" s="39"/>
      <c r="B165" s="40"/>
      <c r="C165" s="244" t="s">
        <v>224</v>
      </c>
      <c r="D165" s="244" t="s">
        <v>169</v>
      </c>
      <c r="E165" s="245" t="s">
        <v>1336</v>
      </c>
      <c r="F165" s="246" t="s">
        <v>1337</v>
      </c>
      <c r="G165" s="247" t="s">
        <v>586</v>
      </c>
      <c r="H165" s="248">
        <v>1</v>
      </c>
      <c r="I165" s="249"/>
      <c r="J165" s="250">
        <f>ROUND(I165*H165,2)</f>
        <v>0</v>
      </c>
      <c r="K165" s="251"/>
      <c r="L165" s="42"/>
      <c r="M165" s="252" t="s">
        <v>1</v>
      </c>
      <c r="N165" s="253" t="s">
        <v>46</v>
      </c>
      <c r="O165" s="92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6" t="s">
        <v>224</v>
      </c>
      <c r="AT165" s="256" t="s">
        <v>169</v>
      </c>
      <c r="AU165" s="256" t="s">
        <v>91</v>
      </c>
      <c r="AY165" s="16" t="s">
        <v>167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89</v>
      </c>
      <c r="BK165" s="144">
        <f>ROUND(I165*H165,2)</f>
        <v>0</v>
      </c>
      <c r="BL165" s="16" t="s">
        <v>224</v>
      </c>
      <c r="BM165" s="256" t="s">
        <v>483</v>
      </c>
    </row>
    <row r="166" s="2" customFormat="1" ht="16.5" customHeight="1">
      <c r="A166" s="39"/>
      <c r="B166" s="40"/>
      <c r="C166" s="244" t="s">
        <v>248</v>
      </c>
      <c r="D166" s="244" t="s">
        <v>169</v>
      </c>
      <c r="E166" s="245" t="s">
        <v>1338</v>
      </c>
      <c r="F166" s="246" t="s">
        <v>1339</v>
      </c>
      <c r="G166" s="247" t="s">
        <v>586</v>
      </c>
      <c r="H166" s="248">
        <v>1</v>
      </c>
      <c r="I166" s="249"/>
      <c r="J166" s="250">
        <f>ROUND(I166*H166,2)</f>
        <v>0</v>
      </c>
      <c r="K166" s="251"/>
      <c r="L166" s="42"/>
      <c r="M166" s="252" t="s">
        <v>1</v>
      </c>
      <c r="N166" s="253" t="s">
        <v>46</v>
      </c>
      <c r="O166" s="92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6" t="s">
        <v>224</v>
      </c>
      <c r="AT166" s="256" t="s">
        <v>169</v>
      </c>
      <c r="AU166" s="256" t="s">
        <v>91</v>
      </c>
      <c r="AY166" s="16" t="s">
        <v>167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89</v>
      </c>
      <c r="BK166" s="144">
        <f>ROUND(I166*H166,2)</f>
        <v>0</v>
      </c>
      <c r="BL166" s="16" t="s">
        <v>224</v>
      </c>
      <c r="BM166" s="256" t="s">
        <v>915</v>
      </c>
    </row>
    <row r="167" s="2" customFormat="1" ht="16.5" customHeight="1">
      <c r="A167" s="39"/>
      <c r="B167" s="40"/>
      <c r="C167" s="244" t="s">
        <v>543</v>
      </c>
      <c r="D167" s="244" t="s">
        <v>169</v>
      </c>
      <c r="E167" s="245" t="s">
        <v>1340</v>
      </c>
      <c r="F167" s="246" t="s">
        <v>1142</v>
      </c>
      <c r="G167" s="247" t="s">
        <v>586</v>
      </c>
      <c r="H167" s="248">
        <v>1</v>
      </c>
      <c r="I167" s="249"/>
      <c r="J167" s="250">
        <f>ROUND(I167*H167,2)</f>
        <v>0</v>
      </c>
      <c r="K167" s="251"/>
      <c r="L167" s="42"/>
      <c r="M167" s="252" t="s">
        <v>1</v>
      </c>
      <c r="N167" s="253" t="s">
        <v>46</v>
      </c>
      <c r="O167" s="92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6" t="s">
        <v>224</v>
      </c>
      <c r="AT167" s="256" t="s">
        <v>169</v>
      </c>
      <c r="AU167" s="256" t="s">
        <v>91</v>
      </c>
      <c r="AY167" s="16" t="s">
        <v>167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89</v>
      </c>
      <c r="BK167" s="144">
        <f>ROUND(I167*H167,2)</f>
        <v>0</v>
      </c>
      <c r="BL167" s="16" t="s">
        <v>224</v>
      </c>
      <c r="BM167" s="256" t="s">
        <v>894</v>
      </c>
    </row>
    <row r="168" s="12" customFormat="1" ht="22.8" customHeight="1">
      <c r="A168" s="12"/>
      <c r="B168" s="228"/>
      <c r="C168" s="229"/>
      <c r="D168" s="230" t="s">
        <v>80</v>
      </c>
      <c r="E168" s="242" t="s">
        <v>1174</v>
      </c>
      <c r="F168" s="242" t="s">
        <v>1341</v>
      </c>
      <c r="G168" s="229"/>
      <c r="H168" s="229"/>
      <c r="I168" s="232"/>
      <c r="J168" s="243">
        <f>BK168</f>
        <v>0</v>
      </c>
      <c r="K168" s="229"/>
      <c r="L168" s="234"/>
      <c r="M168" s="235"/>
      <c r="N168" s="236"/>
      <c r="O168" s="236"/>
      <c r="P168" s="237">
        <f>SUM(P169:P177)</f>
        <v>0</v>
      </c>
      <c r="Q168" s="236"/>
      <c r="R168" s="237">
        <f>SUM(R169:R177)</f>
        <v>0</v>
      </c>
      <c r="S168" s="236"/>
      <c r="T168" s="238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9" t="s">
        <v>89</v>
      </c>
      <c r="AT168" s="240" t="s">
        <v>80</v>
      </c>
      <c r="AU168" s="240" t="s">
        <v>89</v>
      </c>
      <c r="AY168" s="239" t="s">
        <v>167</v>
      </c>
      <c r="BK168" s="241">
        <f>SUM(BK169:BK177)</f>
        <v>0</v>
      </c>
    </row>
    <row r="169" s="2" customFormat="1" ht="16.5" customHeight="1">
      <c r="A169" s="39"/>
      <c r="B169" s="40"/>
      <c r="C169" s="244" t="s">
        <v>89</v>
      </c>
      <c r="D169" s="244" t="s">
        <v>169</v>
      </c>
      <c r="E169" s="245" t="s">
        <v>1342</v>
      </c>
      <c r="F169" s="246" t="s">
        <v>1343</v>
      </c>
      <c r="G169" s="247" t="s">
        <v>1089</v>
      </c>
      <c r="H169" s="248">
        <v>1</v>
      </c>
      <c r="I169" s="249"/>
      <c r="J169" s="250">
        <f>ROUND(I169*H169,2)</f>
        <v>0</v>
      </c>
      <c r="K169" s="251"/>
      <c r="L169" s="42"/>
      <c r="M169" s="252" t="s">
        <v>1</v>
      </c>
      <c r="N169" s="253" t="s">
        <v>46</v>
      </c>
      <c r="O169" s="92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6" t="s">
        <v>224</v>
      </c>
      <c r="AT169" s="256" t="s">
        <v>169</v>
      </c>
      <c r="AU169" s="256" t="s">
        <v>91</v>
      </c>
      <c r="AY169" s="16" t="s">
        <v>167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89</v>
      </c>
      <c r="BK169" s="144">
        <f>ROUND(I169*H169,2)</f>
        <v>0</v>
      </c>
      <c r="BL169" s="16" t="s">
        <v>224</v>
      </c>
      <c r="BM169" s="256" t="s">
        <v>903</v>
      </c>
    </row>
    <row r="170" s="2" customFormat="1" ht="66.75" customHeight="1">
      <c r="A170" s="39"/>
      <c r="B170" s="40"/>
      <c r="C170" s="244" t="s">
        <v>91</v>
      </c>
      <c r="D170" s="244" t="s">
        <v>169</v>
      </c>
      <c r="E170" s="245" t="s">
        <v>1344</v>
      </c>
      <c r="F170" s="246" t="s">
        <v>1345</v>
      </c>
      <c r="G170" s="247" t="s">
        <v>1089</v>
      </c>
      <c r="H170" s="248">
        <v>1</v>
      </c>
      <c r="I170" s="249"/>
      <c r="J170" s="250">
        <f>ROUND(I170*H170,2)</f>
        <v>0</v>
      </c>
      <c r="K170" s="251"/>
      <c r="L170" s="42"/>
      <c r="M170" s="252" t="s">
        <v>1</v>
      </c>
      <c r="N170" s="253" t="s">
        <v>46</v>
      </c>
      <c r="O170" s="92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6" t="s">
        <v>224</v>
      </c>
      <c r="AT170" s="256" t="s">
        <v>169</v>
      </c>
      <c r="AU170" s="256" t="s">
        <v>91</v>
      </c>
      <c r="AY170" s="16" t="s">
        <v>167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89</v>
      </c>
      <c r="BK170" s="144">
        <f>ROUND(I170*H170,2)</f>
        <v>0</v>
      </c>
      <c r="BL170" s="16" t="s">
        <v>224</v>
      </c>
      <c r="BM170" s="256" t="s">
        <v>922</v>
      </c>
    </row>
    <row r="171" s="2" customFormat="1" ht="16.5" customHeight="1">
      <c r="A171" s="39"/>
      <c r="B171" s="40"/>
      <c r="C171" s="244" t="s">
        <v>198</v>
      </c>
      <c r="D171" s="244" t="s">
        <v>169</v>
      </c>
      <c r="E171" s="245" t="s">
        <v>1346</v>
      </c>
      <c r="F171" s="246" t="s">
        <v>1347</v>
      </c>
      <c r="G171" s="247" t="s">
        <v>1089</v>
      </c>
      <c r="H171" s="248">
        <v>1</v>
      </c>
      <c r="I171" s="249"/>
      <c r="J171" s="250">
        <f>ROUND(I171*H171,2)</f>
        <v>0</v>
      </c>
      <c r="K171" s="251"/>
      <c r="L171" s="42"/>
      <c r="M171" s="252" t="s">
        <v>1</v>
      </c>
      <c r="N171" s="253" t="s">
        <v>46</v>
      </c>
      <c r="O171" s="92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6" t="s">
        <v>224</v>
      </c>
      <c r="AT171" s="256" t="s">
        <v>169</v>
      </c>
      <c r="AU171" s="256" t="s">
        <v>91</v>
      </c>
      <c r="AY171" s="16" t="s">
        <v>167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89</v>
      </c>
      <c r="BK171" s="144">
        <f>ROUND(I171*H171,2)</f>
        <v>0</v>
      </c>
      <c r="BL171" s="16" t="s">
        <v>224</v>
      </c>
      <c r="BM171" s="256" t="s">
        <v>879</v>
      </c>
    </row>
    <row r="172" s="2" customFormat="1" ht="16.5" customHeight="1">
      <c r="A172" s="39"/>
      <c r="B172" s="40"/>
      <c r="C172" s="244" t="s">
        <v>173</v>
      </c>
      <c r="D172" s="244" t="s">
        <v>169</v>
      </c>
      <c r="E172" s="245" t="s">
        <v>1348</v>
      </c>
      <c r="F172" s="246" t="s">
        <v>1349</v>
      </c>
      <c r="G172" s="247" t="s">
        <v>1089</v>
      </c>
      <c r="H172" s="248">
        <v>1</v>
      </c>
      <c r="I172" s="249"/>
      <c r="J172" s="250">
        <f>ROUND(I172*H172,2)</f>
        <v>0</v>
      </c>
      <c r="K172" s="251"/>
      <c r="L172" s="42"/>
      <c r="M172" s="252" t="s">
        <v>1</v>
      </c>
      <c r="N172" s="253" t="s">
        <v>46</v>
      </c>
      <c r="O172" s="92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6" t="s">
        <v>224</v>
      </c>
      <c r="AT172" s="256" t="s">
        <v>169</v>
      </c>
      <c r="AU172" s="256" t="s">
        <v>91</v>
      </c>
      <c r="AY172" s="16" t="s">
        <v>167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89</v>
      </c>
      <c r="BK172" s="144">
        <f>ROUND(I172*H172,2)</f>
        <v>0</v>
      </c>
      <c r="BL172" s="16" t="s">
        <v>224</v>
      </c>
      <c r="BM172" s="256" t="s">
        <v>890</v>
      </c>
    </row>
    <row r="173" s="2" customFormat="1" ht="16.5" customHeight="1">
      <c r="A173" s="39"/>
      <c r="B173" s="40"/>
      <c r="C173" s="244" t="s">
        <v>234</v>
      </c>
      <c r="D173" s="244" t="s">
        <v>169</v>
      </c>
      <c r="E173" s="245" t="s">
        <v>1350</v>
      </c>
      <c r="F173" s="246" t="s">
        <v>1351</v>
      </c>
      <c r="G173" s="247" t="s">
        <v>1089</v>
      </c>
      <c r="H173" s="248">
        <v>1</v>
      </c>
      <c r="I173" s="249"/>
      <c r="J173" s="250">
        <f>ROUND(I173*H173,2)</f>
        <v>0</v>
      </c>
      <c r="K173" s="251"/>
      <c r="L173" s="42"/>
      <c r="M173" s="252" t="s">
        <v>1</v>
      </c>
      <c r="N173" s="253" t="s">
        <v>46</v>
      </c>
      <c r="O173" s="92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6" t="s">
        <v>224</v>
      </c>
      <c r="AT173" s="256" t="s">
        <v>169</v>
      </c>
      <c r="AU173" s="256" t="s">
        <v>91</v>
      </c>
      <c r="AY173" s="16" t="s">
        <v>167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89</v>
      </c>
      <c r="BK173" s="144">
        <f>ROUND(I173*H173,2)</f>
        <v>0</v>
      </c>
      <c r="BL173" s="16" t="s">
        <v>224</v>
      </c>
      <c r="BM173" s="256" t="s">
        <v>932</v>
      </c>
    </row>
    <row r="174" s="2" customFormat="1" ht="16.5" customHeight="1">
      <c r="A174" s="39"/>
      <c r="B174" s="40"/>
      <c r="C174" s="244" t="s">
        <v>204</v>
      </c>
      <c r="D174" s="244" t="s">
        <v>169</v>
      </c>
      <c r="E174" s="245" t="s">
        <v>1352</v>
      </c>
      <c r="F174" s="246" t="s">
        <v>1353</v>
      </c>
      <c r="G174" s="247" t="s">
        <v>465</v>
      </c>
      <c r="H174" s="248">
        <v>20</v>
      </c>
      <c r="I174" s="249"/>
      <c r="J174" s="250">
        <f>ROUND(I174*H174,2)</f>
        <v>0</v>
      </c>
      <c r="K174" s="251"/>
      <c r="L174" s="42"/>
      <c r="M174" s="252" t="s">
        <v>1</v>
      </c>
      <c r="N174" s="253" t="s">
        <v>46</v>
      </c>
      <c r="O174" s="92"/>
      <c r="P174" s="254">
        <f>O174*H174</f>
        <v>0</v>
      </c>
      <c r="Q174" s="254">
        <v>0</v>
      </c>
      <c r="R174" s="254">
        <f>Q174*H174</f>
        <v>0</v>
      </c>
      <c r="S174" s="254">
        <v>0</v>
      </c>
      <c r="T174" s="25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6" t="s">
        <v>224</v>
      </c>
      <c r="AT174" s="256" t="s">
        <v>169</v>
      </c>
      <c r="AU174" s="256" t="s">
        <v>91</v>
      </c>
      <c r="AY174" s="16" t="s">
        <v>167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89</v>
      </c>
      <c r="BK174" s="144">
        <f>ROUND(I174*H174,2)</f>
        <v>0</v>
      </c>
      <c r="BL174" s="16" t="s">
        <v>224</v>
      </c>
      <c r="BM174" s="256" t="s">
        <v>621</v>
      </c>
    </row>
    <row r="175" s="2" customFormat="1" ht="16.5" customHeight="1">
      <c r="A175" s="39"/>
      <c r="B175" s="40"/>
      <c r="C175" s="244" t="s">
        <v>289</v>
      </c>
      <c r="D175" s="244" t="s">
        <v>169</v>
      </c>
      <c r="E175" s="245" t="s">
        <v>1354</v>
      </c>
      <c r="F175" s="246" t="s">
        <v>1301</v>
      </c>
      <c r="G175" s="247" t="s">
        <v>465</v>
      </c>
      <c r="H175" s="248">
        <v>20</v>
      </c>
      <c r="I175" s="249"/>
      <c r="J175" s="250">
        <f>ROUND(I175*H175,2)</f>
        <v>0</v>
      </c>
      <c r="K175" s="251"/>
      <c r="L175" s="42"/>
      <c r="M175" s="252" t="s">
        <v>1</v>
      </c>
      <c r="N175" s="253" t="s">
        <v>46</v>
      </c>
      <c r="O175" s="92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6" t="s">
        <v>224</v>
      </c>
      <c r="AT175" s="256" t="s">
        <v>169</v>
      </c>
      <c r="AU175" s="256" t="s">
        <v>91</v>
      </c>
      <c r="AY175" s="16" t="s">
        <v>167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89</v>
      </c>
      <c r="BK175" s="144">
        <f>ROUND(I175*H175,2)</f>
        <v>0</v>
      </c>
      <c r="BL175" s="16" t="s">
        <v>224</v>
      </c>
      <c r="BM175" s="256" t="s">
        <v>630</v>
      </c>
    </row>
    <row r="176" s="2" customFormat="1" ht="16.5" customHeight="1">
      <c r="A176" s="39"/>
      <c r="B176" s="40"/>
      <c r="C176" s="244" t="s">
        <v>260</v>
      </c>
      <c r="D176" s="244" t="s">
        <v>169</v>
      </c>
      <c r="E176" s="245" t="s">
        <v>1355</v>
      </c>
      <c r="F176" s="246" t="s">
        <v>1356</v>
      </c>
      <c r="G176" s="247" t="s">
        <v>586</v>
      </c>
      <c r="H176" s="248">
        <v>1</v>
      </c>
      <c r="I176" s="249"/>
      <c r="J176" s="250">
        <f>ROUND(I176*H176,2)</f>
        <v>0</v>
      </c>
      <c r="K176" s="251"/>
      <c r="L176" s="42"/>
      <c r="M176" s="252" t="s">
        <v>1</v>
      </c>
      <c r="N176" s="253" t="s">
        <v>46</v>
      </c>
      <c r="O176" s="92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6" t="s">
        <v>224</v>
      </c>
      <c r="AT176" s="256" t="s">
        <v>169</v>
      </c>
      <c r="AU176" s="256" t="s">
        <v>91</v>
      </c>
      <c r="AY176" s="16" t="s">
        <v>167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89</v>
      </c>
      <c r="BK176" s="144">
        <f>ROUND(I176*H176,2)</f>
        <v>0</v>
      </c>
      <c r="BL176" s="16" t="s">
        <v>224</v>
      </c>
      <c r="BM176" s="256" t="s">
        <v>640</v>
      </c>
    </row>
    <row r="177" s="2" customFormat="1" ht="16.5" customHeight="1">
      <c r="A177" s="39"/>
      <c r="B177" s="40"/>
      <c r="C177" s="244" t="s">
        <v>180</v>
      </c>
      <c r="D177" s="244" t="s">
        <v>169</v>
      </c>
      <c r="E177" s="245" t="s">
        <v>1357</v>
      </c>
      <c r="F177" s="246" t="s">
        <v>1142</v>
      </c>
      <c r="G177" s="247" t="s">
        <v>586</v>
      </c>
      <c r="H177" s="248">
        <v>1</v>
      </c>
      <c r="I177" s="249"/>
      <c r="J177" s="250">
        <f>ROUND(I177*H177,2)</f>
        <v>0</v>
      </c>
      <c r="K177" s="251"/>
      <c r="L177" s="42"/>
      <c r="M177" s="252" t="s">
        <v>1</v>
      </c>
      <c r="N177" s="253" t="s">
        <v>46</v>
      </c>
      <c r="O177" s="92"/>
      <c r="P177" s="254">
        <f>O177*H177</f>
        <v>0</v>
      </c>
      <c r="Q177" s="254">
        <v>0</v>
      </c>
      <c r="R177" s="254">
        <f>Q177*H177</f>
        <v>0</v>
      </c>
      <c r="S177" s="254">
        <v>0</v>
      </c>
      <c r="T177" s="25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6" t="s">
        <v>224</v>
      </c>
      <c r="AT177" s="256" t="s">
        <v>169</v>
      </c>
      <c r="AU177" s="256" t="s">
        <v>91</v>
      </c>
      <c r="AY177" s="16" t="s">
        <v>167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89</v>
      </c>
      <c r="BK177" s="144">
        <f>ROUND(I177*H177,2)</f>
        <v>0</v>
      </c>
      <c r="BL177" s="16" t="s">
        <v>224</v>
      </c>
      <c r="BM177" s="256" t="s">
        <v>644</v>
      </c>
    </row>
    <row r="178" s="12" customFormat="1" ht="22.8" customHeight="1">
      <c r="A178" s="12"/>
      <c r="B178" s="228"/>
      <c r="C178" s="229"/>
      <c r="D178" s="230" t="s">
        <v>80</v>
      </c>
      <c r="E178" s="242" t="s">
        <v>1195</v>
      </c>
      <c r="F178" s="242" t="s">
        <v>119</v>
      </c>
      <c r="G178" s="229"/>
      <c r="H178" s="229"/>
      <c r="I178" s="232"/>
      <c r="J178" s="243">
        <f>BK178</f>
        <v>0</v>
      </c>
      <c r="K178" s="229"/>
      <c r="L178" s="234"/>
      <c r="M178" s="235"/>
      <c r="N178" s="236"/>
      <c r="O178" s="236"/>
      <c r="P178" s="237">
        <f>SUM(P179:P183)</f>
        <v>0</v>
      </c>
      <c r="Q178" s="236"/>
      <c r="R178" s="237">
        <f>SUM(R179:R183)</f>
        <v>0</v>
      </c>
      <c r="S178" s="236"/>
      <c r="T178" s="238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9" t="s">
        <v>89</v>
      </c>
      <c r="AT178" s="240" t="s">
        <v>80</v>
      </c>
      <c r="AU178" s="240" t="s">
        <v>89</v>
      </c>
      <c r="AY178" s="239" t="s">
        <v>167</v>
      </c>
      <c r="BK178" s="241">
        <f>SUM(BK179:BK183)</f>
        <v>0</v>
      </c>
    </row>
    <row r="179" s="2" customFormat="1" ht="16.5" customHeight="1">
      <c r="A179" s="39"/>
      <c r="B179" s="40"/>
      <c r="C179" s="244" t="s">
        <v>89</v>
      </c>
      <c r="D179" s="244" t="s">
        <v>169</v>
      </c>
      <c r="E179" s="245" t="s">
        <v>1358</v>
      </c>
      <c r="F179" s="246" t="s">
        <v>1253</v>
      </c>
      <c r="G179" s="247" t="s">
        <v>586</v>
      </c>
      <c r="H179" s="248">
        <v>1</v>
      </c>
      <c r="I179" s="249"/>
      <c r="J179" s="250">
        <f>ROUND(I179*H179,2)</f>
        <v>0</v>
      </c>
      <c r="K179" s="251"/>
      <c r="L179" s="42"/>
      <c r="M179" s="252" t="s">
        <v>1</v>
      </c>
      <c r="N179" s="253" t="s">
        <v>46</v>
      </c>
      <c r="O179" s="92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6" t="s">
        <v>224</v>
      </c>
      <c r="AT179" s="256" t="s">
        <v>169</v>
      </c>
      <c r="AU179" s="256" t="s">
        <v>91</v>
      </c>
      <c r="AY179" s="16" t="s">
        <v>167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89</v>
      </c>
      <c r="BK179" s="144">
        <f>ROUND(I179*H179,2)</f>
        <v>0</v>
      </c>
      <c r="BL179" s="16" t="s">
        <v>224</v>
      </c>
      <c r="BM179" s="256" t="s">
        <v>692</v>
      </c>
    </row>
    <row r="180" s="2" customFormat="1" ht="16.5" customHeight="1">
      <c r="A180" s="39"/>
      <c r="B180" s="40"/>
      <c r="C180" s="244" t="s">
        <v>91</v>
      </c>
      <c r="D180" s="244" t="s">
        <v>169</v>
      </c>
      <c r="E180" s="245" t="s">
        <v>1359</v>
      </c>
      <c r="F180" s="246" t="s">
        <v>1256</v>
      </c>
      <c r="G180" s="247" t="s">
        <v>586</v>
      </c>
      <c r="H180" s="248">
        <v>1</v>
      </c>
      <c r="I180" s="249"/>
      <c r="J180" s="250">
        <f>ROUND(I180*H180,2)</f>
        <v>0</v>
      </c>
      <c r="K180" s="251"/>
      <c r="L180" s="42"/>
      <c r="M180" s="252" t="s">
        <v>1</v>
      </c>
      <c r="N180" s="253" t="s">
        <v>46</v>
      </c>
      <c r="O180" s="92"/>
      <c r="P180" s="254">
        <f>O180*H180</f>
        <v>0</v>
      </c>
      <c r="Q180" s="254">
        <v>0</v>
      </c>
      <c r="R180" s="254">
        <f>Q180*H180</f>
        <v>0</v>
      </c>
      <c r="S180" s="254">
        <v>0</v>
      </c>
      <c r="T180" s="25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6" t="s">
        <v>224</v>
      </c>
      <c r="AT180" s="256" t="s">
        <v>169</v>
      </c>
      <c r="AU180" s="256" t="s">
        <v>91</v>
      </c>
      <c r="AY180" s="16" t="s">
        <v>167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89</v>
      </c>
      <c r="BK180" s="144">
        <f>ROUND(I180*H180,2)</f>
        <v>0</v>
      </c>
      <c r="BL180" s="16" t="s">
        <v>224</v>
      </c>
      <c r="BM180" s="256" t="s">
        <v>680</v>
      </c>
    </row>
    <row r="181" s="2" customFormat="1" ht="16.5" customHeight="1">
      <c r="A181" s="39"/>
      <c r="B181" s="40"/>
      <c r="C181" s="244" t="s">
        <v>198</v>
      </c>
      <c r="D181" s="244" t="s">
        <v>169</v>
      </c>
      <c r="E181" s="245" t="s">
        <v>1360</v>
      </c>
      <c r="F181" s="246" t="s">
        <v>1259</v>
      </c>
      <c r="G181" s="247" t="s">
        <v>586</v>
      </c>
      <c r="H181" s="248">
        <v>1</v>
      </c>
      <c r="I181" s="249"/>
      <c r="J181" s="250">
        <f>ROUND(I181*H181,2)</f>
        <v>0</v>
      </c>
      <c r="K181" s="251"/>
      <c r="L181" s="42"/>
      <c r="M181" s="252" t="s">
        <v>1</v>
      </c>
      <c r="N181" s="253" t="s">
        <v>46</v>
      </c>
      <c r="O181" s="92"/>
      <c r="P181" s="254">
        <f>O181*H181</f>
        <v>0</v>
      </c>
      <c r="Q181" s="254">
        <v>0</v>
      </c>
      <c r="R181" s="254">
        <f>Q181*H181</f>
        <v>0</v>
      </c>
      <c r="S181" s="254">
        <v>0</v>
      </c>
      <c r="T181" s="25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6" t="s">
        <v>224</v>
      </c>
      <c r="AT181" s="256" t="s">
        <v>169</v>
      </c>
      <c r="AU181" s="256" t="s">
        <v>91</v>
      </c>
      <c r="AY181" s="16" t="s">
        <v>167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89</v>
      </c>
      <c r="BK181" s="144">
        <f>ROUND(I181*H181,2)</f>
        <v>0</v>
      </c>
      <c r="BL181" s="16" t="s">
        <v>224</v>
      </c>
      <c r="BM181" s="256" t="s">
        <v>780</v>
      </c>
    </row>
    <row r="182" s="2" customFormat="1" ht="16.5" customHeight="1">
      <c r="A182" s="39"/>
      <c r="B182" s="40"/>
      <c r="C182" s="244" t="s">
        <v>173</v>
      </c>
      <c r="D182" s="244" t="s">
        <v>169</v>
      </c>
      <c r="E182" s="245" t="s">
        <v>1361</v>
      </c>
      <c r="F182" s="246" t="s">
        <v>1362</v>
      </c>
      <c r="G182" s="247" t="s">
        <v>586</v>
      </c>
      <c r="H182" s="248">
        <v>1</v>
      </c>
      <c r="I182" s="249"/>
      <c r="J182" s="250">
        <f>ROUND(I182*H182,2)</f>
        <v>0</v>
      </c>
      <c r="K182" s="251"/>
      <c r="L182" s="42"/>
      <c r="M182" s="252" t="s">
        <v>1</v>
      </c>
      <c r="N182" s="253" t="s">
        <v>46</v>
      </c>
      <c r="O182" s="92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6" t="s">
        <v>224</v>
      </c>
      <c r="AT182" s="256" t="s">
        <v>169</v>
      </c>
      <c r="AU182" s="256" t="s">
        <v>91</v>
      </c>
      <c r="AY182" s="16" t="s">
        <v>167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89</v>
      </c>
      <c r="BK182" s="144">
        <f>ROUND(I182*H182,2)</f>
        <v>0</v>
      </c>
      <c r="BL182" s="16" t="s">
        <v>224</v>
      </c>
      <c r="BM182" s="256" t="s">
        <v>422</v>
      </c>
    </row>
    <row r="183" s="2" customFormat="1" ht="16.5" customHeight="1">
      <c r="A183" s="39"/>
      <c r="B183" s="40"/>
      <c r="C183" s="244" t="s">
        <v>234</v>
      </c>
      <c r="D183" s="244" t="s">
        <v>169</v>
      </c>
      <c r="E183" s="245" t="s">
        <v>1363</v>
      </c>
      <c r="F183" s="246" t="s">
        <v>144</v>
      </c>
      <c r="G183" s="247" t="s">
        <v>586</v>
      </c>
      <c r="H183" s="248">
        <v>1</v>
      </c>
      <c r="I183" s="249"/>
      <c r="J183" s="250">
        <f>ROUND(I183*H183,2)</f>
        <v>0</v>
      </c>
      <c r="K183" s="251"/>
      <c r="L183" s="42"/>
      <c r="M183" s="283" t="s">
        <v>1</v>
      </c>
      <c r="N183" s="284" t="s">
        <v>46</v>
      </c>
      <c r="O183" s="285"/>
      <c r="P183" s="286">
        <f>O183*H183</f>
        <v>0</v>
      </c>
      <c r="Q183" s="286">
        <v>0</v>
      </c>
      <c r="R183" s="286">
        <f>Q183*H183</f>
        <v>0</v>
      </c>
      <c r="S183" s="286">
        <v>0</v>
      </c>
      <c r="T183" s="28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6" t="s">
        <v>224</v>
      </c>
      <c r="AT183" s="256" t="s">
        <v>169</v>
      </c>
      <c r="AU183" s="256" t="s">
        <v>91</v>
      </c>
      <c r="AY183" s="16" t="s">
        <v>167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89</v>
      </c>
      <c r="BK183" s="144">
        <f>ROUND(I183*H183,2)</f>
        <v>0</v>
      </c>
      <c r="BL183" s="16" t="s">
        <v>224</v>
      </c>
      <c r="BM183" s="256" t="s">
        <v>830</v>
      </c>
    </row>
    <row r="184" s="2" customFormat="1" ht="6.96" customHeight="1">
      <c r="A184" s="39"/>
      <c r="B184" s="67"/>
      <c r="C184" s="68"/>
      <c r="D184" s="68"/>
      <c r="E184" s="68"/>
      <c r="F184" s="68"/>
      <c r="G184" s="68"/>
      <c r="H184" s="68"/>
      <c r="I184" s="68"/>
      <c r="J184" s="68"/>
      <c r="K184" s="68"/>
      <c r="L184" s="42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LNkXiZ5Ge9kJnz8f6eh4X2qDyfsCPRB0CFwjTyCbxwo+Am2YymS7V3zwVJRIdZRONezDWSABJK4XJk2fEeLaiw==" hashValue="pirOzLBBjkIHt+ZCyMF6J92gtctSIL0fXlBp8AARGJuHBl/rT+GWEHUiHP9G0caQNHRoh1AEpJDDEWBI+Z8Q5w==" algorithmName="SHA-512" password="DDF9"/>
  <autoFilter ref="C131:K183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109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91</v>
      </c>
    </row>
    <row r="4" s="1" customFormat="1" ht="24.96" customHeight="1">
      <c r="B4" s="19"/>
      <c r="D4" s="154" t="s">
        <v>125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CNC centrum a Svářečská škola v SOU Nové Strašecí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126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1364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</v>
      </c>
      <c r="G11" s="39"/>
      <c r="H11" s="39"/>
      <c r="I11" s="156" t="s">
        <v>19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20</v>
      </c>
      <c r="E12" s="39"/>
      <c r="F12" s="159" t="s">
        <v>21</v>
      </c>
      <c r="G12" s="39"/>
      <c r="H12" s="39"/>
      <c r="I12" s="156" t="s">
        <v>22</v>
      </c>
      <c r="J12" s="160" t="str">
        <f>'Rekapitulace stavby'!AN8</f>
        <v>2. 3. 2022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24</v>
      </c>
      <c r="E14" s="39"/>
      <c r="F14" s="39"/>
      <c r="G14" s="39"/>
      <c r="H14" s="39"/>
      <c r="I14" s="156" t="s">
        <v>25</v>
      </c>
      <c r="J14" s="159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26</v>
      </c>
      <c r="F15" s="39"/>
      <c r="G15" s="39"/>
      <c r="H15" s="39"/>
      <c r="I15" s="156" t="s">
        <v>27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28</v>
      </c>
      <c r="E17" s="39"/>
      <c r="F17" s="39"/>
      <c r="G17" s="39"/>
      <c r="H17" s="39"/>
      <c r="I17" s="156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30</v>
      </c>
      <c r="E20" s="39"/>
      <c r="F20" s="39"/>
      <c r="G20" s="39"/>
      <c r="H20" s="39"/>
      <c r="I20" s="156" t="s">
        <v>25</v>
      </c>
      <c r="J20" s="159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32</v>
      </c>
      <c r="F21" s="39"/>
      <c r="G21" s="39"/>
      <c r="H21" s="39"/>
      <c r="I21" s="156" t="s">
        <v>27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34</v>
      </c>
      <c r="E23" s="39"/>
      <c r="F23" s="39"/>
      <c r="G23" s="39"/>
      <c r="H23" s="39"/>
      <c r="I23" s="156" t="s">
        <v>25</v>
      </c>
      <c r="J23" s="159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36</v>
      </c>
      <c r="F24" s="39"/>
      <c r="G24" s="39"/>
      <c r="H24" s="39"/>
      <c r="I24" s="156" t="s">
        <v>27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61"/>
      <c r="B27" s="162"/>
      <c r="C27" s="161"/>
      <c r="D27" s="161"/>
      <c r="E27" s="163" t="s">
        <v>38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128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119</v>
      </c>
      <c r="E31" s="39"/>
      <c r="F31" s="39"/>
      <c r="G31" s="39"/>
      <c r="H31" s="39"/>
      <c r="I31" s="39"/>
      <c r="J31" s="166">
        <f>J112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41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43</v>
      </c>
      <c r="G34" s="39"/>
      <c r="H34" s="39"/>
      <c r="I34" s="170" t="s">
        <v>42</v>
      </c>
      <c r="J34" s="170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45</v>
      </c>
      <c r="E35" s="156" t="s">
        <v>46</v>
      </c>
      <c r="F35" s="172">
        <f>ROUND((SUM(BE112:BE119) + SUM(BE139:BE216)),  2)</f>
        <v>0</v>
      </c>
      <c r="G35" s="39"/>
      <c r="H35" s="39"/>
      <c r="I35" s="173">
        <v>0.20999999999999999</v>
      </c>
      <c r="J35" s="172">
        <f>ROUND(((SUM(BE112:BE119) + SUM(BE139:BE216))*I35),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47</v>
      </c>
      <c r="F36" s="172">
        <f>ROUND((SUM(BF112:BF119) + SUM(BF139:BF216)),  2)</f>
        <v>0</v>
      </c>
      <c r="G36" s="39"/>
      <c r="H36" s="39"/>
      <c r="I36" s="173">
        <v>0.14999999999999999</v>
      </c>
      <c r="J36" s="172">
        <f>ROUND(((SUM(BF112:BF119) + SUM(BF139:BF216))*I36),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48</v>
      </c>
      <c r="F37" s="172">
        <f>ROUND((SUM(BG112:BG119) + SUM(BG139:BG216)),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49</v>
      </c>
      <c r="F38" s="172">
        <f>ROUND((SUM(BH112:BH119) + SUM(BH139:BH216)),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50</v>
      </c>
      <c r="F39" s="172">
        <f>ROUND((SUM(BI112:BI119) + SUM(BI139:BI216)),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51</v>
      </c>
      <c r="E41" s="176"/>
      <c r="F41" s="176"/>
      <c r="G41" s="177" t="s">
        <v>52</v>
      </c>
      <c r="H41" s="178" t="s">
        <v>53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56</v>
      </c>
      <c r="E61" s="184"/>
      <c r="F61" s="185" t="s">
        <v>57</v>
      </c>
      <c r="G61" s="183" t="s">
        <v>56</v>
      </c>
      <c r="H61" s="184"/>
      <c r="I61" s="184"/>
      <c r="J61" s="186" t="s">
        <v>57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58</v>
      </c>
      <c r="E65" s="187"/>
      <c r="F65" s="187"/>
      <c r="G65" s="181" t="s">
        <v>59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56</v>
      </c>
      <c r="E76" s="184"/>
      <c r="F76" s="185" t="s">
        <v>57</v>
      </c>
      <c r="G76" s="183" t="s">
        <v>56</v>
      </c>
      <c r="H76" s="184"/>
      <c r="I76" s="184"/>
      <c r="J76" s="186" t="s">
        <v>57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CNC centrum a Svářečská škola v SOU Nové Strašecí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126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06 -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>Sportovní 1135</v>
      </c>
      <c r="G89" s="41"/>
      <c r="H89" s="41"/>
      <c r="I89" s="31" t="s">
        <v>22</v>
      </c>
      <c r="J89" s="80" t="str">
        <f>IF(J12="","",J12)</f>
        <v>2. 3. 2022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4.45" customHeight="1">
      <c r="A91" s="39"/>
      <c r="B91" s="40"/>
      <c r="C91" s="31" t="s">
        <v>24</v>
      </c>
      <c r="D91" s="41"/>
      <c r="E91" s="41"/>
      <c r="F91" s="26" t="str">
        <f>E15</f>
        <v xml:space="preserve">SOU,  Sportovní 1135, 27180 Nové Strašecí</v>
      </c>
      <c r="G91" s="41"/>
      <c r="H91" s="41"/>
      <c r="I91" s="31" t="s">
        <v>30</v>
      </c>
      <c r="J91" s="35" t="str">
        <f>E21</f>
        <v>Studio PHX s.r.o.Ondříčkova 384/33, Praha 3 Žižkov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31" t="s">
        <v>34</v>
      </c>
      <c r="J92" s="35" t="str">
        <f>E24</f>
        <v>Ing. Jan Brožek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130</v>
      </c>
      <c r="D94" s="150"/>
      <c r="E94" s="150"/>
      <c r="F94" s="150"/>
      <c r="G94" s="150"/>
      <c r="H94" s="150"/>
      <c r="I94" s="150"/>
      <c r="J94" s="194" t="s">
        <v>131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132</v>
      </c>
      <c r="D96" s="41"/>
      <c r="E96" s="41"/>
      <c r="F96" s="41"/>
      <c r="G96" s="41"/>
      <c r="H96" s="41"/>
      <c r="I96" s="41"/>
      <c r="J96" s="111">
        <f>J139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133</v>
      </c>
    </row>
    <row r="97" s="9" customFormat="1" ht="24.96" customHeight="1">
      <c r="A97" s="9"/>
      <c r="B97" s="196"/>
      <c r="C97" s="197"/>
      <c r="D97" s="198" t="s">
        <v>1365</v>
      </c>
      <c r="E97" s="199"/>
      <c r="F97" s="199"/>
      <c r="G97" s="199"/>
      <c r="H97" s="199"/>
      <c r="I97" s="199"/>
      <c r="J97" s="200">
        <f>J140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1366</v>
      </c>
      <c r="E98" s="205"/>
      <c r="F98" s="205"/>
      <c r="G98" s="205"/>
      <c r="H98" s="205"/>
      <c r="I98" s="205"/>
      <c r="J98" s="206">
        <f>J146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6"/>
      <c r="C99" s="197"/>
      <c r="D99" s="198" t="s">
        <v>1367</v>
      </c>
      <c r="E99" s="199"/>
      <c r="F99" s="199"/>
      <c r="G99" s="199"/>
      <c r="H99" s="199"/>
      <c r="I99" s="199"/>
      <c r="J99" s="200">
        <f>J155</f>
        <v>0</v>
      </c>
      <c r="K99" s="197"/>
      <c r="L99" s="20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6"/>
      <c r="C100" s="197"/>
      <c r="D100" s="198" t="s">
        <v>1368</v>
      </c>
      <c r="E100" s="199"/>
      <c r="F100" s="199"/>
      <c r="G100" s="199"/>
      <c r="H100" s="199"/>
      <c r="I100" s="199"/>
      <c r="J100" s="200">
        <f>J167</f>
        <v>0</v>
      </c>
      <c r="K100" s="197"/>
      <c r="L100" s="20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2"/>
      <c r="C101" s="203"/>
      <c r="D101" s="204" t="s">
        <v>1366</v>
      </c>
      <c r="E101" s="205"/>
      <c r="F101" s="205"/>
      <c r="G101" s="205"/>
      <c r="H101" s="205"/>
      <c r="I101" s="205"/>
      <c r="J101" s="206">
        <f>J176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1369</v>
      </c>
      <c r="E102" s="205"/>
      <c r="F102" s="205"/>
      <c r="G102" s="205"/>
      <c r="H102" s="205"/>
      <c r="I102" s="205"/>
      <c r="J102" s="206">
        <f>J181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1370</v>
      </c>
      <c r="E103" s="205"/>
      <c r="F103" s="205"/>
      <c r="G103" s="205"/>
      <c r="H103" s="205"/>
      <c r="I103" s="205"/>
      <c r="J103" s="206">
        <f>J188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203"/>
      <c r="D104" s="204" t="s">
        <v>1371</v>
      </c>
      <c r="E104" s="205"/>
      <c r="F104" s="205"/>
      <c r="G104" s="205"/>
      <c r="H104" s="205"/>
      <c r="I104" s="205"/>
      <c r="J104" s="206">
        <f>J195</f>
        <v>0</v>
      </c>
      <c r="K104" s="203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203"/>
      <c r="D105" s="204" t="s">
        <v>1372</v>
      </c>
      <c r="E105" s="205"/>
      <c r="F105" s="205"/>
      <c r="G105" s="205"/>
      <c r="H105" s="205"/>
      <c r="I105" s="205"/>
      <c r="J105" s="206">
        <f>J200</f>
        <v>0</v>
      </c>
      <c r="K105" s="203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6"/>
      <c r="C106" s="197"/>
      <c r="D106" s="198" t="s">
        <v>138</v>
      </c>
      <c r="E106" s="199"/>
      <c r="F106" s="199"/>
      <c r="G106" s="199"/>
      <c r="H106" s="199"/>
      <c r="I106" s="199"/>
      <c r="J106" s="200">
        <f>J211</f>
        <v>0</v>
      </c>
      <c r="K106" s="197"/>
      <c r="L106" s="20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2"/>
      <c r="C107" s="203"/>
      <c r="D107" s="204" t="s">
        <v>273</v>
      </c>
      <c r="E107" s="205"/>
      <c r="F107" s="205"/>
      <c r="G107" s="205"/>
      <c r="H107" s="205"/>
      <c r="I107" s="205"/>
      <c r="J107" s="206">
        <f>J212</f>
        <v>0</v>
      </c>
      <c r="K107" s="203"/>
      <c r="L107" s="20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6"/>
      <c r="C108" s="197"/>
      <c r="D108" s="198" t="s">
        <v>1373</v>
      </c>
      <c r="E108" s="199"/>
      <c r="F108" s="199"/>
      <c r="G108" s="199"/>
      <c r="H108" s="199"/>
      <c r="I108" s="199"/>
      <c r="J108" s="200">
        <f>J214</f>
        <v>0</v>
      </c>
      <c r="K108" s="197"/>
      <c r="L108" s="20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02"/>
      <c r="C109" s="203"/>
      <c r="D109" s="204" t="s">
        <v>1374</v>
      </c>
      <c r="E109" s="205"/>
      <c r="F109" s="205"/>
      <c r="G109" s="205"/>
      <c r="H109" s="205"/>
      <c r="I109" s="205"/>
      <c r="J109" s="206">
        <f>J215</f>
        <v>0</v>
      </c>
      <c r="K109" s="203"/>
      <c r="L109" s="20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9.28" customHeight="1">
      <c r="A112" s="39"/>
      <c r="B112" s="40"/>
      <c r="C112" s="195" t="s">
        <v>143</v>
      </c>
      <c r="D112" s="41"/>
      <c r="E112" s="41"/>
      <c r="F112" s="41"/>
      <c r="G112" s="41"/>
      <c r="H112" s="41"/>
      <c r="I112" s="41"/>
      <c r="J112" s="208">
        <f>ROUND(J113 + J114 + J115 + J116 + J117 + J118,2)</f>
        <v>0</v>
      </c>
      <c r="K112" s="41"/>
      <c r="L112" s="64"/>
      <c r="N112" s="209" t="s">
        <v>45</v>
      </c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8" customHeight="1">
      <c r="A113" s="39"/>
      <c r="B113" s="40"/>
      <c r="C113" s="41"/>
      <c r="D113" s="145" t="s">
        <v>144</v>
      </c>
      <c r="E113" s="138"/>
      <c r="F113" s="138"/>
      <c r="G113" s="41"/>
      <c r="H113" s="41"/>
      <c r="I113" s="41"/>
      <c r="J113" s="139">
        <v>0</v>
      </c>
      <c r="K113" s="41"/>
      <c r="L113" s="210"/>
      <c r="M113" s="211"/>
      <c r="N113" s="212" t="s">
        <v>46</v>
      </c>
      <c r="O113" s="211"/>
      <c r="P113" s="211"/>
      <c r="Q113" s="211"/>
      <c r="R113" s="211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4" t="s">
        <v>145</v>
      </c>
      <c r="AZ113" s="211"/>
      <c r="BA113" s="211"/>
      <c r="BB113" s="211"/>
      <c r="BC113" s="211"/>
      <c r="BD113" s="211"/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14" t="s">
        <v>89</v>
      </c>
      <c r="BK113" s="211"/>
      <c r="BL113" s="211"/>
      <c r="BM113" s="211"/>
    </row>
    <row r="114" s="2" customFormat="1" ht="18" customHeight="1">
      <c r="A114" s="39"/>
      <c r="B114" s="40"/>
      <c r="C114" s="41"/>
      <c r="D114" s="145" t="s">
        <v>146</v>
      </c>
      <c r="E114" s="138"/>
      <c r="F114" s="138"/>
      <c r="G114" s="41"/>
      <c r="H114" s="41"/>
      <c r="I114" s="41"/>
      <c r="J114" s="139">
        <v>0</v>
      </c>
      <c r="K114" s="41"/>
      <c r="L114" s="210"/>
      <c r="M114" s="211"/>
      <c r="N114" s="212" t="s">
        <v>46</v>
      </c>
      <c r="O114" s="211"/>
      <c r="P114" s="211"/>
      <c r="Q114" s="211"/>
      <c r="R114" s="211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4" t="s">
        <v>145</v>
      </c>
      <c r="AZ114" s="211"/>
      <c r="BA114" s="211"/>
      <c r="BB114" s="211"/>
      <c r="BC114" s="211"/>
      <c r="BD114" s="211"/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14" t="s">
        <v>89</v>
      </c>
      <c r="BK114" s="211"/>
      <c r="BL114" s="211"/>
      <c r="BM114" s="211"/>
    </row>
    <row r="115" s="2" customFormat="1" ht="18" customHeight="1">
      <c r="A115" s="39"/>
      <c r="B115" s="40"/>
      <c r="C115" s="41"/>
      <c r="D115" s="145" t="s">
        <v>147</v>
      </c>
      <c r="E115" s="138"/>
      <c r="F115" s="138"/>
      <c r="G115" s="41"/>
      <c r="H115" s="41"/>
      <c r="I115" s="41"/>
      <c r="J115" s="139">
        <v>0</v>
      </c>
      <c r="K115" s="41"/>
      <c r="L115" s="210"/>
      <c r="M115" s="211"/>
      <c r="N115" s="212" t="s">
        <v>46</v>
      </c>
      <c r="O115" s="211"/>
      <c r="P115" s="211"/>
      <c r="Q115" s="211"/>
      <c r="R115" s="211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4" t="s">
        <v>145</v>
      </c>
      <c r="AZ115" s="211"/>
      <c r="BA115" s="211"/>
      <c r="BB115" s="211"/>
      <c r="BC115" s="211"/>
      <c r="BD115" s="211"/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14" t="s">
        <v>89</v>
      </c>
      <c r="BK115" s="211"/>
      <c r="BL115" s="211"/>
      <c r="BM115" s="211"/>
    </row>
    <row r="116" s="2" customFormat="1" ht="18" customHeight="1">
      <c r="A116" s="39"/>
      <c r="B116" s="40"/>
      <c r="C116" s="41"/>
      <c r="D116" s="145" t="s">
        <v>148</v>
      </c>
      <c r="E116" s="138"/>
      <c r="F116" s="138"/>
      <c r="G116" s="41"/>
      <c r="H116" s="41"/>
      <c r="I116" s="41"/>
      <c r="J116" s="139">
        <v>0</v>
      </c>
      <c r="K116" s="41"/>
      <c r="L116" s="210"/>
      <c r="M116" s="211"/>
      <c r="N116" s="212" t="s">
        <v>46</v>
      </c>
      <c r="O116" s="211"/>
      <c r="P116" s="211"/>
      <c r="Q116" s="211"/>
      <c r="R116" s="211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4" t="s">
        <v>145</v>
      </c>
      <c r="AZ116" s="211"/>
      <c r="BA116" s="211"/>
      <c r="BB116" s="211"/>
      <c r="BC116" s="211"/>
      <c r="BD116" s="211"/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14" t="s">
        <v>89</v>
      </c>
      <c r="BK116" s="211"/>
      <c r="BL116" s="211"/>
      <c r="BM116" s="211"/>
    </row>
    <row r="117" s="2" customFormat="1" ht="18" customHeight="1">
      <c r="A117" s="39"/>
      <c r="B117" s="40"/>
      <c r="C117" s="41"/>
      <c r="D117" s="145" t="s">
        <v>149</v>
      </c>
      <c r="E117" s="138"/>
      <c r="F117" s="138"/>
      <c r="G117" s="41"/>
      <c r="H117" s="41"/>
      <c r="I117" s="41"/>
      <c r="J117" s="139">
        <v>0</v>
      </c>
      <c r="K117" s="41"/>
      <c r="L117" s="210"/>
      <c r="M117" s="211"/>
      <c r="N117" s="212" t="s">
        <v>46</v>
      </c>
      <c r="O117" s="211"/>
      <c r="P117" s="211"/>
      <c r="Q117" s="211"/>
      <c r="R117" s="211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4" t="s">
        <v>145</v>
      </c>
      <c r="AZ117" s="211"/>
      <c r="BA117" s="211"/>
      <c r="BB117" s="211"/>
      <c r="BC117" s="211"/>
      <c r="BD117" s="211"/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14" t="s">
        <v>89</v>
      </c>
      <c r="BK117" s="211"/>
      <c r="BL117" s="211"/>
      <c r="BM117" s="211"/>
    </row>
    <row r="118" s="2" customFormat="1" ht="18" customHeight="1">
      <c r="A118" s="39"/>
      <c r="B118" s="40"/>
      <c r="C118" s="41"/>
      <c r="D118" s="138" t="s">
        <v>150</v>
      </c>
      <c r="E118" s="41"/>
      <c r="F118" s="41"/>
      <c r="G118" s="41"/>
      <c r="H118" s="41"/>
      <c r="I118" s="41"/>
      <c r="J118" s="139">
        <f>ROUND(J30*T118,2)</f>
        <v>0</v>
      </c>
      <c r="K118" s="41"/>
      <c r="L118" s="210"/>
      <c r="M118" s="211"/>
      <c r="N118" s="212" t="s">
        <v>46</v>
      </c>
      <c r="O118" s="211"/>
      <c r="P118" s="211"/>
      <c r="Q118" s="211"/>
      <c r="R118" s="211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4" t="s">
        <v>151</v>
      </c>
      <c r="AZ118" s="211"/>
      <c r="BA118" s="211"/>
      <c r="BB118" s="211"/>
      <c r="BC118" s="211"/>
      <c r="BD118" s="211"/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14" t="s">
        <v>89</v>
      </c>
      <c r="BK118" s="211"/>
      <c r="BL118" s="211"/>
      <c r="BM118" s="211"/>
    </row>
    <row r="119" s="2" customForma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9.28" customHeight="1">
      <c r="A120" s="39"/>
      <c r="B120" s="40"/>
      <c r="C120" s="149" t="s">
        <v>124</v>
      </c>
      <c r="D120" s="150"/>
      <c r="E120" s="150"/>
      <c r="F120" s="150"/>
      <c r="G120" s="150"/>
      <c r="H120" s="150"/>
      <c r="I120" s="150"/>
      <c r="J120" s="151">
        <f>ROUND(J96+J112,2)</f>
        <v>0</v>
      </c>
      <c r="K120" s="15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5" s="2" customFormat="1" ht="6.96" customHeight="1">
      <c r="A125" s="39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2" t="s">
        <v>152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1" t="s">
        <v>16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192" t="str">
        <f>E7</f>
        <v>CNC centrum a Svářečská škola v SOU Nové Strašecí</v>
      </c>
      <c r="F129" s="31"/>
      <c r="G129" s="31"/>
      <c r="H129" s="3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1" t="s">
        <v>126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E9</f>
        <v>06 - Vytápění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1" t="s">
        <v>20</v>
      </c>
      <c r="D133" s="41"/>
      <c r="E133" s="41"/>
      <c r="F133" s="26" t="str">
        <f>F12</f>
        <v>Sportovní 1135</v>
      </c>
      <c r="G133" s="41"/>
      <c r="H133" s="41"/>
      <c r="I133" s="31" t="s">
        <v>22</v>
      </c>
      <c r="J133" s="80" t="str">
        <f>IF(J12="","",J12)</f>
        <v>2. 3. 2022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54.45" customHeight="1">
      <c r="A135" s="39"/>
      <c r="B135" s="40"/>
      <c r="C135" s="31" t="s">
        <v>24</v>
      </c>
      <c r="D135" s="41"/>
      <c r="E135" s="41"/>
      <c r="F135" s="26" t="str">
        <f>E15</f>
        <v xml:space="preserve">SOU,  Sportovní 1135, 27180 Nové Strašecí</v>
      </c>
      <c r="G135" s="41"/>
      <c r="H135" s="41"/>
      <c r="I135" s="31" t="s">
        <v>30</v>
      </c>
      <c r="J135" s="35" t="str">
        <f>E21</f>
        <v>Studio PHX s.r.o.Ondříčkova 384/33, Praha 3 Žižkov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1" t="s">
        <v>28</v>
      </c>
      <c r="D136" s="41"/>
      <c r="E136" s="41"/>
      <c r="F136" s="26" t="str">
        <f>IF(E18="","",E18)</f>
        <v>Vyplň údaj</v>
      </c>
      <c r="G136" s="41"/>
      <c r="H136" s="41"/>
      <c r="I136" s="31" t="s">
        <v>34</v>
      </c>
      <c r="J136" s="35" t="str">
        <f>E24</f>
        <v>Ing. Jan Brožek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216"/>
      <c r="B138" s="217"/>
      <c r="C138" s="218" t="s">
        <v>153</v>
      </c>
      <c r="D138" s="219" t="s">
        <v>66</v>
      </c>
      <c r="E138" s="219" t="s">
        <v>62</v>
      </c>
      <c r="F138" s="219" t="s">
        <v>63</v>
      </c>
      <c r="G138" s="219" t="s">
        <v>154</v>
      </c>
      <c r="H138" s="219" t="s">
        <v>155</v>
      </c>
      <c r="I138" s="219" t="s">
        <v>156</v>
      </c>
      <c r="J138" s="220" t="s">
        <v>131</v>
      </c>
      <c r="K138" s="221" t="s">
        <v>157</v>
      </c>
      <c r="L138" s="222"/>
      <c r="M138" s="101" t="s">
        <v>1</v>
      </c>
      <c r="N138" s="102" t="s">
        <v>45</v>
      </c>
      <c r="O138" s="102" t="s">
        <v>158</v>
      </c>
      <c r="P138" s="102" t="s">
        <v>159</v>
      </c>
      <c r="Q138" s="102" t="s">
        <v>160</v>
      </c>
      <c r="R138" s="102" t="s">
        <v>161</v>
      </c>
      <c r="S138" s="102" t="s">
        <v>162</v>
      </c>
      <c r="T138" s="103" t="s">
        <v>163</v>
      </c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</row>
    <row r="139" s="2" customFormat="1" ht="22.8" customHeight="1">
      <c r="A139" s="39"/>
      <c r="B139" s="40"/>
      <c r="C139" s="108" t="s">
        <v>164</v>
      </c>
      <c r="D139" s="41"/>
      <c r="E139" s="41"/>
      <c r="F139" s="41"/>
      <c r="G139" s="41"/>
      <c r="H139" s="41"/>
      <c r="I139" s="41"/>
      <c r="J139" s="223">
        <f>BK139</f>
        <v>0</v>
      </c>
      <c r="K139" s="41"/>
      <c r="L139" s="42"/>
      <c r="M139" s="104"/>
      <c r="N139" s="224"/>
      <c r="O139" s="105"/>
      <c r="P139" s="225">
        <f>P140+P155+P167+P211+P214</f>
        <v>0</v>
      </c>
      <c r="Q139" s="105"/>
      <c r="R139" s="225">
        <f>R140+R155+R167+R211+R214</f>
        <v>0.00068999999999999997</v>
      </c>
      <c r="S139" s="105"/>
      <c r="T139" s="226">
        <f>T140+T155+T167+T211+T214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80</v>
      </c>
      <c r="AU139" s="16" t="s">
        <v>133</v>
      </c>
      <c r="BK139" s="227">
        <f>BK140+BK155+BK167+BK211+BK214</f>
        <v>0</v>
      </c>
    </row>
    <row r="140" s="12" customFormat="1" ht="25.92" customHeight="1">
      <c r="A140" s="12"/>
      <c r="B140" s="228"/>
      <c r="C140" s="229"/>
      <c r="D140" s="230" t="s">
        <v>80</v>
      </c>
      <c r="E140" s="231" t="s">
        <v>1083</v>
      </c>
      <c r="F140" s="231" t="s">
        <v>1375</v>
      </c>
      <c r="G140" s="229"/>
      <c r="H140" s="229"/>
      <c r="I140" s="232"/>
      <c r="J140" s="233">
        <f>BK140</f>
        <v>0</v>
      </c>
      <c r="K140" s="229"/>
      <c r="L140" s="234"/>
      <c r="M140" s="235"/>
      <c r="N140" s="236"/>
      <c r="O140" s="236"/>
      <c r="P140" s="237">
        <f>P141+SUM(P142:P146)</f>
        <v>0</v>
      </c>
      <c r="Q140" s="236"/>
      <c r="R140" s="237">
        <f>R141+SUM(R142:R146)</f>
        <v>0</v>
      </c>
      <c r="S140" s="236"/>
      <c r="T140" s="238">
        <f>T141+SUM(T142:T146)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9" t="s">
        <v>89</v>
      </c>
      <c r="AT140" s="240" t="s">
        <v>80</v>
      </c>
      <c r="AU140" s="240" t="s">
        <v>81</v>
      </c>
      <c r="AY140" s="239" t="s">
        <v>167</v>
      </c>
      <c r="BK140" s="241">
        <f>BK141+SUM(BK142:BK146)</f>
        <v>0</v>
      </c>
    </row>
    <row r="141" s="2" customFormat="1" ht="16.5" customHeight="1">
      <c r="A141" s="39"/>
      <c r="B141" s="40"/>
      <c r="C141" s="288" t="s">
        <v>81</v>
      </c>
      <c r="D141" s="288" t="s">
        <v>446</v>
      </c>
      <c r="E141" s="289" t="s">
        <v>1376</v>
      </c>
      <c r="F141" s="290" t="s">
        <v>1377</v>
      </c>
      <c r="G141" s="291" t="s">
        <v>1089</v>
      </c>
      <c r="H141" s="292">
        <v>1</v>
      </c>
      <c r="I141" s="293"/>
      <c r="J141" s="294">
        <f>ROUND(I141*H141,2)</f>
        <v>0</v>
      </c>
      <c r="K141" s="295"/>
      <c r="L141" s="296"/>
      <c r="M141" s="297" t="s">
        <v>1</v>
      </c>
      <c r="N141" s="298" t="s">
        <v>46</v>
      </c>
      <c r="O141" s="92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6" t="s">
        <v>380</v>
      </c>
      <c r="AT141" s="256" t="s">
        <v>446</v>
      </c>
      <c r="AU141" s="256" t="s">
        <v>89</v>
      </c>
      <c r="AY141" s="16" t="s">
        <v>167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89</v>
      </c>
      <c r="BK141" s="144">
        <f>ROUND(I141*H141,2)</f>
        <v>0</v>
      </c>
      <c r="BL141" s="16" t="s">
        <v>224</v>
      </c>
      <c r="BM141" s="256" t="s">
        <v>91</v>
      </c>
    </row>
    <row r="142" s="2" customFormat="1" ht="16.5" customHeight="1">
      <c r="A142" s="39"/>
      <c r="B142" s="40"/>
      <c r="C142" s="288" t="s">
        <v>81</v>
      </c>
      <c r="D142" s="288" t="s">
        <v>446</v>
      </c>
      <c r="E142" s="289" t="s">
        <v>1378</v>
      </c>
      <c r="F142" s="290" t="s">
        <v>1379</v>
      </c>
      <c r="G142" s="291" t="s">
        <v>1089</v>
      </c>
      <c r="H142" s="292">
        <v>1</v>
      </c>
      <c r="I142" s="293"/>
      <c r="J142" s="294">
        <f>ROUND(I142*H142,2)</f>
        <v>0</v>
      </c>
      <c r="K142" s="295"/>
      <c r="L142" s="296"/>
      <c r="M142" s="297" t="s">
        <v>1</v>
      </c>
      <c r="N142" s="298" t="s">
        <v>46</v>
      </c>
      <c r="O142" s="92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6" t="s">
        <v>380</v>
      </c>
      <c r="AT142" s="256" t="s">
        <v>446</v>
      </c>
      <c r="AU142" s="256" t="s">
        <v>89</v>
      </c>
      <c r="AY142" s="16" t="s">
        <v>167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89</v>
      </c>
      <c r="BK142" s="144">
        <f>ROUND(I142*H142,2)</f>
        <v>0</v>
      </c>
      <c r="BL142" s="16" t="s">
        <v>224</v>
      </c>
      <c r="BM142" s="256" t="s">
        <v>173</v>
      </c>
    </row>
    <row r="143" s="2" customFormat="1" ht="24.15" customHeight="1">
      <c r="A143" s="39"/>
      <c r="B143" s="40"/>
      <c r="C143" s="288" t="s">
        <v>81</v>
      </c>
      <c r="D143" s="288" t="s">
        <v>446</v>
      </c>
      <c r="E143" s="289" t="s">
        <v>1380</v>
      </c>
      <c r="F143" s="290" t="s">
        <v>1381</v>
      </c>
      <c r="G143" s="291" t="s">
        <v>586</v>
      </c>
      <c r="H143" s="292">
        <v>1</v>
      </c>
      <c r="I143" s="293"/>
      <c r="J143" s="294">
        <f>ROUND(I143*H143,2)</f>
        <v>0</v>
      </c>
      <c r="K143" s="295"/>
      <c r="L143" s="296"/>
      <c r="M143" s="297" t="s">
        <v>1</v>
      </c>
      <c r="N143" s="298" t="s">
        <v>46</v>
      </c>
      <c r="O143" s="92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6" t="s">
        <v>380</v>
      </c>
      <c r="AT143" s="256" t="s">
        <v>446</v>
      </c>
      <c r="AU143" s="256" t="s">
        <v>89</v>
      </c>
      <c r="AY143" s="16" t="s">
        <v>167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89</v>
      </c>
      <c r="BK143" s="144">
        <f>ROUND(I143*H143,2)</f>
        <v>0</v>
      </c>
      <c r="BL143" s="16" t="s">
        <v>224</v>
      </c>
      <c r="BM143" s="256" t="s">
        <v>204</v>
      </c>
    </row>
    <row r="144" s="2" customFormat="1" ht="66.75" customHeight="1">
      <c r="A144" s="39"/>
      <c r="B144" s="40"/>
      <c r="C144" s="288" t="s">
        <v>81</v>
      </c>
      <c r="D144" s="288" t="s">
        <v>446</v>
      </c>
      <c r="E144" s="289" t="s">
        <v>1382</v>
      </c>
      <c r="F144" s="290" t="s">
        <v>1383</v>
      </c>
      <c r="G144" s="291" t="s">
        <v>586</v>
      </c>
      <c r="H144" s="292">
        <v>2</v>
      </c>
      <c r="I144" s="293"/>
      <c r="J144" s="294">
        <f>ROUND(I144*H144,2)</f>
        <v>0</v>
      </c>
      <c r="K144" s="295"/>
      <c r="L144" s="296"/>
      <c r="M144" s="297" t="s">
        <v>1</v>
      </c>
      <c r="N144" s="298" t="s">
        <v>46</v>
      </c>
      <c r="O144" s="92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6" t="s">
        <v>380</v>
      </c>
      <c r="AT144" s="256" t="s">
        <v>446</v>
      </c>
      <c r="AU144" s="256" t="s">
        <v>89</v>
      </c>
      <c r="AY144" s="16" t="s">
        <v>167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89</v>
      </c>
      <c r="BK144" s="144">
        <f>ROUND(I144*H144,2)</f>
        <v>0</v>
      </c>
      <c r="BL144" s="16" t="s">
        <v>224</v>
      </c>
      <c r="BM144" s="256" t="s">
        <v>260</v>
      </c>
    </row>
    <row r="145" s="2" customFormat="1" ht="24.15" customHeight="1">
      <c r="A145" s="39"/>
      <c r="B145" s="40"/>
      <c r="C145" s="288" t="s">
        <v>81</v>
      </c>
      <c r="D145" s="288" t="s">
        <v>446</v>
      </c>
      <c r="E145" s="289" t="s">
        <v>1384</v>
      </c>
      <c r="F145" s="290" t="s">
        <v>1385</v>
      </c>
      <c r="G145" s="291" t="s">
        <v>586</v>
      </c>
      <c r="H145" s="292">
        <v>1</v>
      </c>
      <c r="I145" s="293"/>
      <c r="J145" s="294">
        <f>ROUND(I145*H145,2)</f>
        <v>0</v>
      </c>
      <c r="K145" s="295"/>
      <c r="L145" s="296"/>
      <c r="M145" s="297" t="s">
        <v>1</v>
      </c>
      <c r="N145" s="298" t="s">
        <v>46</v>
      </c>
      <c r="O145" s="92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6" t="s">
        <v>380</v>
      </c>
      <c r="AT145" s="256" t="s">
        <v>446</v>
      </c>
      <c r="AU145" s="256" t="s">
        <v>89</v>
      </c>
      <c r="AY145" s="16" t="s">
        <v>167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89</v>
      </c>
      <c r="BK145" s="144">
        <f>ROUND(I145*H145,2)</f>
        <v>0</v>
      </c>
      <c r="BL145" s="16" t="s">
        <v>224</v>
      </c>
      <c r="BM145" s="256" t="s">
        <v>193</v>
      </c>
    </row>
    <row r="146" s="12" customFormat="1" ht="22.8" customHeight="1">
      <c r="A146" s="12"/>
      <c r="B146" s="228"/>
      <c r="C146" s="229"/>
      <c r="D146" s="230" t="s">
        <v>80</v>
      </c>
      <c r="E146" s="242" t="s">
        <v>1085</v>
      </c>
      <c r="F146" s="242" t="s">
        <v>1386</v>
      </c>
      <c r="G146" s="229"/>
      <c r="H146" s="229"/>
      <c r="I146" s="232"/>
      <c r="J146" s="243">
        <f>BK146</f>
        <v>0</v>
      </c>
      <c r="K146" s="229"/>
      <c r="L146" s="234"/>
      <c r="M146" s="235"/>
      <c r="N146" s="236"/>
      <c r="O146" s="236"/>
      <c r="P146" s="237">
        <f>SUM(P147:P154)</f>
        <v>0</v>
      </c>
      <c r="Q146" s="236"/>
      <c r="R146" s="237">
        <f>SUM(R147:R154)</f>
        <v>0</v>
      </c>
      <c r="S146" s="236"/>
      <c r="T146" s="238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9" t="s">
        <v>89</v>
      </c>
      <c r="AT146" s="240" t="s">
        <v>80</v>
      </c>
      <c r="AU146" s="240" t="s">
        <v>89</v>
      </c>
      <c r="AY146" s="239" t="s">
        <v>167</v>
      </c>
      <c r="BK146" s="241">
        <f>SUM(BK147:BK154)</f>
        <v>0</v>
      </c>
    </row>
    <row r="147" s="2" customFormat="1" ht="16.5" customHeight="1">
      <c r="A147" s="39"/>
      <c r="B147" s="40"/>
      <c r="C147" s="288" t="s">
        <v>81</v>
      </c>
      <c r="D147" s="288" t="s">
        <v>446</v>
      </c>
      <c r="E147" s="289" t="s">
        <v>1387</v>
      </c>
      <c r="F147" s="290" t="s">
        <v>1388</v>
      </c>
      <c r="G147" s="291" t="s">
        <v>1089</v>
      </c>
      <c r="H147" s="292">
        <v>6</v>
      </c>
      <c r="I147" s="293"/>
      <c r="J147" s="294">
        <f>ROUND(I147*H147,2)</f>
        <v>0</v>
      </c>
      <c r="K147" s="295"/>
      <c r="L147" s="296"/>
      <c r="M147" s="297" t="s">
        <v>1</v>
      </c>
      <c r="N147" s="298" t="s">
        <v>46</v>
      </c>
      <c r="O147" s="92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6" t="s">
        <v>380</v>
      </c>
      <c r="AT147" s="256" t="s">
        <v>446</v>
      </c>
      <c r="AU147" s="256" t="s">
        <v>91</v>
      </c>
      <c r="AY147" s="16" t="s">
        <v>167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89</v>
      </c>
      <c r="BK147" s="144">
        <f>ROUND(I147*H147,2)</f>
        <v>0</v>
      </c>
      <c r="BL147" s="16" t="s">
        <v>224</v>
      </c>
      <c r="BM147" s="256" t="s">
        <v>255</v>
      </c>
    </row>
    <row r="148" s="2" customFormat="1" ht="16.5" customHeight="1">
      <c r="A148" s="39"/>
      <c r="B148" s="40"/>
      <c r="C148" s="288" t="s">
        <v>81</v>
      </c>
      <c r="D148" s="288" t="s">
        <v>446</v>
      </c>
      <c r="E148" s="289" t="s">
        <v>1389</v>
      </c>
      <c r="F148" s="290" t="s">
        <v>1390</v>
      </c>
      <c r="G148" s="291" t="s">
        <v>1089</v>
      </c>
      <c r="H148" s="292">
        <v>2</v>
      </c>
      <c r="I148" s="293"/>
      <c r="J148" s="294">
        <f>ROUND(I148*H148,2)</f>
        <v>0</v>
      </c>
      <c r="K148" s="295"/>
      <c r="L148" s="296"/>
      <c r="M148" s="297" t="s">
        <v>1</v>
      </c>
      <c r="N148" s="298" t="s">
        <v>46</v>
      </c>
      <c r="O148" s="92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6" t="s">
        <v>380</v>
      </c>
      <c r="AT148" s="256" t="s">
        <v>446</v>
      </c>
      <c r="AU148" s="256" t="s">
        <v>91</v>
      </c>
      <c r="AY148" s="16" t="s">
        <v>167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89</v>
      </c>
      <c r="BK148" s="144">
        <f>ROUND(I148*H148,2)</f>
        <v>0</v>
      </c>
      <c r="BL148" s="16" t="s">
        <v>224</v>
      </c>
      <c r="BM148" s="256" t="s">
        <v>216</v>
      </c>
    </row>
    <row r="149" s="2" customFormat="1" ht="16.5" customHeight="1">
      <c r="A149" s="39"/>
      <c r="B149" s="40"/>
      <c r="C149" s="288" t="s">
        <v>81</v>
      </c>
      <c r="D149" s="288" t="s">
        <v>446</v>
      </c>
      <c r="E149" s="289" t="s">
        <v>1391</v>
      </c>
      <c r="F149" s="290" t="s">
        <v>1392</v>
      </c>
      <c r="G149" s="291" t="s">
        <v>1089</v>
      </c>
      <c r="H149" s="292">
        <v>4</v>
      </c>
      <c r="I149" s="293"/>
      <c r="J149" s="294">
        <f>ROUND(I149*H149,2)</f>
        <v>0</v>
      </c>
      <c r="K149" s="295"/>
      <c r="L149" s="296"/>
      <c r="M149" s="297" t="s">
        <v>1</v>
      </c>
      <c r="N149" s="298" t="s">
        <v>46</v>
      </c>
      <c r="O149" s="92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6" t="s">
        <v>380</v>
      </c>
      <c r="AT149" s="256" t="s">
        <v>446</v>
      </c>
      <c r="AU149" s="256" t="s">
        <v>91</v>
      </c>
      <c r="AY149" s="16" t="s">
        <v>167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89</v>
      </c>
      <c r="BK149" s="144">
        <f>ROUND(I149*H149,2)</f>
        <v>0</v>
      </c>
      <c r="BL149" s="16" t="s">
        <v>224</v>
      </c>
      <c r="BM149" s="256" t="s">
        <v>224</v>
      </c>
    </row>
    <row r="150" s="2" customFormat="1" ht="16.5" customHeight="1">
      <c r="A150" s="39"/>
      <c r="B150" s="40"/>
      <c r="C150" s="288" t="s">
        <v>81</v>
      </c>
      <c r="D150" s="288" t="s">
        <v>446</v>
      </c>
      <c r="E150" s="289" t="s">
        <v>1393</v>
      </c>
      <c r="F150" s="290" t="s">
        <v>1394</v>
      </c>
      <c r="G150" s="291" t="s">
        <v>1089</v>
      </c>
      <c r="H150" s="292">
        <v>2</v>
      </c>
      <c r="I150" s="293"/>
      <c r="J150" s="294">
        <f>ROUND(I150*H150,2)</f>
        <v>0</v>
      </c>
      <c r="K150" s="295"/>
      <c r="L150" s="296"/>
      <c r="M150" s="297" t="s">
        <v>1</v>
      </c>
      <c r="N150" s="298" t="s">
        <v>46</v>
      </c>
      <c r="O150" s="92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6" t="s">
        <v>380</v>
      </c>
      <c r="AT150" s="256" t="s">
        <v>446</v>
      </c>
      <c r="AU150" s="256" t="s">
        <v>91</v>
      </c>
      <c r="AY150" s="16" t="s">
        <v>167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89</v>
      </c>
      <c r="BK150" s="144">
        <f>ROUND(I150*H150,2)</f>
        <v>0</v>
      </c>
      <c r="BL150" s="16" t="s">
        <v>224</v>
      </c>
      <c r="BM150" s="256" t="s">
        <v>543</v>
      </c>
    </row>
    <row r="151" s="2" customFormat="1" ht="16.5" customHeight="1">
      <c r="A151" s="39"/>
      <c r="B151" s="40"/>
      <c r="C151" s="288" t="s">
        <v>81</v>
      </c>
      <c r="D151" s="288" t="s">
        <v>446</v>
      </c>
      <c r="E151" s="289" t="s">
        <v>1395</v>
      </c>
      <c r="F151" s="290" t="s">
        <v>1396</v>
      </c>
      <c r="G151" s="291" t="s">
        <v>1089</v>
      </c>
      <c r="H151" s="292">
        <v>2</v>
      </c>
      <c r="I151" s="293"/>
      <c r="J151" s="294">
        <f>ROUND(I151*H151,2)</f>
        <v>0</v>
      </c>
      <c r="K151" s="295"/>
      <c r="L151" s="296"/>
      <c r="M151" s="297" t="s">
        <v>1</v>
      </c>
      <c r="N151" s="298" t="s">
        <v>46</v>
      </c>
      <c r="O151" s="92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6" t="s">
        <v>380</v>
      </c>
      <c r="AT151" s="256" t="s">
        <v>446</v>
      </c>
      <c r="AU151" s="256" t="s">
        <v>91</v>
      </c>
      <c r="AY151" s="16" t="s">
        <v>167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89</v>
      </c>
      <c r="BK151" s="144">
        <f>ROUND(I151*H151,2)</f>
        <v>0</v>
      </c>
      <c r="BL151" s="16" t="s">
        <v>224</v>
      </c>
      <c r="BM151" s="256" t="s">
        <v>569</v>
      </c>
    </row>
    <row r="152" s="2" customFormat="1" ht="16.5" customHeight="1">
      <c r="A152" s="39"/>
      <c r="B152" s="40"/>
      <c r="C152" s="288" t="s">
        <v>81</v>
      </c>
      <c r="D152" s="288" t="s">
        <v>446</v>
      </c>
      <c r="E152" s="289" t="s">
        <v>1397</v>
      </c>
      <c r="F152" s="290" t="s">
        <v>1398</v>
      </c>
      <c r="G152" s="291" t="s">
        <v>1089</v>
      </c>
      <c r="H152" s="292">
        <v>8</v>
      </c>
      <c r="I152" s="293"/>
      <c r="J152" s="294">
        <f>ROUND(I152*H152,2)</f>
        <v>0</v>
      </c>
      <c r="K152" s="295"/>
      <c r="L152" s="296"/>
      <c r="M152" s="297" t="s">
        <v>1</v>
      </c>
      <c r="N152" s="298" t="s">
        <v>46</v>
      </c>
      <c r="O152" s="92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6" t="s">
        <v>380</v>
      </c>
      <c r="AT152" s="256" t="s">
        <v>446</v>
      </c>
      <c r="AU152" s="256" t="s">
        <v>91</v>
      </c>
      <c r="AY152" s="16" t="s">
        <v>167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89</v>
      </c>
      <c r="BK152" s="144">
        <f>ROUND(I152*H152,2)</f>
        <v>0</v>
      </c>
      <c r="BL152" s="16" t="s">
        <v>224</v>
      </c>
      <c r="BM152" s="256" t="s">
        <v>320</v>
      </c>
    </row>
    <row r="153" s="2" customFormat="1" ht="16.5" customHeight="1">
      <c r="A153" s="39"/>
      <c r="B153" s="40"/>
      <c r="C153" s="288" t="s">
        <v>81</v>
      </c>
      <c r="D153" s="288" t="s">
        <v>446</v>
      </c>
      <c r="E153" s="289" t="s">
        <v>1399</v>
      </c>
      <c r="F153" s="290" t="s">
        <v>1400</v>
      </c>
      <c r="G153" s="291" t="s">
        <v>1089</v>
      </c>
      <c r="H153" s="292">
        <v>1</v>
      </c>
      <c r="I153" s="293"/>
      <c r="J153" s="294">
        <f>ROUND(I153*H153,2)</f>
        <v>0</v>
      </c>
      <c r="K153" s="295"/>
      <c r="L153" s="296"/>
      <c r="M153" s="297" t="s">
        <v>1</v>
      </c>
      <c r="N153" s="298" t="s">
        <v>46</v>
      </c>
      <c r="O153" s="92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6" t="s">
        <v>380</v>
      </c>
      <c r="AT153" s="256" t="s">
        <v>446</v>
      </c>
      <c r="AU153" s="256" t="s">
        <v>91</v>
      </c>
      <c r="AY153" s="16" t="s">
        <v>167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89</v>
      </c>
      <c r="BK153" s="144">
        <f>ROUND(I153*H153,2)</f>
        <v>0</v>
      </c>
      <c r="BL153" s="16" t="s">
        <v>224</v>
      </c>
      <c r="BM153" s="256" t="s">
        <v>500</v>
      </c>
    </row>
    <row r="154" s="2" customFormat="1" ht="16.5" customHeight="1">
      <c r="A154" s="39"/>
      <c r="B154" s="40"/>
      <c r="C154" s="288" t="s">
        <v>81</v>
      </c>
      <c r="D154" s="288" t="s">
        <v>446</v>
      </c>
      <c r="E154" s="289" t="s">
        <v>1401</v>
      </c>
      <c r="F154" s="290" t="s">
        <v>1402</v>
      </c>
      <c r="G154" s="291" t="s">
        <v>1089</v>
      </c>
      <c r="H154" s="292">
        <v>5</v>
      </c>
      <c r="I154" s="293"/>
      <c r="J154" s="294">
        <f>ROUND(I154*H154,2)</f>
        <v>0</v>
      </c>
      <c r="K154" s="295"/>
      <c r="L154" s="296"/>
      <c r="M154" s="297" t="s">
        <v>1</v>
      </c>
      <c r="N154" s="298" t="s">
        <v>46</v>
      </c>
      <c r="O154" s="92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6" t="s">
        <v>380</v>
      </c>
      <c r="AT154" s="256" t="s">
        <v>446</v>
      </c>
      <c r="AU154" s="256" t="s">
        <v>91</v>
      </c>
      <c r="AY154" s="16" t="s">
        <v>167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89</v>
      </c>
      <c r="BK154" s="144">
        <f>ROUND(I154*H154,2)</f>
        <v>0</v>
      </c>
      <c r="BL154" s="16" t="s">
        <v>224</v>
      </c>
      <c r="BM154" s="256" t="s">
        <v>345</v>
      </c>
    </row>
    <row r="155" s="12" customFormat="1" ht="25.92" customHeight="1">
      <c r="A155" s="12"/>
      <c r="B155" s="228"/>
      <c r="C155" s="229"/>
      <c r="D155" s="230" t="s">
        <v>80</v>
      </c>
      <c r="E155" s="231" t="s">
        <v>1105</v>
      </c>
      <c r="F155" s="231" t="s">
        <v>1403</v>
      </c>
      <c r="G155" s="229"/>
      <c r="H155" s="229"/>
      <c r="I155" s="232"/>
      <c r="J155" s="233">
        <f>BK155</f>
        <v>0</v>
      </c>
      <c r="K155" s="229"/>
      <c r="L155" s="234"/>
      <c r="M155" s="235"/>
      <c r="N155" s="236"/>
      <c r="O155" s="236"/>
      <c r="P155" s="237">
        <f>SUM(P156:P166)</f>
        <v>0</v>
      </c>
      <c r="Q155" s="236"/>
      <c r="R155" s="237">
        <f>SUM(R156:R166)</f>
        <v>0</v>
      </c>
      <c r="S155" s="236"/>
      <c r="T155" s="238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9" t="s">
        <v>89</v>
      </c>
      <c r="AT155" s="240" t="s">
        <v>80</v>
      </c>
      <c r="AU155" s="240" t="s">
        <v>81</v>
      </c>
      <c r="AY155" s="239" t="s">
        <v>167</v>
      </c>
      <c r="BK155" s="241">
        <f>SUM(BK156:BK166)</f>
        <v>0</v>
      </c>
    </row>
    <row r="156" s="2" customFormat="1" ht="16.5" customHeight="1">
      <c r="A156" s="39"/>
      <c r="B156" s="40"/>
      <c r="C156" s="288" t="s">
        <v>81</v>
      </c>
      <c r="D156" s="288" t="s">
        <v>446</v>
      </c>
      <c r="E156" s="289" t="s">
        <v>1404</v>
      </c>
      <c r="F156" s="290" t="s">
        <v>1405</v>
      </c>
      <c r="G156" s="291" t="s">
        <v>1089</v>
      </c>
      <c r="H156" s="292">
        <v>6</v>
      </c>
      <c r="I156" s="293"/>
      <c r="J156" s="294">
        <f>ROUND(I156*H156,2)</f>
        <v>0</v>
      </c>
      <c r="K156" s="295"/>
      <c r="L156" s="296"/>
      <c r="M156" s="297" t="s">
        <v>1</v>
      </c>
      <c r="N156" s="298" t="s">
        <v>46</v>
      </c>
      <c r="O156" s="92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6" t="s">
        <v>380</v>
      </c>
      <c r="AT156" s="256" t="s">
        <v>446</v>
      </c>
      <c r="AU156" s="256" t="s">
        <v>89</v>
      </c>
      <c r="AY156" s="16" t="s">
        <v>167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89</v>
      </c>
      <c r="BK156" s="144">
        <f>ROUND(I156*H156,2)</f>
        <v>0</v>
      </c>
      <c r="BL156" s="16" t="s">
        <v>224</v>
      </c>
      <c r="BM156" s="256" t="s">
        <v>338</v>
      </c>
    </row>
    <row r="157" s="2" customFormat="1" ht="16.5" customHeight="1">
      <c r="A157" s="39"/>
      <c r="B157" s="40"/>
      <c r="C157" s="288" t="s">
        <v>81</v>
      </c>
      <c r="D157" s="288" t="s">
        <v>446</v>
      </c>
      <c r="E157" s="289" t="s">
        <v>1406</v>
      </c>
      <c r="F157" s="290" t="s">
        <v>1407</v>
      </c>
      <c r="G157" s="291" t="s">
        <v>1089</v>
      </c>
      <c r="H157" s="292">
        <v>2</v>
      </c>
      <c r="I157" s="293"/>
      <c r="J157" s="294">
        <f>ROUND(I157*H157,2)</f>
        <v>0</v>
      </c>
      <c r="K157" s="295"/>
      <c r="L157" s="296"/>
      <c r="M157" s="297" t="s">
        <v>1</v>
      </c>
      <c r="N157" s="298" t="s">
        <v>46</v>
      </c>
      <c r="O157" s="92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6" t="s">
        <v>380</v>
      </c>
      <c r="AT157" s="256" t="s">
        <v>446</v>
      </c>
      <c r="AU157" s="256" t="s">
        <v>89</v>
      </c>
      <c r="AY157" s="16" t="s">
        <v>167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89</v>
      </c>
      <c r="BK157" s="144">
        <f>ROUND(I157*H157,2)</f>
        <v>0</v>
      </c>
      <c r="BL157" s="16" t="s">
        <v>224</v>
      </c>
      <c r="BM157" s="256" t="s">
        <v>371</v>
      </c>
    </row>
    <row r="158" s="2" customFormat="1" ht="16.5" customHeight="1">
      <c r="A158" s="39"/>
      <c r="B158" s="40"/>
      <c r="C158" s="288" t="s">
        <v>81</v>
      </c>
      <c r="D158" s="288" t="s">
        <v>446</v>
      </c>
      <c r="E158" s="289" t="s">
        <v>1406</v>
      </c>
      <c r="F158" s="290" t="s">
        <v>1407</v>
      </c>
      <c r="G158" s="291" t="s">
        <v>1089</v>
      </c>
      <c r="H158" s="292">
        <v>5</v>
      </c>
      <c r="I158" s="293"/>
      <c r="J158" s="294">
        <f>ROUND(I158*H158,2)</f>
        <v>0</v>
      </c>
      <c r="K158" s="295"/>
      <c r="L158" s="296"/>
      <c r="M158" s="297" t="s">
        <v>1</v>
      </c>
      <c r="N158" s="298" t="s">
        <v>46</v>
      </c>
      <c r="O158" s="92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6" t="s">
        <v>380</v>
      </c>
      <c r="AT158" s="256" t="s">
        <v>446</v>
      </c>
      <c r="AU158" s="256" t="s">
        <v>89</v>
      </c>
      <c r="AY158" s="16" t="s">
        <v>167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89</v>
      </c>
      <c r="BK158" s="144">
        <f>ROUND(I158*H158,2)</f>
        <v>0</v>
      </c>
      <c r="BL158" s="16" t="s">
        <v>224</v>
      </c>
      <c r="BM158" s="256" t="s">
        <v>380</v>
      </c>
    </row>
    <row r="159" s="2" customFormat="1" ht="16.5" customHeight="1">
      <c r="A159" s="39"/>
      <c r="B159" s="40"/>
      <c r="C159" s="288" t="s">
        <v>81</v>
      </c>
      <c r="D159" s="288" t="s">
        <v>446</v>
      </c>
      <c r="E159" s="289" t="s">
        <v>1408</v>
      </c>
      <c r="F159" s="290" t="s">
        <v>1409</v>
      </c>
      <c r="G159" s="291" t="s">
        <v>1089</v>
      </c>
      <c r="H159" s="292">
        <v>21</v>
      </c>
      <c r="I159" s="293"/>
      <c r="J159" s="294">
        <f>ROUND(I159*H159,2)</f>
        <v>0</v>
      </c>
      <c r="K159" s="295"/>
      <c r="L159" s="296"/>
      <c r="M159" s="297" t="s">
        <v>1</v>
      </c>
      <c r="N159" s="298" t="s">
        <v>46</v>
      </c>
      <c r="O159" s="92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6" t="s">
        <v>380</v>
      </c>
      <c r="AT159" s="256" t="s">
        <v>446</v>
      </c>
      <c r="AU159" s="256" t="s">
        <v>89</v>
      </c>
      <c r="AY159" s="16" t="s">
        <v>167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89</v>
      </c>
      <c r="BK159" s="144">
        <f>ROUND(I159*H159,2)</f>
        <v>0</v>
      </c>
      <c r="BL159" s="16" t="s">
        <v>224</v>
      </c>
      <c r="BM159" s="256" t="s">
        <v>367</v>
      </c>
    </row>
    <row r="160" s="2" customFormat="1" ht="16.5" customHeight="1">
      <c r="A160" s="39"/>
      <c r="B160" s="40"/>
      <c r="C160" s="288" t="s">
        <v>81</v>
      </c>
      <c r="D160" s="288" t="s">
        <v>446</v>
      </c>
      <c r="E160" s="289" t="s">
        <v>1410</v>
      </c>
      <c r="F160" s="290" t="s">
        <v>1411</v>
      </c>
      <c r="G160" s="291" t="s">
        <v>1089</v>
      </c>
      <c r="H160" s="292">
        <v>80</v>
      </c>
      <c r="I160" s="293"/>
      <c r="J160" s="294">
        <f>ROUND(I160*H160,2)</f>
        <v>0</v>
      </c>
      <c r="K160" s="295"/>
      <c r="L160" s="296"/>
      <c r="M160" s="297" t="s">
        <v>1</v>
      </c>
      <c r="N160" s="298" t="s">
        <v>46</v>
      </c>
      <c r="O160" s="92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6" t="s">
        <v>380</v>
      </c>
      <c r="AT160" s="256" t="s">
        <v>446</v>
      </c>
      <c r="AU160" s="256" t="s">
        <v>89</v>
      </c>
      <c r="AY160" s="16" t="s">
        <v>167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89</v>
      </c>
      <c r="BK160" s="144">
        <f>ROUND(I160*H160,2)</f>
        <v>0</v>
      </c>
      <c r="BL160" s="16" t="s">
        <v>224</v>
      </c>
      <c r="BM160" s="256" t="s">
        <v>353</v>
      </c>
    </row>
    <row r="161" s="2" customFormat="1" ht="24.15" customHeight="1">
      <c r="A161" s="39"/>
      <c r="B161" s="40"/>
      <c r="C161" s="288" t="s">
        <v>81</v>
      </c>
      <c r="D161" s="288" t="s">
        <v>446</v>
      </c>
      <c r="E161" s="289" t="s">
        <v>1412</v>
      </c>
      <c r="F161" s="290" t="s">
        <v>1413</v>
      </c>
      <c r="G161" s="291" t="s">
        <v>1089</v>
      </c>
      <c r="H161" s="292">
        <v>80</v>
      </c>
      <c r="I161" s="293"/>
      <c r="J161" s="294">
        <f>ROUND(I161*H161,2)</f>
        <v>0</v>
      </c>
      <c r="K161" s="295"/>
      <c r="L161" s="296"/>
      <c r="M161" s="297" t="s">
        <v>1</v>
      </c>
      <c r="N161" s="298" t="s">
        <v>46</v>
      </c>
      <c r="O161" s="92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6" t="s">
        <v>380</v>
      </c>
      <c r="AT161" s="256" t="s">
        <v>446</v>
      </c>
      <c r="AU161" s="256" t="s">
        <v>89</v>
      </c>
      <c r="AY161" s="16" t="s">
        <v>167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89</v>
      </c>
      <c r="BK161" s="144">
        <f>ROUND(I161*H161,2)</f>
        <v>0</v>
      </c>
      <c r="BL161" s="16" t="s">
        <v>224</v>
      </c>
      <c r="BM161" s="256" t="s">
        <v>592</v>
      </c>
    </row>
    <row r="162" s="2" customFormat="1" ht="24.15" customHeight="1">
      <c r="A162" s="39"/>
      <c r="B162" s="40"/>
      <c r="C162" s="288" t="s">
        <v>81</v>
      </c>
      <c r="D162" s="288" t="s">
        <v>446</v>
      </c>
      <c r="E162" s="289" t="s">
        <v>1414</v>
      </c>
      <c r="F162" s="290" t="s">
        <v>1415</v>
      </c>
      <c r="G162" s="291" t="s">
        <v>1089</v>
      </c>
      <c r="H162" s="292">
        <v>1</v>
      </c>
      <c r="I162" s="293"/>
      <c r="J162" s="294">
        <f>ROUND(I162*H162,2)</f>
        <v>0</v>
      </c>
      <c r="K162" s="295"/>
      <c r="L162" s="296"/>
      <c r="M162" s="297" t="s">
        <v>1</v>
      </c>
      <c r="N162" s="298" t="s">
        <v>46</v>
      </c>
      <c r="O162" s="92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6" t="s">
        <v>380</v>
      </c>
      <c r="AT162" s="256" t="s">
        <v>446</v>
      </c>
      <c r="AU162" s="256" t="s">
        <v>89</v>
      </c>
      <c r="AY162" s="16" t="s">
        <v>167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89</v>
      </c>
      <c r="BK162" s="144">
        <f>ROUND(I162*H162,2)</f>
        <v>0</v>
      </c>
      <c r="BL162" s="16" t="s">
        <v>224</v>
      </c>
      <c r="BM162" s="256" t="s">
        <v>654</v>
      </c>
    </row>
    <row r="163" s="2" customFormat="1" ht="16.5" customHeight="1">
      <c r="A163" s="39"/>
      <c r="B163" s="40"/>
      <c r="C163" s="288" t="s">
        <v>81</v>
      </c>
      <c r="D163" s="288" t="s">
        <v>446</v>
      </c>
      <c r="E163" s="289" t="s">
        <v>1416</v>
      </c>
      <c r="F163" s="290" t="s">
        <v>1417</v>
      </c>
      <c r="G163" s="291" t="s">
        <v>586</v>
      </c>
      <c r="H163" s="292">
        <v>1</v>
      </c>
      <c r="I163" s="293"/>
      <c r="J163" s="294">
        <f>ROUND(I163*H163,2)</f>
        <v>0</v>
      </c>
      <c r="K163" s="295"/>
      <c r="L163" s="296"/>
      <c r="M163" s="297" t="s">
        <v>1</v>
      </c>
      <c r="N163" s="298" t="s">
        <v>46</v>
      </c>
      <c r="O163" s="92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6" t="s">
        <v>380</v>
      </c>
      <c r="AT163" s="256" t="s">
        <v>446</v>
      </c>
      <c r="AU163" s="256" t="s">
        <v>89</v>
      </c>
      <c r="AY163" s="16" t="s">
        <v>167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89</v>
      </c>
      <c r="BK163" s="144">
        <f>ROUND(I163*H163,2)</f>
        <v>0</v>
      </c>
      <c r="BL163" s="16" t="s">
        <v>224</v>
      </c>
      <c r="BM163" s="256" t="s">
        <v>553</v>
      </c>
    </row>
    <row r="164" s="2" customFormat="1" ht="16.5" customHeight="1">
      <c r="A164" s="39"/>
      <c r="B164" s="40"/>
      <c r="C164" s="288" t="s">
        <v>81</v>
      </c>
      <c r="D164" s="288" t="s">
        <v>446</v>
      </c>
      <c r="E164" s="289" t="s">
        <v>1418</v>
      </c>
      <c r="F164" s="290" t="s">
        <v>1419</v>
      </c>
      <c r="G164" s="291" t="s">
        <v>1089</v>
      </c>
      <c r="H164" s="292">
        <v>2</v>
      </c>
      <c r="I164" s="293"/>
      <c r="J164" s="294">
        <f>ROUND(I164*H164,2)</f>
        <v>0</v>
      </c>
      <c r="K164" s="295"/>
      <c r="L164" s="296"/>
      <c r="M164" s="297" t="s">
        <v>1</v>
      </c>
      <c r="N164" s="298" t="s">
        <v>46</v>
      </c>
      <c r="O164" s="92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6" t="s">
        <v>380</v>
      </c>
      <c r="AT164" s="256" t="s">
        <v>446</v>
      </c>
      <c r="AU164" s="256" t="s">
        <v>89</v>
      </c>
      <c r="AY164" s="16" t="s">
        <v>167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89</v>
      </c>
      <c r="BK164" s="144">
        <f>ROUND(I164*H164,2)</f>
        <v>0</v>
      </c>
      <c r="BL164" s="16" t="s">
        <v>224</v>
      </c>
      <c r="BM164" s="256" t="s">
        <v>563</v>
      </c>
    </row>
    <row r="165" s="2" customFormat="1" ht="16.5" customHeight="1">
      <c r="A165" s="39"/>
      <c r="B165" s="40"/>
      <c r="C165" s="288" t="s">
        <v>81</v>
      </c>
      <c r="D165" s="288" t="s">
        <v>446</v>
      </c>
      <c r="E165" s="289" t="s">
        <v>1420</v>
      </c>
      <c r="F165" s="290" t="s">
        <v>1421</v>
      </c>
      <c r="G165" s="291" t="s">
        <v>1089</v>
      </c>
      <c r="H165" s="292">
        <v>2</v>
      </c>
      <c r="I165" s="293"/>
      <c r="J165" s="294">
        <f>ROUND(I165*H165,2)</f>
        <v>0</v>
      </c>
      <c r="K165" s="295"/>
      <c r="L165" s="296"/>
      <c r="M165" s="297" t="s">
        <v>1</v>
      </c>
      <c r="N165" s="298" t="s">
        <v>46</v>
      </c>
      <c r="O165" s="92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6" t="s">
        <v>380</v>
      </c>
      <c r="AT165" s="256" t="s">
        <v>446</v>
      </c>
      <c r="AU165" s="256" t="s">
        <v>89</v>
      </c>
      <c r="AY165" s="16" t="s">
        <v>167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89</v>
      </c>
      <c r="BK165" s="144">
        <f>ROUND(I165*H165,2)</f>
        <v>0</v>
      </c>
      <c r="BL165" s="16" t="s">
        <v>224</v>
      </c>
      <c r="BM165" s="256" t="s">
        <v>532</v>
      </c>
    </row>
    <row r="166" s="2" customFormat="1" ht="16.5" customHeight="1">
      <c r="A166" s="39"/>
      <c r="B166" s="40"/>
      <c r="C166" s="288" t="s">
        <v>81</v>
      </c>
      <c r="D166" s="288" t="s">
        <v>446</v>
      </c>
      <c r="E166" s="289" t="s">
        <v>1387</v>
      </c>
      <c r="F166" s="290" t="s">
        <v>1388</v>
      </c>
      <c r="G166" s="291" t="s">
        <v>1089</v>
      </c>
      <c r="H166" s="292">
        <v>4</v>
      </c>
      <c r="I166" s="293"/>
      <c r="J166" s="294">
        <f>ROUND(I166*H166,2)</f>
        <v>0</v>
      </c>
      <c r="K166" s="295"/>
      <c r="L166" s="296"/>
      <c r="M166" s="297" t="s">
        <v>1</v>
      </c>
      <c r="N166" s="298" t="s">
        <v>46</v>
      </c>
      <c r="O166" s="92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6" t="s">
        <v>380</v>
      </c>
      <c r="AT166" s="256" t="s">
        <v>446</v>
      </c>
      <c r="AU166" s="256" t="s">
        <v>89</v>
      </c>
      <c r="AY166" s="16" t="s">
        <v>167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89</v>
      </c>
      <c r="BK166" s="144">
        <f>ROUND(I166*H166,2)</f>
        <v>0</v>
      </c>
      <c r="BL166" s="16" t="s">
        <v>224</v>
      </c>
      <c r="BM166" s="256" t="s">
        <v>457</v>
      </c>
    </row>
    <row r="167" s="12" customFormat="1" ht="25.92" customHeight="1">
      <c r="A167" s="12"/>
      <c r="B167" s="228"/>
      <c r="C167" s="229"/>
      <c r="D167" s="230" t="s">
        <v>80</v>
      </c>
      <c r="E167" s="231" t="s">
        <v>1143</v>
      </c>
      <c r="F167" s="231" t="s">
        <v>1422</v>
      </c>
      <c r="G167" s="229"/>
      <c r="H167" s="229"/>
      <c r="I167" s="232"/>
      <c r="J167" s="233">
        <f>BK167</f>
        <v>0</v>
      </c>
      <c r="K167" s="229"/>
      <c r="L167" s="234"/>
      <c r="M167" s="235"/>
      <c r="N167" s="236"/>
      <c r="O167" s="236"/>
      <c r="P167" s="237">
        <f>P168+SUM(P169:P176)+P181+P188+P195+P200</f>
        <v>0</v>
      </c>
      <c r="Q167" s="236"/>
      <c r="R167" s="237">
        <f>R168+SUM(R169:R176)+R181+R188+R195+R200</f>
        <v>0</v>
      </c>
      <c r="S167" s="236"/>
      <c r="T167" s="238">
        <f>T168+SUM(T169:T176)+T181+T188+T195+T200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9" t="s">
        <v>89</v>
      </c>
      <c r="AT167" s="240" t="s">
        <v>80</v>
      </c>
      <c r="AU167" s="240" t="s">
        <v>81</v>
      </c>
      <c r="AY167" s="239" t="s">
        <v>167</v>
      </c>
      <c r="BK167" s="241">
        <f>BK168+SUM(BK169:BK176)+BK181+BK188+BK195+BK200</f>
        <v>0</v>
      </c>
    </row>
    <row r="168" s="2" customFormat="1" ht="16.5" customHeight="1">
      <c r="A168" s="39"/>
      <c r="B168" s="40"/>
      <c r="C168" s="288" t="s">
        <v>81</v>
      </c>
      <c r="D168" s="288" t="s">
        <v>446</v>
      </c>
      <c r="E168" s="289" t="s">
        <v>1423</v>
      </c>
      <c r="F168" s="290" t="s">
        <v>1424</v>
      </c>
      <c r="G168" s="291" t="s">
        <v>1089</v>
      </c>
      <c r="H168" s="292">
        <v>1</v>
      </c>
      <c r="I168" s="293"/>
      <c r="J168" s="294">
        <f>ROUND(I168*H168,2)</f>
        <v>0</v>
      </c>
      <c r="K168" s="295"/>
      <c r="L168" s="296"/>
      <c r="M168" s="297" t="s">
        <v>1</v>
      </c>
      <c r="N168" s="298" t="s">
        <v>46</v>
      </c>
      <c r="O168" s="92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6" t="s">
        <v>380</v>
      </c>
      <c r="AT168" s="256" t="s">
        <v>446</v>
      </c>
      <c r="AU168" s="256" t="s">
        <v>89</v>
      </c>
      <c r="AY168" s="16" t="s">
        <v>167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89</v>
      </c>
      <c r="BK168" s="144">
        <f>ROUND(I168*H168,2)</f>
        <v>0</v>
      </c>
      <c r="BL168" s="16" t="s">
        <v>224</v>
      </c>
      <c r="BM168" s="256" t="s">
        <v>445</v>
      </c>
    </row>
    <row r="169" s="2" customFormat="1" ht="16.5" customHeight="1">
      <c r="A169" s="39"/>
      <c r="B169" s="40"/>
      <c r="C169" s="288" t="s">
        <v>81</v>
      </c>
      <c r="D169" s="288" t="s">
        <v>446</v>
      </c>
      <c r="E169" s="289" t="s">
        <v>1425</v>
      </c>
      <c r="F169" s="290" t="s">
        <v>1426</v>
      </c>
      <c r="G169" s="291" t="s">
        <v>1089</v>
      </c>
      <c r="H169" s="292">
        <v>5</v>
      </c>
      <c r="I169" s="293"/>
      <c r="J169" s="294">
        <f>ROUND(I169*H169,2)</f>
        <v>0</v>
      </c>
      <c r="K169" s="295"/>
      <c r="L169" s="296"/>
      <c r="M169" s="297" t="s">
        <v>1</v>
      </c>
      <c r="N169" s="298" t="s">
        <v>46</v>
      </c>
      <c r="O169" s="92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6" t="s">
        <v>380</v>
      </c>
      <c r="AT169" s="256" t="s">
        <v>446</v>
      </c>
      <c r="AU169" s="256" t="s">
        <v>89</v>
      </c>
      <c r="AY169" s="16" t="s">
        <v>167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89</v>
      </c>
      <c r="BK169" s="144">
        <f>ROUND(I169*H169,2)</f>
        <v>0</v>
      </c>
      <c r="BL169" s="16" t="s">
        <v>224</v>
      </c>
      <c r="BM169" s="256" t="s">
        <v>468</v>
      </c>
    </row>
    <row r="170" s="2" customFormat="1" ht="16.5" customHeight="1">
      <c r="A170" s="39"/>
      <c r="B170" s="40"/>
      <c r="C170" s="288" t="s">
        <v>81</v>
      </c>
      <c r="D170" s="288" t="s">
        <v>446</v>
      </c>
      <c r="E170" s="289" t="s">
        <v>1427</v>
      </c>
      <c r="F170" s="290" t="s">
        <v>1428</v>
      </c>
      <c r="G170" s="291" t="s">
        <v>1089</v>
      </c>
      <c r="H170" s="292">
        <v>1</v>
      </c>
      <c r="I170" s="293"/>
      <c r="J170" s="294">
        <f>ROUND(I170*H170,2)</f>
        <v>0</v>
      </c>
      <c r="K170" s="295"/>
      <c r="L170" s="296"/>
      <c r="M170" s="297" t="s">
        <v>1</v>
      </c>
      <c r="N170" s="298" t="s">
        <v>46</v>
      </c>
      <c r="O170" s="92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6" t="s">
        <v>380</v>
      </c>
      <c r="AT170" s="256" t="s">
        <v>446</v>
      </c>
      <c r="AU170" s="256" t="s">
        <v>89</v>
      </c>
      <c r="AY170" s="16" t="s">
        <v>167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89</v>
      </c>
      <c r="BK170" s="144">
        <f>ROUND(I170*H170,2)</f>
        <v>0</v>
      </c>
      <c r="BL170" s="16" t="s">
        <v>224</v>
      </c>
      <c r="BM170" s="256" t="s">
        <v>478</v>
      </c>
    </row>
    <row r="171" s="2" customFormat="1" ht="16.5" customHeight="1">
      <c r="A171" s="39"/>
      <c r="B171" s="40"/>
      <c r="C171" s="288" t="s">
        <v>81</v>
      </c>
      <c r="D171" s="288" t="s">
        <v>446</v>
      </c>
      <c r="E171" s="289" t="s">
        <v>1429</v>
      </c>
      <c r="F171" s="290" t="s">
        <v>1430</v>
      </c>
      <c r="G171" s="291" t="s">
        <v>1089</v>
      </c>
      <c r="H171" s="292">
        <v>3</v>
      </c>
      <c r="I171" s="293"/>
      <c r="J171" s="294">
        <f>ROUND(I171*H171,2)</f>
        <v>0</v>
      </c>
      <c r="K171" s="295"/>
      <c r="L171" s="296"/>
      <c r="M171" s="297" t="s">
        <v>1</v>
      </c>
      <c r="N171" s="298" t="s">
        <v>46</v>
      </c>
      <c r="O171" s="92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6" t="s">
        <v>380</v>
      </c>
      <c r="AT171" s="256" t="s">
        <v>446</v>
      </c>
      <c r="AU171" s="256" t="s">
        <v>89</v>
      </c>
      <c r="AY171" s="16" t="s">
        <v>167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89</v>
      </c>
      <c r="BK171" s="144">
        <f>ROUND(I171*H171,2)</f>
        <v>0</v>
      </c>
      <c r="BL171" s="16" t="s">
        <v>224</v>
      </c>
      <c r="BM171" s="256" t="s">
        <v>483</v>
      </c>
    </row>
    <row r="172" s="2" customFormat="1" ht="16.5" customHeight="1">
      <c r="A172" s="39"/>
      <c r="B172" s="40"/>
      <c r="C172" s="288" t="s">
        <v>81</v>
      </c>
      <c r="D172" s="288" t="s">
        <v>446</v>
      </c>
      <c r="E172" s="289" t="s">
        <v>1431</v>
      </c>
      <c r="F172" s="290" t="s">
        <v>1432</v>
      </c>
      <c r="G172" s="291" t="s">
        <v>1089</v>
      </c>
      <c r="H172" s="292">
        <v>1</v>
      </c>
      <c r="I172" s="293"/>
      <c r="J172" s="294">
        <f>ROUND(I172*H172,2)</f>
        <v>0</v>
      </c>
      <c r="K172" s="295"/>
      <c r="L172" s="296"/>
      <c r="M172" s="297" t="s">
        <v>1</v>
      </c>
      <c r="N172" s="298" t="s">
        <v>46</v>
      </c>
      <c r="O172" s="92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6" t="s">
        <v>380</v>
      </c>
      <c r="AT172" s="256" t="s">
        <v>446</v>
      </c>
      <c r="AU172" s="256" t="s">
        <v>89</v>
      </c>
      <c r="AY172" s="16" t="s">
        <v>167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89</v>
      </c>
      <c r="BK172" s="144">
        <f>ROUND(I172*H172,2)</f>
        <v>0</v>
      </c>
      <c r="BL172" s="16" t="s">
        <v>224</v>
      </c>
      <c r="BM172" s="256" t="s">
        <v>915</v>
      </c>
    </row>
    <row r="173" s="2" customFormat="1" ht="16.5" customHeight="1">
      <c r="A173" s="39"/>
      <c r="B173" s="40"/>
      <c r="C173" s="288" t="s">
        <v>81</v>
      </c>
      <c r="D173" s="288" t="s">
        <v>446</v>
      </c>
      <c r="E173" s="289" t="s">
        <v>1433</v>
      </c>
      <c r="F173" s="290" t="s">
        <v>1434</v>
      </c>
      <c r="G173" s="291" t="s">
        <v>1089</v>
      </c>
      <c r="H173" s="292">
        <v>2</v>
      </c>
      <c r="I173" s="293"/>
      <c r="J173" s="294">
        <f>ROUND(I173*H173,2)</f>
        <v>0</v>
      </c>
      <c r="K173" s="295"/>
      <c r="L173" s="296"/>
      <c r="M173" s="297" t="s">
        <v>1</v>
      </c>
      <c r="N173" s="298" t="s">
        <v>46</v>
      </c>
      <c r="O173" s="92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6" t="s">
        <v>380</v>
      </c>
      <c r="AT173" s="256" t="s">
        <v>446</v>
      </c>
      <c r="AU173" s="256" t="s">
        <v>89</v>
      </c>
      <c r="AY173" s="16" t="s">
        <v>167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89</v>
      </c>
      <c r="BK173" s="144">
        <f>ROUND(I173*H173,2)</f>
        <v>0</v>
      </c>
      <c r="BL173" s="16" t="s">
        <v>224</v>
      </c>
      <c r="BM173" s="256" t="s">
        <v>894</v>
      </c>
    </row>
    <row r="174" s="2" customFormat="1" ht="16.5" customHeight="1">
      <c r="A174" s="39"/>
      <c r="B174" s="40"/>
      <c r="C174" s="288" t="s">
        <v>81</v>
      </c>
      <c r="D174" s="288" t="s">
        <v>446</v>
      </c>
      <c r="E174" s="289" t="s">
        <v>1435</v>
      </c>
      <c r="F174" s="290" t="s">
        <v>1436</v>
      </c>
      <c r="G174" s="291" t="s">
        <v>1089</v>
      </c>
      <c r="H174" s="292">
        <v>1</v>
      </c>
      <c r="I174" s="293"/>
      <c r="J174" s="294">
        <f>ROUND(I174*H174,2)</f>
        <v>0</v>
      </c>
      <c r="K174" s="295"/>
      <c r="L174" s="296"/>
      <c r="M174" s="297" t="s">
        <v>1</v>
      </c>
      <c r="N174" s="298" t="s">
        <v>46</v>
      </c>
      <c r="O174" s="92"/>
      <c r="P174" s="254">
        <f>O174*H174</f>
        <v>0</v>
      </c>
      <c r="Q174" s="254">
        <v>0</v>
      </c>
      <c r="R174" s="254">
        <f>Q174*H174</f>
        <v>0</v>
      </c>
      <c r="S174" s="254">
        <v>0</v>
      </c>
      <c r="T174" s="25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6" t="s">
        <v>380</v>
      </c>
      <c r="AT174" s="256" t="s">
        <v>446</v>
      </c>
      <c r="AU174" s="256" t="s">
        <v>89</v>
      </c>
      <c r="AY174" s="16" t="s">
        <v>167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89</v>
      </c>
      <c r="BK174" s="144">
        <f>ROUND(I174*H174,2)</f>
        <v>0</v>
      </c>
      <c r="BL174" s="16" t="s">
        <v>224</v>
      </c>
      <c r="BM174" s="256" t="s">
        <v>903</v>
      </c>
    </row>
    <row r="175" s="2" customFormat="1" ht="16.5" customHeight="1">
      <c r="A175" s="39"/>
      <c r="B175" s="40"/>
      <c r="C175" s="288" t="s">
        <v>81</v>
      </c>
      <c r="D175" s="288" t="s">
        <v>446</v>
      </c>
      <c r="E175" s="289" t="s">
        <v>1437</v>
      </c>
      <c r="F175" s="290" t="s">
        <v>1438</v>
      </c>
      <c r="G175" s="291" t="s">
        <v>1089</v>
      </c>
      <c r="H175" s="292">
        <v>3</v>
      </c>
      <c r="I175" s="293"/>
      <c r="J175" s="294">
        <f>ROUND(I175*H175,2)</f>
        <v>0</v>
      </c>
      <c r="K175" s="295"/>
      <c r="L175" s="296"/>
      <c r="M175" s="297" t="s">
        <v>1</v>
      </c>
      <c r="N175" s="298" t="s">
        <v>46</v>
      </c>
      <c r="O175" s="92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6" t="s">
        <v>380</v>
      </c>
      <c r="AT175" s="256" t="s">
        <v>446</v>
      </c>
      <c r="AU175" s="256" t="s">
        <v>89</v>
      </c>
      <c r="AY175" s="16" t="s">
        <v>167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89</v>
      </c>
      <c r="BK175" s="144">
        <f>ROUND(I175*H175,2)</f>
        <v>0</v>
      </c>
      <c r="BL175" s="16" t="s">
        <v>224</v>
      </c>
      <c r="BM175" s="256" t="s">
        <v>922</v>
      </c>
    </row>
    <row r="176" s="12" customFormat="1" ht="22.8" customHeight="1">
      <c r="A176" s="12"/>
      <c r="B176" s="228"/>
      <c r="C176" s="229"/>
      <c r="D176" s="230" t="s">
        <v>80</v>
      </c>
      <c r="E176" s="242" t="s">
        <v>1085</v>
      </c>
      <c r="F176" s="242" t="s">
        <v>1386</v>
      </c>
      <c r="G176" s="229"/>
      <c r="H176" s="229"/>
      <c r="I176" s="232"/>
      <c r="J176" s="243">
        <f>BK176</f>
        <v>0</v>
      </c>
      <c r="K176" s="229"/>
      <c r="L176" s="234"/>
      <c r="M176" s="235"/>
      <c r="N176" s="236"/>
      <c r="O176" s="236"/>
      <c r="P176" s="237">
        <f>SUM(P177:P180)</f>
        <v>0</v>
      </c>
      <c r="Q176" s="236"/>
      <c r="R176" s="237">
        <f>SUM(R177:R180)</f>
        <v>0</v>
      </c>
      <c r="S176" s="236"/>
      <c r="T176" s="238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9" t="s">
        <v>89</v>
      </c>
      <c r="AT176" s="240" t="s">
        <v>80</v>
      </c>
      <c r="AU176" s="240" t="s">
        <v>89</v>
      </c>
      <c r="AY176" s="239" t="s">
        <v>167</v>
      </c>
      <c r="BK176" s="241">
        <f>SUM(BK177:BK180)</f>
        <v>0</v>
      </c>
    </row>
    <row r="177" s="2" customFormat="1" ht="16.5" customHeight="1">
      <c r="A177" s="39"/>
      <c r="B177" s="40"/>
      <c r="C177" s="288" t="s">
        <v>81</v>
      </c>
      <c r="D177" s="288" t="s">
        <v>446</v>
      </c>
      <c r="E177" s="289" t="s">
        <v>1439</v>
      </c>
      <c r="F177" s="290" t="s">
        <v>1440</v>
      </c>
      <c r="G177" s="291" t="s">
        <v>1089</v>
      </c>
      <c r="H177" s="292">
        <v>14</v>
      </c>
      <c r="I177" s="293"/>
      <c r="J177" s="294">
        <f>ROUND(I177*H177,2)</f>
        <v>0</v>
      </c>
      <c r="K177" s="295"/>
      <c r="L177" s="296"/>
      <c r="M177" s="297" t="s">
        <v>1</v>
      </c>
      <c r="N177" s="298" t="s">
        <v>46</v>
      </c>
      <c r="O177" s="92"/>
      <c r="P177" s="254">
        <f>O177*H177</f>
        <v>0</v>
      </c>
      <c r="Q177" s="254">
        <v>0</v>
      </c>
      <c r="R177" s="254">
        <f>Q177*H177</f>
        <v>0</v>
      </c>
      <c r="S177" s="254">
        <v>0</v>
      </c>
      <c r="T177" s="25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6" t="s">
        <v>380</v>
      </c>
      <c r="AT177" s="256" t="s">
        <v>446</v>
      </c>
      <c r="AU177" s="256" t="s">
        <v>91</v>
      </c>
      <c r="AY177" s="16" t="s">
        <v>167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89</v>
      </c>
      <c r="BK177" s="144">
        <f>ROUND(I177*H177,2)</f>
        <v>0</v>
      </c>
      <c r="BL177" s="16" t="s">
        <v>224</v>
      </c>
      <c r="BM177" s="256" t="s">
        <v>879</v>
      </c>
    </row>
    <row r="178" s="2" customFormat="1" ht="16.5" customHeight="1">
      <c r="A178" s="39"/>
      <c r="B178" s="40"/>
      <c r="C178" s="288" t="s">
        <v>81</v>
      </c>
      <c r="D178" s="288" t="s">
        <v>446</v>
      </c>
      <c r="E178" s="289" t="s">
        <v>1441</v>
      </c>
      <c r="F178" s="290" t="s">
        <v>1442</v>
      </c>
      <c r="G178" s="291" t="s">
        <v>1089</v>
      </c>
      <c r="H178" s="292">
        <v>28</v>
      </c>
      <c r="I178" s="293"/>
      <c r="J178" s="294">
        <f>ROUND(I178*H178,2)</f>
        <v>0</v>
      </c>
      <c r="K178" s="295"/>
      <c r="L178" s="296"/>
      <c r="M178" s="297" t="s">
        <v>1</v>
      </c>
      <c r="N178" s="298" t="s">
        <v>46</v>
      </c>
      <c r="O178" s="92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6" t="s">
        <v>380</v>
      </c>
      <c r="AT178" s="256" t="s">
        <v>446</v>
      </c>
      <c r="AU178" s="256" t="s">
        <v>91</v>
      </c>
      <c r="AY178" s="16" t="s">
        <v>167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89</v>
      </c>
      <c r="BK178" s="144">
        <f>ROUND(I178*H178,2)</f>
        <v>0</v>
      </c>
      <c r="BL178" s="16" t="s">
        <v>224</v>
      </c>
      <c r="BM178" s="256" t="s">
        <v>890</v>
      </c>
    </row>
    <row r="179" s="2" customFormat="1" ht="24.15" customHeight="1">
      <c r="A179" s="39"/>
      <c r="B179" s="40"/>
      <c r="C179" s="288" t="s">
        <v>81</v>
      </c>
      <c r="D179" s="288" t="s">
        <v>446</v>
      </c>
      <c r="E179" s="289" t="s">
        <v>1443</v>
      </c>
      <c r="F179" s="290" t="s">
        <v>1444</v>
      </c>
      <c r="G179" s="291" t="s">
        <v>1089</v>
      </c>
      <c r="H179" s="292">
        <v>3</v>
      </c>
      <c r="I179" s="293"/>
      <c r="J179" s="294">
        <f>ROUND(I179*H179,2)</f>
        <v>0</v>
      </c>
      <c r="K179" s="295"/>
      <c r="L179" s="296"/>
      <c r="M179" s="297" t="s">
        <v>1</v>
      </c>
      <c r="N179" s="298" t="s">
        <v>46</v>
      </c>
      <c r="O179" s="92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6" t="s">
        <v>380</v>
      </c>
      <c r="AT179" s="256" t="s">
        <v>446</v>
      </c>
      <c r="AU179" s="256" t="s">
        <v>91</v>
      </c>
      <c r="AY179" s="16" t="s">
        <v>167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89</v>
      </c>
      <c r="BK179" s="144">
        <f>ROUND(I179*H179,2)</f>
        <v>0</v>
      </c>
      <c r="BL179" s="16" t="s">
        <v>224</v>
      </c>
      <c r="BM179" s="256" t="s">
        <v>932</v>
      </c>
    </row>
    <row r="180" s="2" customFormat="1" ht="16.5" customHeight="1">
      <c r="A180" s="39"/>
      <c r="B180" s="40"/>
      <c r="C180" s="288" t="s">
        <v>81</v>
      </c>
      <c r="D180" s="288" t="s">
        <v>446</v>
      </c>
      <c r="E180" s="289" t="s">
        <v>1445</v>
      </c>
      <c r="F180" s="290" t="s">
        <v>1446</v>
      </c>
      <c r="G180" s="291" t="s">
        <v>1089</v>
      </c>
      <c r="H180" s="292">
        <v>14</v>
      </c>
      <c r="I180" s="293"/>
      <c r="J180" s="294">
        <f>ROUND(I180*H180,2)</f>
        <v>0</v>
      </c>
      <c r="K180" s="295"/>
      <c r="L180" s="296"/>
      <c r="M180" s="297" t="s">
        <v>1</v>
      </c>
      <c r="N180" s="298" t="s">
        <v>46</v>
      </c>
      <c r="O180" s="92"/>
      <c r="P180" s="254">
        <f>O180*H180</f>
        <v>0</v>
      </c>
      <c r="Q180" s="254">
        <v>0</v>
      </c>
      <c r="R180" s="254">
        <f>Q180*H180</f>
        <v>0</v>
      </c>
      <c r="S180" s="254">
        <v>0</v>
      </c>
      <c r="T180" s="25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6" t="s">
        <v>380</v>
      </c>
      <c r="AT180" s="256" t="s">
        <v>446</v>
      </c>
      <c r="AU180" s="256" t="s">
        <v>91</v>
      </c>
      <c r="AY180" s="16" t="s">
        <v>167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89</v>
      </c>
      <c r="BK180" s="144">
        <f>ROUND(I180*H180,2)</f>
        <v>0</v>
      </c>
      <c r="BL180" s="16" t="s">
        <v>224</v>
      </c>
      <c r="BM180" s="256" t="s">
        <v>621</v>
      </c>
    </row>
    <row r="181" s="12" customFormat="1" ht="22.8" customHeight="1">
      <c r="A181" s="12"/>
      <c r="B181" s="228"/>
      <c r="C181" s="229"/>
      <c r="D181" s="230" t="s">
        <v>80</v>
      </c>
      <c r="E181" s="242" t="s">
        <v>1174</v>
      </c>
      <c r="F181" s="242" t="s">
        <v>1447</v>
      </c>
      <c r="G181" s="229"/>
      <c r="H181" s="229"/>
      <c r="I181" s="232"/>
      <c r="J181" s="243">
        <f>BK181</f>
        <v>0</v>
      </c>
      <c r="K181" s="229"/>
      <c r="L181" s="234"/>
      <c r="M181" s="235"/>
      <c r="N181" s="236"/>
      <c r="O181" s="236"/>
      <c r="P181" s="237">
        <f>SUM(P182:P187)</f>
        <v>0</v>
      </c>
      <c r="Q181" s="236"/>
      <c r="R181" s="237">
        <f>SUM(R182:R187)</f>
        <v>0</v>
      </c>
      <c r="S181" s="236"/>
      <c r="T181" s="238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9" t="s">
        <v>89</v>
      </c>
      <c r="AT181" s="240" t="s">
        <v>80</v>
      </c>
      <c r="AU181" s="240" t="s">
        <v>89</v>
      </c>
      <c r="AY181" s="239" t="s">
        <v>167</v>
      </c>
      <c r="BK181" s="241">
        <f>SUM(BK182:BK187)</f>
        <v>0</v>
      </c>
    </row>
    <row r="182" s="2" customFormat="1" ht="16.5" customHeight="1">
      <c r="A182" s="39"/>
      <c r="B182" s="40"/>
      <c r="C182" s="288" t="s">
        <v>81</v>
      </c>
      <c r="D182" s="288" t="s">
        <v>446</v>
      </c>
      <c r="E182" s="289" t="s">
        <v>1448</v>
      </c>
      <c r="F182" s="290" t="s">
        <v>1449</v>
      </c>
      <c r="G182" s="291" t="s">
        <v>465</v>
      </c>
      <c r="H182" s="292">
        <v>110</v>
      </c>
      <c r="I182" s="293"/>
      <c r="J182" s="294">
        <f>ROUND(I182*H182,2)</f>
        <v>0</v>
      </c>
      <c r="K182" s="295"/>
      <c r="L182" s="296"/>
      <c r="M182" s="297" t="s">
        <v>1</v>
      </c>
      <c r="N182" s="298" t="s">
        <v>46</v>
      </c>
      <c r="O182" s="92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6" t="s">
        <v>380</v>
      </c>
      <c r="AT182" s="256" t="s">
        <v>446</v>
      </c>
      <c r="AU182" s="256" t="s">
        <v>91</v>
      </c>
      <c r="AY182" s="16" t="s">
        <v>167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89</v>
      </c>
      <c r="BK182" s="144">
        <f>ROUND(I182*H182,2)</f>
        <v>0</v>
      </c>
      <c r="BL182" s="16" t="s">
        <v>224</v>
      </c>
      <c r="BM182" s="256" t="s">
        <v>630</v>
      </c>
    </row>
    <row r="183" s="2" customFormat="1" ht="16.5" customHeight="1">
      <c r="A183" s="39"/>
      <c r="B183" s="40"/>
      <c r="C183" s="288" t="s">
        <v>81</v>
      </c>
      <c r="D183" s="288" t="s">
        <v>446</v>
      </c>
      <c r="E183" s="289" t="s">
        <v>1450</v>
      </c>
      <c r="F183" s="290" t="s">
        <v>1451</v>
      </c>
      <c r="G183" s="291" t="s">
        <v>465</v>
      </c>
      <c r="H183" s="292">
        <v>43</v>
      </c>
      <c r="I183" s="293"/>
      <c r="J183" s="294">
        <f>ROUND(I183*H183,2)</f>
        <v>0</v>
      </c>
      <c r="K183" s="295"/>
      <c r="L183" s="296"/>
      <c r="M183" s="297" t="s">
        <v>1</v>
      </c>
      <c r="N183" s="298" t="s">
        <v>46</v>
      </c>
      <c r="O183" s="92"/>
      <c r="P183" s="254">
        <f>O183*H183</f>
        <v>0</v>
      </c>
      <c r="Q183" s="254">
        <v>0</v>
      </c>
      <c r="R183" s="254">
        <f>Q183*H183</f>
        <v>0</v>
      </c>
      <c r="S183" s="254">
        <v>0</v>
      </c>
      <c r="T183" s="25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6" t="s">
        <v>380</v>
      </c>
      <c r="AT183" s="256" t="s">
        <v>446</v>
      </c>
      <c r="AU183" s="256" t="s">
        <v>91</v>
      </c>
      <c r="AY183" s="16" t="s">
        <v>167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89</v>
      </c>
      <c r="BK183" s="144">
        <f>ROUND(I183*H183,2)</f>
        <v>0</v>
      </c>
      <c r="BL183" s="16" t="s">
        <v>224</v>
      </c>
      <c r="BM183" s="256" t="s">
        <v>640</v>
      </c>
    </row>
    <row r="184" s="2" customFormat="1" ht="16.5" customHeight="1">
      <c r="A184" s="39"/>
      <c r="B184" s="40"/>
      <c r="C184" s="288" t="s">
        <v>81</v>
      </c>
      <c r="D184" s="288" t="s">
        <v>446</v>
      </c>
      <c r="E184" s="289" t="s">
        <v>1452</v>
      </c>
      <c r="F184" s="290" t="s">
        <v>1453</v>
      </c>
      <c r="G184" s="291" t="s">
        <v>465</v>
      </c>
      <c r="H184" s="292">
        <v>96</v>
      </c>
      <c r="I184" s="293"/>
      <c r="J184" s="294">
        <f>ROUND(I184*H184,2)</f>
        <v>0</v>
      </c>
      <c r="K184" s="295"/>
      <c r="L184" s="296"/>
      <c r="M184" s="297" t="s">
        <v>1</v>
      </c>
      <c r="N184" s="298" t="s">
        <v>46</v>
      </c>
      <c r="O184" s="92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6" t="s">
        <v>380</v>
      </c>
      <c r="AT184" s="256" t="s">
        <v>446</v>
      </c>
      <c r="AU184" s="256" t="s">
        <v>91</v>
      </c>
      <c r="AY184" s="16" t="s">
        <v>167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89</v>
      </c>
      <c r="BK184" s="144">
        <f>ROUND(I184*H184,2)</f>
        <v>0</v>
      </c>
      <c r="BL184" s="16" t="s">
        <v>224</v>
      </c>
      <c r="BM184" s="256" t="s">
        <v>644</v>
      </c>
    </row>
    <row r="185" s="2" customFormat="1" ht="16.5" customHeight="1">
      <c r="A185" s="39"/>
      <c r="B185" s="40"/>
      <c r="C185" s="288" t="s">
        <v>81</v>
      </c>
      <c r="D185" s="288" t="s">
        <v>446</v>
      </c>
      <c r="E185" s="289" t="s">
        <v>1454</v>
      </c>
      <c r="F185" s="290" t="s">
        <v>1455</v>
      </c>
      <c r="G185" s="291" t="s">
        <v>465</v>
      </c>
      <c r="H185" s="292">
        <v>115</v>
      </c>
      <c r="I185" s="293"/>
      <c r="J185" s="294">
        <f>ROUND(I185*H185,2)</f>
        <v>0</v>
      </c>
      <c r="K185" s="295"/>
      <c r="L185" s="296"/>
      <c r="M185" s="297" t="s">
        <v>1</v>
      </c>
      <c r="N185" s="298" t="s">
        <v>46</v>
      </c>
      <c r="O185" s="92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6" t="s">
        <v>380</v>
      </c>
      <c r="AT185" s="256" t="s">
        <v>446</v>
      </c>
      <c r="AU185" s="256" t="s">
        <v>91</v>
      </c>
      <c r="AY185" s="16" t="s">
        <v>167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89</v>
      </c>
      <c r="BK185" s="144">
        <f>ROUND(I185*H185,2)</f>
        <v>0</v>
      </c>
      <c r="BL185" s="16" t="s">
        <v>224</v>
      </c>
      <c r="BM185" s="256" t="s">
        <v>692</v>
      </c>
    </row>
    <row r="186" s="2" customFormat="1" ht="16.5" customHeight="1">
      <c r="A186" s="39"/>
      <c r="B186" s="40"/>
      <c r="C186" s="288" t="s">
        <v>81</v>
      </c>
      <c r="D186" s="288" t="s">
        <v>446</v>
      </c>
      <c r="E186" s="289" t="s">
        <v>1456</v>
      </c>
      <c r="F186" s="290" t="s">
        <v>1457</v>
      </c>
      <c r="G186" s="291" t="s">
        <v>465</v>
      </c>
      <c r="H186" s="292">
        <v>43</v>
      </c>
      <c r="I186" s="293"/>
      <c r="J186" s="294">
        <f>ROUND(I186*H186,2)</f>
        <v>0</v>
      </c>
      <c r="K186" s="295"/>
      <c r="L186" s="296"/>
      <c r="M186" s="297" t="s">
        <v>1</v>
      </c>
      <c r="N186" s="298" t="s">
        <v>46</v>
      </c>
      <c r="O186" s="92"/>
      <c r="P186" s="254">
        <f>O186*H186</f>
        <v>0</v>
      </c>
      <c r="Q186" s="254">
        <v>0</v>
      </c>
      <c r="R186" s="254">
        <f>Q186*H186</f>
        <v>0</v>
      </c>
      <c r="S186" s="254">
        <v>0</v>
      </c>
      <c r="T186" s="25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6" t="s">
        <v>380</v>
      </c>
      <c r="AT186" s="256" t="s">
        <v>446</v>
      </c>
      <c r="AU186" s="256" t="s">
        <v>91</v>
      </c>
      <c r="AY186" s="16" t="s">
        <v>167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89</v>
      </c>
      <c r="BK186" s="144">
        <f>ROUND(I186*H186,2)</f>
        <v>0</v>
      </c>
      <c r="BL186" s="16" t="s">
        <v>224</v>
      </c>
      <c r="BM186" s="256" t="s">
        <v>680</v>
      </c>
    </row>
    <row r="187" s="2" customFormat="1" ht="16.5" customHeight="1">
      <c r="A187" s="39"/>
      <c r="B187" s="40"/>
      <c r="C187" s="288" t="s">
        <v>81</v>
      </c>
      <c r="D187" s="288" t="s">
        <v>446</v>
      </c>
      <c r="E187" s="289" t="s">
        <v>1458</v>
      </c>
      <c r="F187" s="290" t="s">
        <v>1459</v>
      </c>
      <c r="G187" s="291" t="s">
        <v>465</v>
      </c>
      <c r="H187" s="292">
        <v>20</v>
      </c>
      <c r="I187" s="293"/>
      <c r="J187" s="294">
        <f>ROUND(I187*H187,2)</f>
        <v>0</v>
      </c>
      <c r="K187" s="295"/>
      <c r="L187" s="296"/>
      <c r="M187" s="297" t="s">
        <v>1</v>
      </c>
      <c r="N187" s="298" t="s">
        <v>46</v>
      </c>
      <c r="O187" s="92"/>
      <c r="P187" s="254">
        <f>O187*H187</f>
        <v>0</v>
      </c>
      <c r="Q187" s="254">
        <v>0</v>
      </c>
      <c r="R187" s="254">
        <f>Q187*H187</f>
        <v>0</v>
      </c>
      <c r="S187" s="254">
        <v>0</v>
      </c>
      <c r="T187" s="25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6" t="s">
        <v>380</v>
      </c>
      <c r="AT187" s="256" t="s">
        <v>446</v>
      </c>
      <c r="AU187" s="256" t="s">
        <v>91</v>
      </c>
      <c r="AY187" s="16" t="s">
        <v>167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89</v>
      </c>
      <c r="BK187" s="144">
        <f>ROUND(I187*H187,2)</f>
        <v>0</v>
      </c>
      <c r="BL187" s="16" t="s">
        <v>224</v>
      </c>
      <c r="BM187" s="256" t="s">
        <v>780</v>
      </c>
    </row>
    <row r="188" s="12" customFormat="1" ht="22.8" customHeight="1">
      <c r="A188" s="12"/>
      <c r="B188" s="228"/>
      <c r="C188" s="229"/>
      <c r="D188" s="230" t="s">
        <v>80</v>
      </c>
      <c r="E188" s="242" t="s">
        <v>1195</v>
      </c>
      <c r="F188" s="242" t="s">
        <v>1460</v>
      </c>
      <c r="G188" s="229"/>
      <c r="H188" s="229"/>
      <c r="I188" s="232"/>
      <c r="J188" s="243">
        <f>BK188</f>
        <v>0</v>
      </c>
      <c r="K188" s="229"/>
      <c r="L188" s="234"/>
      <c r="M188" s="235"/>
      <c r="N188" s="236"/>
      <c r="O188" s="236"/>
      <c r="P188" s="237">
        <f>SUM(P189:P194)</f>
        <v>0</v>
      </c>
      <c r="Q188" s="236"/>
      <c r="R188" s="237">
        <f>SUM(R189:R194)</f>
        <v>0</v>
      </c>
      <c r="S188" s="236"/>
      <c r="T188" s="238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9" t="s">
        <v>89</v>
      </c>
      <c r="AT188" s="240" t="s">
        <v>80</v>
      </c>
      <c r="AU188" s="240" t="s">
        <v>89</v>
      </c>
      <c r="AY188" s="239" t="s">
        <v>167</v>
      </c>
      <c r="BK188" s="241">
        <f>SUM(BK189:BK194)</f>
        <v>0</v>
      </c>
    </row>
    <row r="189" s="2" customFormat="1" ht="16.5" customHeight="1">
      <c r="A189" s="39"/>
      <c r="B189" s="40"/>
      <c r="C189" s="288" t="s">
        <v>81</v>
      </c>
      <c r="D189" s="288" t="s">
        <v>446</v>
      </c>
      <c r="E189" s="289" t="s">
        <v>1461</v>
      </c>
      <c r="F189" s="290" t="s">
        <v>1462</v>
      </c>
      <c r="G189" s="291" t="s">
        <v>465</v>
      </c>
      <c r="H189" s="292">
        <v>110</v>
      </c>
      <c r="I189" s="293"/>
      <c r="J189" s="294">
        <f>ROUND(I189*H189,2)</f>
        <v>0</v>
      </c>
      <c r="K189" s="295"/>
      <c r="L189" s="296"/>
      <c r="M189" s="297" t="s">
        <v>1</v>
      </c>
      <c r="N189" s="298" t="s">
        <v>46</v>
      </c>
      <c r="O189" s="92"/>
      <c r="P189" s="254">
        <f>O189*H189</f>
        <v>0</v>
      </c>
      <c r="Q189" s="254">
        <v>0</v>
      </c>
      <c r="R189" s="254">
        <f>Q189*H189</f>
        <v>0</v>
      </c>
      <c r="S189" s="254">
        <v>0</v>
      </c>
      <c r="T189" s="25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6" t="s">
        <v>380</v>
      </c>
      <c r="AT189" s="256" t="s">
        <v>446</v>
      </c>
      <c r="AU189" s="256" t="s">
        <v>91</v>
      </c>
      <c r="AY189" s="16" t="s">
        <v>167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89</v>
      </c>
      <c r="BK189" s="144">
        <f>ROUND(I189*H189,2)</f>
        <v>0</v>
      </c>
      <c r="BL189" s="16" t="s">
        <v>224</v>
      </c>
      <c r="BM189" s="256" t="s">
        <v>422</v>
      </c>
    </row>
    <row r="190" s="2" customFormat="1" ht="16.5" customHeight="1">
      <c r="A190" s="39"/>
      <c r="B190" s="40"/>
      <c r="C190" s="288" t="s">
        <v>81</v>
      </c>
      <c r="D190" s="288" t="s">
        <v>446</v>
      </c>
      <c r="E190" s="289" t="s">
        <v>1463</v>
      </c>
      <c r="F190" s="290" t="s">
        <v>1464</v>
      </c>
      <c r="G190" s="291" t="s">
        <v>465</v>
      </c>
      <c r="H190" s="292">
        <v>43</v>
      </c>
      <c r="I190" s="293"/>
      <c r="J190" s="294">
        <f>ROUND(I190*H190,2)</f>
        <v>0</v>
      </c>
      <c r="K190" s="295"/>
      <c r="L190" s="296"/>
      <c r="M190" s="297" t="s">
        <v>1</v>
      </c>
      <c r="N190" s="298" t="s">
        <v>46</v>
      </c>
      <c r="O190" s="92"/>
      <c r="P190" s="254">
        <f>O190*H190</f>
        <v>0</v>
      </c>
      <c r="Q190" s="254">
        <v>0</v>
      </c>
      <c r="R190" s="254">
        <f>Q190*H190</f>
        <v>0</v>
      </c>
      <c r="S190" s="254">
        <v>0</v>
      </c>
      <c r="T190" s="25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6" t="s">
        <v>380</v>
      </c>
      <c r="AT190" s="256" t="s">
        <v>446</v>
      </c>
      <c r="AU190" s="256" t="s">
        <v>91</v>
      </c>
      <c r="AY190" s="16" t="s">
        <v>167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89</v>
      </c>
      <c r="BK190" s="144">
        <f>ROUND(I190*H190,2)</f>
        <v>0</v>
      </c>
      <c r="BL190" s="16" t="s">
        <v>224</v>
      </c>
      <c r="BM190" s="256" t="s">
        <v>830</v>
      </c>
    </row>
    <row r="191" s="2" customFormat="1" ht="16.5" customHeight="1">
      <c r="A191" s="39"/>
      <c r="B191" s="40"/>
      <c r="C191" s="288" t="s">
        <v>81</v>
      </c>
      <c r="D191" s="288" t="s">
        <v>446</v>
      </c>
      <c r="E191" s="289" t="s">
        <v>1465</v>
      </c>
      <c r="F191" s="290" t="s">
        <v>1466</v>
      </c>
      <c r="G191" s="291" t="s">
        <v>465</v>
      </c>
      <c r="H191" s="292">
        <v>96</v>
      </c>
      <c r="I191" s="293"/>
      <c r="J191" s="294">
        <f>ROUND(I191*H191,2)</f>
        <v>0</v>
      </c>
      <c r="K191" s="295"/>
      <c r="L191" s="296"/>
      <c r="M191" s="297" t="s">
        <v>1</v>
      </c>
      <c r="N191" s="298" t="s">
        <v>46</v>
      </c>
      <c r="O191" s="92"/>
      <c r="P191" s="254">
        <f>O191*H191</f>
        <v>0</v>
      </c>
      <c r="Q191" s="254">
        <v>0</v>
      </c>
      <c r="R191" s="254">
        <f>Q191*H191</f>
        <v>0</v>
      </c>
      <c r="S191" s="254">
        <v>0</v>
      </c>
      <c r="T191" s="25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6" t="s">
        <v>380</v>
      </c>
      <c r="AT191" s="256" t="s">
        <v>446</v>
      </c>
      <c r="AU191" s="256" t="s">
        <v>91</v>
      </c>
      <c r="AY191" s="16" t="s">
        <v>167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6" t="s">
        <v>89</v>
      </c>
      <c r="BK191" s="144">
        <f>ROUND(I191*H191,2)</f>
        <v>0</v>
      </c>
      <c r="BL191" s="16" t="s">
        <v>224</v>
      </c>
      <c r="BM191" s="256" t="s">
        <v>839</v>
      </c>
    </row>
    <row r="192" s="2" customFormat="1" ht="16.5" customHeight="1">
      <c r="A192" s="39"/>
      <c r="B192" s="40"/>
      <c r="C192" s="288" t="s">
        <v>81</v>
      </c>
      <c r="D192" s="288" t="s">
        <v>446</v>
      </c>
      <c r="E192" s="289" t="s">
        <v>1467</v>
      </c>
      <c r="F192" s="290" t="s">
        <v>1468</v>
      </c>
      <c r="G192" s="291" t="s">
        <v>465</v>
      </c>
      <c r="H192" s="292">
        <v>115</v>
      </c>
      <c r="I192" s="293"/>
      <c r="J192" s="294">
        <f>ROUND(I192*H192,2)</f>
        <v>0</v>
      </c>
      <c r="K192" s="295"/>
      <c r="L192" s="296"/>
      <c r="M192" s="297" t="s">
        <v>1</v>
      </c>
      <c r="N192" s="298" t="s">
        <v>46</v>
      </c>
      <c r="O192" s="92"/>
      <c r="P192" s="254">
        <f>O192*H192</f>
        <v>0</v>
      </c>
      <c r="Q192" s="254">
        <v>0</v>
      </c>
      <c r="R192" s="254">
        <f>Q192*H192</f>
        <v>0</v>
      </c>
      <c r="S192" s="254">
        <v>0</v>
      </c>
      <c r="T192" s="25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6" t="s">
        <v>380</v>
      </c>
      <c r="AT192" s="256" t="s">
        <v>446</v>
      </c>
      <c r="AU192" s="256" t="s">
        <v>91</v>
      </c>
      <c r="AY192" s="16" t="s">
        <v>167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89</v>
      </c>
      <c r="BK192" s="144">
        <f>ROUND(I192*H192,2)</f>
        <v>0</v>
      </c>
      <c r="BL192" s="16" t="s">
        <v>224</v>
      </c>
      <c r="BM192" s="256" t="s">
        <v>739</v>
      </c>
    </row>
    <row r="193" s="2" customFormat="1" ht="16.5" customHeight="1">
      <c r="A193" s="39"/>
      <c r="B193" s="40"/>
      <c r="C193" s="288" t="s">
        <v>81</v>
      </c>
      <c r="D193" s="288" t="s">
        <v>446</v>
      </c>
      <c r="E193" s="289" t="s">
        <v>1469</v>
      </c>
      <c r="F193" s="290" t="s">
        <v>1470</v>
      </c>
      <c r="G193" s="291" t="s">
        <v>465</v>
      </c>
      <c r="H193" s="292">
        <v>43</v>
      </c>
      <c r="I193" s="293"/>
      <c r="J193" s="294">
        <f>ROUND(I193*H193,2)</f>
        <v>0</v>
      </c>
      <c r="K193" s="295"/>
      <c r="L193" s="296"/>
      <c r="M193" s="297" t="s">
        <v>1</v>
      </c>
      <c r="N193" s="298" t="s">
        <v>46</v>
      </c>
      <c r="O193" s="92"/>
      <c r="P193" s="254">
        <f>O193*H193</f>
        <v>0</v>
      </c>
      <c r="Q193" s="254">
        <v>0</v>
      </c>
      <c r="R193" s="254">
        <f>Q193*H193</f>
        <v>0</v>
      </c>
      <c r="S193" s="254">
        <v>0</v>
      </c>
      <c r="T193" s="25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6" t="s">
        <v>380</v>
      </c>
      <c r="AT193" s="256" t="s">
        <v>446</v>
      </c>
      <c r="AU193" s="256" t="s">
        <v>91</v>
      </c>
      <c r="AY193" s="16" t="s">
        <v>167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89</v>
      </c>
      <c r="BK193" s="144">
        <f>ROUND(I193*H193,2)</f>
        <v>0</v>
      </c>
      <c r="BL193" s="16" t="s">
        <v>224</v>
      </c>
      <c r="BM193" s="256" t="s">
        <v>743</v>
      </c>
    </row>
    <row r="194" s="2" customFormat="1" ht="16.5" customHeight="1">
      <c r="A194" s="39"/>
      <c r="B194" s="40"/>
      <c r="C194" s="288" t="s">
        <v>81</v>
      </c>
      <c r="D194" s="288" t="s">
        <v>446</v>
      </c>
      <c r="E194" s="289" t="s">
        <v>1471</v>
      </c>
      <c r="F194" s="290" t="s">
        <v>1472</v>
      </c>
      <c r="G194" s="291" t="s">
        <v>465</v>
      </c>
      <c r="H194" s="292">
        <v>20</v>
      </c>
      <c r="I194" s="293"/>
      <c r="J194" s="294">
        <f>ROUND(I194*H194,2)</f>
        <v>0</v>
      </c>
      <c r="K194" s="295"/>
      <c r="L194" s="296"/>
      <c r="M194" s="297" t="s">
        <v>1</v>
      </c>
      <c r="N194" s="298" t="s">
        <v>46</v>
      </c>
      <c r="O194" s="92"/>
      <c r="P194" s="254">
        <f>O194*H194</f>
        <v>0</v>
      </c>
      <c r="Q194" s="254">
        <v>0</v>
      </c>
      <c r="R194" s="254">
        <f>Q194*H194</f>
        <v>0</v>
      </c>
      <c r="S194" s="254">
        <v>0</v>
      </c>
      <c r="T194" s="25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6" t="s">
        <v>380</v>
      </c>
      <c r="AT194" s="256" t="s">
        <v>446</v>
      </c>
      <c r="AU194" s="256" t="s">
        <v>91</v>
      </c>
      <c r="AY194" s="16" t="s">
        <v>167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89</v>
      </c>
      <c r="BK194" s="144">
        <f>ROUND(I194*H194,2)</f>
        <v>0</v>
      </c>
      <c r="BL194" s="16" t="s">
        <v>224</v>
      </c>
      <c r="BM194" s="256" t="s">
        <v>747</v>
      </c>
    </row>
    <row r="195" s="12" customFormat="1" ht="22.8" customHeight="1">
      <c r="A195" s="12"/>
      <c r="B195" s="228"/>
      <c r="C195" s="229"/>
      <c r="D195" s="230" t="s">
        <v>80</v>
      </c>
      <c r="E195" s="242" t="s">
        <v>1205</v>
      </c>
      <c r="F195" s="242" t="s">
        <v>1473</v>
      </c>
      <c r="G195" s="229"/>
      <c r="H195" s="229"/>
      <c r="I195" s="232"/>
      <c r="J195" s="243">
        <f>BK195</f>
        <v>0</v>
      </c>
      <c r="K195" s="229"/>
      <c r="L195" s="234"/>
      <c r="M195" s="235"/>
      <c r="N195" s="236"/>
      <c r="O195" s="236"/>
      <c r="P195" s="237">
        <f>SUM(P196:P199)</f>
        <v>0</v>
      </c>
      <c r="Q195" s="236"/>
      <c r="R195" s="237">
        <f>SUM(R196:R199)</f>
        <v>0</v>
      </c>
      <c r="S195" s="236"/>
      <c r="T195" s="238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9" t="s">
        <v>89</v>
      </c>
      <c r="AT195" s="240" t="s">
        <v>80</v>
      </c>
      <c r="AU195" s="240" t="s">
        <v>89</v>
      </c>
      <c r="AY195" s="239" t="s">
        <v>167</v>
      </c>
      <c r="BK195" s="241">
        <f>SUM(BK196:BK199)</f>
        <v>0</v>
      </c>
    </row>
    <row r="196" s="2" customFormat="1" ht="16.5" customHeight="1">
      <c r="A196" s="39"/>
      <c r="B196" s="40"/>
      <c r="C196" s="288" t="s">
        <v>81</v>
      </c>
      <c r="D196" s="288" t="s">
        <v>446</v>
      </c>
      <c r="E196" s="289" t="s">
        <v>1474</v>
      </c>
      <c r="F196" s="290" t="s">
        <v>1475</v>
      </c>
      <c r="G196" s="291" t="s">
        <v>1089</v>
      </c>
      <c r="H196" s="292">
        <v>427</v>
      </c>
      <c r="I196" s="293"/>
      <c r="J196" s="294">
        <f>ROUND(I196*H196,2)</f>
        <v>0</v>
      </c>
      <c r="K196" s="295"/>
      <c r="L196" s="296"/>
      <c r="M196" s="297" t="s">
        <v>1</v>
      </c>
      <c r="N196" s="298" t="s">
        <v>46</v>
      </c>
      <c r="O196" s="92"/>
      <c r="P196" s="254">
        <f>O196*H196</f>
        <v>0</v>
      </c>
      <c r="Q196" s="254">
        <v>0</v>
      </c>
      <c r="R196" s="254">
        <f>Q196*H196</f>
        <v>0</v>
      </c>
      <c r="S196" s="254">
        <v>0</v>
      </c>
      <c r="T196" s="25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6" t="s">
        <v>380</v>
      </c>
      <c r="AT196" s="256" t="s">
        <v>446</v>
      </c>
      <c r="AU196" s="256" t="s">
        <v>91</v>
      </c>
      <c r="AY196" s="16" t="s">
        <v>167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89</v>
      </c>
      <c r="BK196" s="144">
        <f>ROUND(I196*H196,2)</f>
        <v>0</v>
      </c>
      <c r="BL196" s="16" t="s">
        <v>224</v>
      </c>
      <c r="BM196" s="256" t="s">
        <v>1190</v>
      </c>
    </row>
    <row r="197" s="2" customFormat="1" ht="16.5" customHeight="1">
      <c r="A197" s="39"/>
      <c r="B197" s="40"/>
      <c r="C197" s="288" t="s">
        <v>81</v>
      </c>
      <c r="D197" s="288" t="s">
        <v>446</v>
      </c>
      <c r="E197" s="289" t="s">
        <v>1476</v>
      </c>
      <c r="F197" s="290" t="s">
        <v>1477</v>
      </c>
      <c r="G197" s="291" t="s">
        <v>465</v>
      </c>
      <c r="H197" s="292">
        <v>50</v>
      </c>
      <c r="I197" s="293"/>
      <c r="J197" s="294">
        <f>ROUND(I197*H197,2)</f>
        <v>0</v>
      </c>
      <c r="K197" s="295"/>
      <c r="L197" s="296"/>
      <c r="M197" s="297" t="s">
        <v>1</v>
      </c>
      <c r="N197" s="298" t="s">
        <v>46</v>
      </c>
      <c r="O197" s="92"/>
      <c r="P197" s="254">
        <f>O197*H197</f>
        <v>0</v>
      </c>
      <c r="Q197" s="254">
        <v>0</v>
      </c>
      <c r="R197" s="254">
        <f>Q197*H197</f>
        <v>0</v>
      </c>
      <c r="S197" s="254">
        <v>0</v>
      </c>
      <c r="T197" s="25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6" t="s">
        <v>380</v>
      </c>
      <c r="AT197" s="256" t="s">
        <v>446</v>
      </c>
      <c r="AU197" s="256" t="s">
        <v>91</v>
      </c>
      <c r="AY197" s="16" t="s">
        <v>167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89</v>
      </c>
      <c r="BK197" s="144">
        <f>ROUND(I197*H197,2)</f>
        <v>0</v>
      </c>
      <c r="BL197" s="16" t="s">
        <v>224</v>
      </c>
      <c r="BM197" s="256" t="s">
        <v>715</v>
      </c>
    </row>
    <row r="198" s="2" customFormat="1" ht="16.5" customHeight="1">
      <c r="A198" s="39"/>
      <c r="B198" s="40"/>
      <c r="C198" s="288" t="s">
        <v>81</v>
      </c>
      <c r="D198" s="288" t="s">
        <v>446</v>
      </c>
      <c r="E198" s="289" t="s">
        <v>1478</v>
      </c>
      <c r="F198" s="290" t="s">
        <v>1479</v>
      </c>
      <c r="G198" s="291" t="s">
        <v>1480</v>
      </c>
      <c r="H198" s="292">
        <v>10</v>
      </c>
      <c r="I198" s="293"/>
      <c r="J198" s="294">
        <f>ROUND(I198*H198,2)</f>
        <v>0</v>
      </c>
      <c r="K198" s="295"/>
      <c r="L198" s="296"/>
      <c r="M198" s="297" t="s">
        <v>1</v>
      </c>
      <c r="N198" s="298" t="s">
        <v>46</v>
      </c>
      <c r="O198" s="92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6" t="s">
        <v>380</v>
      </c>
      <c r="AT198" s="256" t="s">
        <v>446</v>
      </c>
      <c r="AU198" s="256" t="s">
        <v>91</v>
      </c>
      <c r="AY198" s="16" t="s">
        <v>167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6" t="s">
        <v>89</v>
      </c>
      <c r="BK198" s="144">
        <f>ROUND(I198*H198,2)</f>
        <v>0</v>
      </c>
      <c r="BL198" s="16" t="s">
        <v>224</v>
      </c>
      <c r="BM198" s="256" t="s">
        <v>719</v>
      </c>
    </row>
    <row r="199" s="2" customFormat="1" ht="16.5" customHeight="1">
      <c r="A199" s="39"/>
      <c r="B199" s="40"/>
      <c r="C199" s="288" t="s">
        <v>81</v>
      </c>
      <c r="D199" s="288" t="s">
        <v>446</v>
      </c>
      <c r="E199" s="289" t="s">
        <v>1481</v>
      </c>
      <c r="F199" s="290" t="s">
        <v>1482</v>
      </c>
      <c r="G199" s="291" t="s">
        <v>586</v>
      </c>
      <c r="H199" s="292">
        <v>427</v>
      </c>
      <c r="I199" s="293"/>
      <c r="J199" s="294">
        <f>ROUND(I199*H199,2)</f>
        <v>0</v>
      </c>
      <c r="K199" s="295"/>
      <c r="L199" s="296"/>
      <c r="M199" s="297" t="s">
        <v>1</v>
      </c>
      <c r="N199" s="298" t="s">
        <v>46</v>
      </c>
      <c r="O199" s="92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6" t="s">
        <v>380</v>
      </c>
      <c r="AT199" s="256" t="s">
        <v>446</v>
      </c>
      <c r="AU199" s="256" t="s">
        <v>91</v>
      </c>
      <c r="AY199" s="16" t="s">
        <v>167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89</v>
      </c>
      <c r="BK199" s="144">
        <f>ROUND(I199*H199,2)</f>
        <v>0</v>
      </c>
      <c r="BL199" s="16" t="s">
        <v>224</v>
      </c>
      <c r="BM199" s="256" t="s">
        <v>723</v>
      </c>
    </row>
    <row r="200" s="12" customFormat="1" ht="22.8" customHeight="1">
      <c r="A200" s="12"/>
      <c r="B200" s="228"/>
      <c r="C200" s="229"/>
      <c r="D200" s="230" t="s">
        <v>80</v>
      </c>
      <c r="E200" s="242" t="s">
        <v>1245</v>
      </c>
      <c r="F200" s="242" t="s">
        <v>1483</v>
      </c>
      <c r="G200" s="229"/>
      <c r="H200" s="229"/>
      <c r="I200" s="232"/>
      <c r="J200" s="243">
        <f>BK200</f>
        <v>0</v>
      </c>
      <c r="K200" s="229"/>
      <c r="L200" s="234"/>
      <c r="M200" s="235"/>
      <c r="N200" s="236"/>
      <c r="O200" s="236"/>
      <c r="P200" s="237">
        <f>SUM(P201:P210)</f>
        <v>0</v>
      </c>
      <c r="Q200" s="236"/>
      <c r="R200" s="237">
        <f>SUM(R201:R210)</f>
        <v>0</v>
      </c>
      <c r="S200" s="236"/>
      <c r="T200" s="238">
        <f>SUM(T201:T210)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9" t="s">
        <v>89</v>
      </c>
      <c r="AT200" s="240" t="s">
        <v>80</v>
      </c>
      <c r="AU200" s="240" t="s">
        <v>89</v>
      </c>
      <c r="AY200" s="239" t="s">
        <v>167</v>
      </c>
      <c r="BK200" s="241">
        <f>SUM(BK201:BK210)</f>
        <v>0</v>
      </c>
    </row>
    <row r="201" s="2" customFormat="1" ht="16.5" customHeight="1">
      <c r="A201" s="39"/>
      <c r="B201" s="40"/>
      <c r="C201" s="244" t="s">
        <v>81</v>
      </c>
      <c r="D201" s="244" t="s">
        <v>169</v>
      </c>
      <c r="E201" s="245" t="s">
        <v>1484</v>
      </c>
      <c r="F201" s="246" t="s">
        <v>1485</v>
      </c>
      <c r="G201" s="247" t="s">
        <v>586</v>
      </c>
      <c r="H201" s="248">
        <v>1</v>
      </c>
      <c r="I201" s="249"/>
      <c r="J201" s="250">
        <f>ROUND(I201*H201,2)</f>
        <v>0</v>
      </c>
      <c r="K201" s="251"/>
      <c r="L201" s="42"/>
      <c r="M201" s="252" t="s">
        <v>1</v>
      </c>
      <c r="N201" s="253" t="s">
        <v>46</v>
      </c>
      <c r="O201" s="92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6" t="s">
        <v>224</v>
      </c>
      <c r="AT201" s="256" t="s">
        <v>169</v>
      </c>
      <c r="AU201" s="256" t="s">
        <v>91</v>
      </c>
      <c r="AY201" s="16" t="s">
        <v>167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89</v>
      </c>
      <c r="BK201" s="144">
        <f>ROUND(I201*H201,2)</f>
        <v>0</v>
      </c>
      <c r="BL201" s="16" t="s">
        <v>224</v>
      </c>
      <c r="BM201" s="256" t="s">
        <v>727</v>
      </c>
    </row>
    <row r="202" s="2" customFormat="1" ht="16.5" customHeight="1">
      <c r="A202" s="39"/>
      <c r="B202" s="40"/>
      <c r="C202" s="244" t="s">
        <v>81</v>
      </c>
      <c r="D202" s="244" t="s">
        <v>169</v>
      </c>
      <c r="E202" s="245" t="s">
        <v>1486</v>
      </c>
      <c r="F202" s="246" t="s">
        <v>1487</v>
      </c>
      <c r="G202" s="247" t="s">
        <v>465</v>
      </c>
      <c r="H202" s="248">
        <v>427</v>
      </c>
      <c r="I202" s="249"/>
      <c r="J202" s="250">
        <f>ROUND(I202*H202,2)</f>
        <v>0</v>
      </c>
      <c r="K202" s="251"/>
      <c r="L202" s="42"/>
      <c r="M202" s="252" t="s">
        <v>1</v>
      </c>
      <c r="N202" s="253" t="s">
        <v>46</v>
      </c>
      <c r="O202" s="92"/>
      <c r="P202" s="254">
        <f>O202*H202</f>
        <v>0</v>
      </c>
      <c r="Q202" s="254">
        <v>0</v>
      </c>
      <c r="R202" s="254">
        <f>Q202*H202</f>
        <v>0</v>
      </c>
      <c r="S202" s="254">
        <v>0</v>
      </c>
      <c r="T202" s="25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6" t="s">
        <v>224</v>
      </c>
      <c r="AT202" s="256" t="s">
        <v>169</v>
      </c>
      <c r="AU202" s="256" t="s">
        <v>91</v>
      </c>
      <c r="AY202" s="16" t="s">
        <v>167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89</v>
      </c>
      <c r="BK202" s="144">
        <f>ROUND(I202*H202,2)</f>
        <v>0</v>
      </c>
      <c r="BL202" s="16" t="s">
        <v>224</v>
      </c>
      <c r="BM202" s="256" t="s">
        <v>735</v>
      </c>
    </row>
    <row r="203" s="2" customFormat="1" ht="16.5" customHeight="1">
      <c r="A203" s="39"/>
      <c r="B203" s="40"/>
      <c r="C203" s="244" t="s">
        <v>81</v>
      </c>
      <c r="D203" s="244" t="s">
        <v>169</v>
      </c>
      <c r="E203" s="245" t="s">
        <v>1488</v>
      </c>
      <c r="F203" s="246" t="s">
        <v>1489</v>
      </c>
      <c r="G203" s="247" t="s">
        <v>586</v>
      </c>
      <c r="H203" s="248">
        <v>1</v>
      </c>
      <c r="I203" s="249"/>
      <c r="J203" s="250">
        <f>ROUND(I203*H203,2)</f>
        <v>0</v>
      </c>
      <c r="K203" s="251"/>
      <c r="L203" s="42"/>
      <c r="M203" s="252" t="s">
        <v>1</v>
      </c>
      <c r="N203" s="253" t="s">
        <v>46</v>
      </c>
      <c r="O203" s="92"/>
      <c r="P203" s="254">
        <f>O203*H203</f>
        <v>0</v>
      </c>
      <c r="Q203" s="254">
        <v>0</v>
      </c>
      <c r="R203" s="254">
        <f>Q203*H203</f>
        <v>0</v>
      </c>
      <c r="S203" s="254">
        <v>0</v>
      </c>
      <c r="T203" s="25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6" t="s">
        <v>224</v>
      </c>
      <c r="AT203" s="256" t="s">
        <v>169</v>
      </c>
      <c r="AU203" s="256" t="s">
        <v>91</v>
      </c>
      <c r="AY203" s="16" t="s">
        <v>167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89</v>
      </c>
      <c r="BK203" s="144">
        <f>ROUND(I203*H203,2)</f>
        <v>0</v>
      </c>
      <c r="BL203" s="16" t="s">
        <v>224</v>
      </c>
      <c r="BM203" s="256" t="s">
        <v>767</v>
      </c>
    </row>
    <row r="204" s="2" customFormat="1" ht="16.5" customHeight="1">
      <c r="A204" s="39"/>
      <c r="B204" s="40"/>
      <c r="C204" s="244" t="s">
        <v>81</v>
      </c>
      <c r="D204" s="244" t="s">
        <v>169</v>
      </c>
      <c r="E204" s="245" t="s">
        <v>1490</v>
      </c>
      <c r="F204" s="246" t="s">
        <v>1491</v>
      </c>
      <c r="G204" s="247" t="s">
        <v>586</v>
      </c>
      <c r="H204" s="248">
        <v>1</v>
      </c>
      <c r="I204" s="249"/>
      <c r="J204" s="250">
        <f>ROUND(I204*H204,2)</f>
        <v>0</v>
      </c>
      <c r="K204" s="251"/>
      <c r="L204" s="42"/>
      <c r="M204" s="252" t="s">
        <v>1</v>
      </c>
      <c r="N204" s="253" t="s">
        <v>46</v>
      </c>
      <c r="O204" s="92"/>
      <c r="P204" s="254">
        <f>O204*H204</f>
        <v>0</v>
      </c>
      <c r="Q204" s="254">
        <v>0</v>
      </c>
      <c r="R204" s="254">
        <f>Q204*H204</f>
        <v>0</v>
      </c>
      <c r="S204" s="254">
        <v>0</v>
      </c>
      <c r="T204" s="25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6" t="s">
        <v>224</v>
      </c>
      <c r="AT204" s="256" t="s">
        <v>169</v>
      </c>
      <c r="AU204" s="256" t="s">
        <v>91</v>
      </c>
      <c r="AY204" s="16" t="s">
        <v>167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6" t="s">
        <v>89</v>
      </c>
      <c r="BK204" s="144">
        <f>ROUND(I204*H204,2)</f>
        <v>0</v>
      </c>
      <c r="BL204" s="16" t="s">
        <v>224</v>
      </c>
      <c r="BM204" s="256" t="s">
        <v>400</v>
      </c>
    </row>
    <row r="205" s="2" customFormat="1" ht="16.5" customHeight="1">
      <c r="A205" s="39"/>
      <c r="B205" s="40"/>
      <c r="C205" s="244" t="s">
        <v>81</v>
      </c>
      <c r="D205" s="244" t="s">
        <v>169</v>
      </c>
      <c r="E205" s="245" t="s">
        <v>1492</v>
      </c>
      <c r="F205" s="246" t="s">
        <v>1493</v>
      </c>
      <c r="G205" s="247" t="s">
        <v>586</v>
      </c>
      <c r="H205" s="248">
        <v>1</v>
      </c>
      <c r="I205" s="249"/>
      <c r="J205" s="250">
        <f>ROUND(I205*H205,2)</f>
        <v>0</v>
      </c>
      <c r="K205" s="251"/>
      <c r="L205" s="42"/>
      <c r="M205" s="252" t="s">
        <v>1</v>
      </c>
      <c r="N205" s="253" t="s">
        <v>46</v>
      </c>
      <c r="O205" s="92"/>
      <c r="P205" s="254">
        <f>O205*H205</f>
        <v>0</v>
      </c>
      <c r="Q205" s="254">
        <v>0</v>
      </c>
      <c r="R205" s="254">
        <f>Q205*H205</f>
        <v>0</v>
      </c>
      <c r="S205" s="254">
        <v>0</v>
      </c>
      <c r="T205" s="25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6" t="s">
        <v>224</v>
      </c>
      <c r="AT205" s="256" t="s">
        <v>169</v>
      </c>
      <c r="AU205" s="256" t="s">
        <v>91</v>
      </c>
      <c r="AY205" s="16" t="s">
        <v>167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89</v>
      </c>
      <c r="BK205" s="144">
        <f>ROUND(I205*H205,2)</f>
        <v>0</v>
      </c>
      <c r="BL205" s="16" t="s">
        <v>224</v>
      </c>
      <c r="BM205" s="256" t="s">
        <v>414</v>
      </c>
    </row>
    <row r="206" s="2" customFormat="1" ht="16.5" customHeight="1">
      <c r="A206" s="39"/>
      <c r="B206" s="40"/>
      <c r="C206" s="244" t="s">
        <v>81</v>
      </c>
      <c r="D206" s="244" t="s">
        <v>169</v>
      </c>
      <c r="E206" s="245" t="s">
        <v>1494</v>
      </c>
      <c r="F206" s="246" t="s">
        <v>1495</v>
      </c>
      <c r="G206" s="247" t="s">
        <v>586</v>
      </c>
      <c r="H206" s="248">
        <v>1</v>
      </c>
      <c r="I206" s="249"/>
      <c r="J206" s="250">
        <f>ROUND(I206*H206,2)</f>
        <v>0</v>
      </c>
      <c r="K206" s="251"/>
      <c r="L206" s="42"/>
      <c r="M206" s="252" t="s">
        <v>1</v>
      </c>
      <c r="N206" s="253" t="s">
        <v>46</v>
      </c>
      <c r="O206" s="92"/>
      <c r="P206" s="254">
        <f>O206*H206</f>
        <v>0</v>
      </c>
      <c r="Q206" s="254">
        <v>0</v>
      </c>
      <c r="R206" s="254">
        <f>Q206*H206</f>
        <v>0</v>
      </c>
      <c r="S206" s="254">
        <v>0</v>
      </c>
      <c r="T206" s="25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6" t="s">
        <v>224</v>
      </c>
      <c r="AT206" s="256" t="s">
        <v>169</v>
      </c>
      <c r="AU206" s="256" t="s">
        <v>91</v>
      </c>
      <c r="AY206" s="16" t="s">
        <v>167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89</v>
      </c>
      <c r="BK206" s="144">
        <f>ROUND(I206*H206,2)</f>
        <v>0</v>
      </c>
      <c r="BL206" s="16" t="s">
        <v>224</v>
      </c>
      <c r="BM206" s="256" t="s">
        <v>601</v>
      </c>
    </row>
    <row r="207" s="2" customFormat="1" ht="16.5" customHeight="1">
      <c r="A207" s="39"/>
      <c r="B207" s="40"/>
      <c r="C207" s="244" t="s">
        <v>81</v>
      </c>
      <c r="D207" s="244" t="s">
        <v>169</v>
      </c>
      <c r="E207" s="245" t="s">
        <v>1496</v>
      </c>
      <c r="F207" s="246" t="s">
        <v>1497</v>
      </c>
      <c r="G207" s="247" t="s">
        <v>586</v>
      </c>
      <c r="H207" s="248">
        <v>1</v>
      </c>
      <c r="I207" s="249"/>
      <c r="J207" s="250">
        <f>ROUND(I207*H207,2)</f>
        <v>0</v>
      </c>
      <c r="K207" s="251"/>
      <c r="L207" s="42"/>
      <c r="M207" s="252" t="s">
        <v>1</v>
      </c>
      <c r="N207" s="253" t="s">
        <v>46</v>
      </c>
      <c r="O207" s="92"/>
      <c r="P207" s="254">
        <f>O207*H207</f>
        <v>0</v>
      </c>
      <c r="Q207" s="254">
        <v>0</v>
      </c>
      <c r="R207" s="254">
        <f>Q207*H207</f>
        <v>0</v>
      </c>
      <c r="S207" s="254">
        <v>0</v>
      </c>
      <c r="T207" s="25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6" t="s">
        <v>224</v>
      </c>
      <c r="AT207" s="256" t="s">
        <v>169</v>
      </c>
      <c r="AU207" s="256" t="s">
        <v>91</v>
      </c>
      <c r="AY207" s="16" t="s">
        <v>167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89</v>
      </c>
      <c r="BK207" s="144">
        <f>ROUND(I207*H207,2)</f>
        <v>0</v>
      </c>
      <c r="BL207" s="16" t="s">
        <v>224</v>
      </c>
      <c r="BM207" s="256" t="s">
        <v>942</v>
      </c>
    </row>
    <row r="208" s="2" customFormat="1" ht="16.5" customHeight="1">
      <c r="A208" s="39"/>
      <c r="B208" s="40"/>
      <c r="C208" s="244" t="s">
        <v>81</v>
      </c>
      <c r="D208" s="244" t="s">
        <v>169</v>
      </c>
      <c r="E208" s="245" t="s">
        <v>1498</v>
      </c>
      <c r="F208" s="246" t="s">
        <v>1266</v>
      </c>
      <c r="G208" s="247" t="s">
        <v>586</v>
      </c>
      <c r="H208" s="248">
        <v>1</v>
      </c>
      <c r="I208" s="249"/>
      <c r="J208" s="250">
        <f>ROUND(I208*H208,2)</f>
        <v>0</v>
      </c>
      <c r="K208" s="251"/>
      <c r="L208" s="42"/>
      <c r="M208" s="252" t="s">
        <v>1</v>
      </c>
      <c r="N208" s="253" t="s">
        <v>46</v>
      </c>
      <c r="O208" s="92"/>
      <c r="P208" s="254">
        <f>O208*H208</f>
        <v>0</v>
      </c>
      <c r="Q208" s="254">
        <v>0</v>
      </c>
      <c r="R208" s="254">
        <f>Q208*H208</f>
        <v>0</v>
      </c>
      <c r="S208" s="254">
        <v>0</v>
      </c>
      <c r="T208" s="25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6" t="s">
        <v>224</v>
      </c>
      <c r="AT208" s="256" t="s">
        <v>169</v>
      </c>
      <c r="AU208" s="256" t="s">
        <v>91</v>
      </c>
      <c r="AY208" s="16" t="s">
        <v>167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6" t="s">
        <v>89</v>
      </c>
      <c r="BK208" s="144">
        <f>ROUND(I208*H208,2)</f>
        <v>0</v>
      </c>
      <c r="BL208" s="16" t="s">
        <v>224</v>
      </c>
      <c r="BM208" s="256" t="s">
        <v>613</v>
      </c>
    </row>
    <row r="209" s="2" customFormat="1" ht="16.5" customHeight="1">
      <c r="A209" s="39"/>
      <c r="B209" s="40"/>
      <c r="C209" s="244" t="s">
        <v>81</v>
      </c>
      <c r="D209" s="244" t="s">
        <v>169</v>
      </c>
      <c r="E209" s="245" t="s">
        <v>1499</v>
      </c>
      <c r="F209" s="246" t="s">
        <v>1500</v>
      </c>
      <c r="G209" s="247" t="s">
        <v>586</v>
      </c>
      <c r="H209" s="248">
        <v>1</v>
      </c>
      <c r="I209" s="249"/>
      <c r="J209" s="250">
        <f>ROUND(I209*H209,2)</f>
        <v>0</v>
      </c>
      <c r="K209" s="251"/>
      <c r="L209" s="42"/>
      <c r="M209" s="252" t="s">
        <v>1</v>
      </c>
      <c r="N209" s="253" t="s">
        <v>46</v>
      </c>
      <c r="O209" s="92"/>
      <c r="P209" s="254">
        <f>O209*H209</f>
        <v>0</v>
      </c>
      <c r="Q209" s="254">
        <v>0</v>
      </c>
      <c r="R209" s="254">
        <f>Q209*H209</f>
        <v>0</v>
      </c>
      <c r="S209" s="254">
        <v>0</v>
      </c>
      <c r="T209" s="25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6" t="s">
        <v>224</v>
      </c>
      <c r="AT209" s="256" t="s">
        <v>169</v>
      </c>
      <c r="AU209" s="256" t="s">
        <v>91</v>
      </c>
      <c r="AY209" s="16" t="s">
        <v>167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89</v>
      </c>
      <c r="BK209" s="144">
        <f>ROUND(I209*H209,2)</f>
        <v>0</v>
      </c>
      <c r="BL209" s="16" t="s">
        <v>224</v>
      </c>
      <c r="BM209" s="256" t="s">
        <v>583</v>
      </c>
    </row>
    <row r="210" s="2" customFormat="1" ht="16.5" customHeight="1">
      <c r="A210" s="39"/>
      <c r="B210" s="40"/>
      <c r="C210" s="244" t="s">
        <v>81</v>
      </c>
      <c r="D210" s="244" t="s">
        <v>169</v>
      </c>
      <c r="E210" s="245" t="s">
        <v>1501</v>
      </c>
      <c r="F210" s="246" t="s">
        <v>1502</v>
      </c>
      <c r="G210" s="247" t="s">
        <v>586</v>
      </c>
      <c r="H210" s="248">
        <v>1</v>
      </c>
      <c r="I210" s="249"/>
      <c r="J210" s="250">
        <f>ROUND(I210*H210,2)</f>
        <v>0</v>
      </c>
      <c r="K210" s="251"/>
      <c r="L210" s="42"/>
      <c r="M210" s="252" t="s">
        <v>1</v>
      </c>
      <c r="N210" s="253" t="s">
        <v>46</v>
      </c>
      <c r="O210" s="92"/>
      <c r="P210" s="254">
        <f>O210*H210</f>
        <v>0</v>
      </c>
      <c r="Q210" s="254">
        <v>0</v>
      </c>
      <c r="R210" s="254">
        <f>Q210*H210</f>
        <v>0</v>
      </c>
      <c r="S210" s="254">
        <v>0</v>
      </c>
      <c r="T210" s="25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6" t="s">
        <v>224</v>
      </c>
      <c r="AT210" s="256" t="s">
        <v>169</v>
      </c>
      <c r="AU210" s="256" t="s">
        <v>91</v>
      </c>
      <c r="AY210" s="16" t="s">
        <v>167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89</v>
      </c>
      <c r="BK210" s="144">
        <f>ROUND(I210*H210,2)</f>
        <v>0</v>
      </c>
      <c r="BL210" s="16" t="s">
        <v>224</v>
      </c>
      <c r="BM210" s="256" t="s">
        <v>522</v>
      </c>
    </row>
    <row r="211" s="12" customFormat="1" ht="25.92" customHeight="1">
      <c r="A211" s="12"/>
      <c r="B211" s="228"/>
      <c r="C211" s="229"/>
      <c r="D211" s="230" t="s">
        <v>80</v>
      </c>
      <c r="E211" s="231" t="s">
        <v>230</v>
      </c>
      <c r="F211" s="231" t="s">
        <v>231</v>
      </c>
      <c r="G211" s="229"/>
      <c r="H211" s="229"/>
      <c r="I211" s="232"/>
      <c r="J211" s="233">
        <f>BK211</f>
        <v>0</v>
      </c>
      <c r="K211" s="229"/>
      <c r="L211" s="234"/>
      <c r="M211" s="235"/>
      <c r="N211" s="236"/>
      <c r="O211" s="236"/>
      <c r="P211" s="237">
        <f>P212</f>
        <v>0</v>
      </c>
      <c r="Q211" s="236"/>
      <c r="R211" s="237">
        <f>R212</f>
        <v>0.00068999999999999997</v>
      </c>
      <c r="S211" s="236"/>
      <c r="T211" s="238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39" t="s">
        <v>91</v>
      </c>
      <c r="AT211" s="240" t="s">
        <v>80</v>
      </c>
      <c r="AU211" s="240" t="s">
        <v>81</v>
      </c>
      <c r="AY211" s="239" t="s">
        <v>167</v>
      </c>
      <c r="BK211" s="241">
        <f>BK212</f>
        <v>0</v>
      </c>
    </row>
    <row r="212" s="12" customFormat="1" ht="22.8" customHeight="1">
      <c r="A212" s="12"/>
      <c r="B212" s="228"/>
      <c r="C212" s="229"/>
      <c r="D212" s="230" t="s">
        <v>80</v>
      </c>
      <c r="E212" s="242" t="s">
        <v>581</v>
      </c>
      <c r="F212" s="242" t="s">
        <v>582</v>
      </c>
      <c r="G212" s="229"/>
      <c r="H212" s="229"/>
      <c r="I212" s="232"/>
      <c r="J212" s="243">
        <f>BK212</f>
        <v>0</v>
      </c>
      <c r="K212" s="229"/>
      <c r="L212" s="234"/>
      <c r="M212" s="235"/>
      <c r="N212" s="236"/>
      <c r="O212" s="236"/>
      <c r="P212" s="237">
        <f>P213</f>
        <v>0</v>
      </c>
      <c r="Q212" s="236"/>
      <c r="R212" s="237">
        <f>R213</f>
        <v>0.00068999999999999997</v>
      </c>
      <c r="S212" s="236"/>
      <c r="T212" s="238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9" t="s">
        <v>91</v>
      </c>
      <c r="AT212" s="240" t="s">
        <v>80</v>
      </c>
      <c r="AU212" s="240" t="s">
        <v>89</v>
      </c>
      <c r="AY212" s="239" t="s">
        <v>167</v>
      </c>
      <c r="BK212" s="241">
        <f>BK213</f>
        <v>0</v>
      </c>
    </row>
    <row r="213" s="2" customFormat="1" ht="24.15" customHeight="1">
      <c r="A213" s="39"/>
      <c r="B213" s="40"/>
      <c r="C213" s="244" t="s">
        <v>91</v>
      </c>
      <c r="D213" s="244" t="s">
        <v>169</v>
      </c>
      <c r="E213" s="245" t="s">
        <v>1503</v>
      </c>
      <c r="F213" s="246" t="s">
        <v>585</v>
      </c>
      <c r="G213" s="247" t="s">
        <v>586</v>
      </c>
      <c r="H213" s="248">
        <v>1</v>
      </c>
      <c r="I213" s="249"/>
      <c r="J213" s="250">
        <f>ROUND(I213*H213,2)</f>
        <v>0</v>
      </c>
      <c r="K213" s="251"/>
      <c r="L213" s="42"/>
      <c r="M213" s="252" t="s">
        <v>1</v>
      </c>
      <c r="N213" s="253" t="s">
        <v>46</v>
      </c>
      <c r="O213" s="92"/>
      <c r="P213" s="254">
        <f>O213*H213</f>
        <v>0</v>
      </c>
      <c r="Q213" s="254">
        <v>0.00068999999999999997</v>
      </c>
      <c r="R213" s="254">
        <f>Q213*H213</f>
        <v>0.00068999999999999997</v>
      </c>
      <c r="S213" s="254">
        <v>0</v>
      </c>
      <c r="T213" s="25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6" t="s">
        <v>224</v>
      </c>
      <c r="AT213" s="256" t="s">
        <v>169</v>
      </c>
      <c r="AU213" s="256" t="s">
        <v>91</v>
      </c>
      <c r="AY213" s="16" t="s">
        <v>167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89</v>
      </c>
      <c r="BK213" s="144">
        <f>ROUND(I213*H213,2)</f>
        <v>0</v>
      </c>
      <c r="BL213" s="16" t="s">
        <v>224</v>
      </c>
      <c r="BM213" s="256" t="s">
        <v>1504</v>
      </c>
    </row>
    <row r="214" s="12" customFormat="1" ht="25.92" customHeight="1">
      <c r="A214" s="12"/>
      <c r="B214" s="228"/>
      <c r="C214" s="229"/>
      <c r="D214" s="230" t="s">
        <v>80</v>
      </c>
      <c r="E214" s="231" t="s">
        <v>446</v>
      </c>
      <c r="F214" s="231" t="s">
        <v>1505</v>
      </c>
      <c r="G214" s="229"/>
      <c r="H214" s="229"/>
      <c r="I214" s="232"/>
      <c r="J214" s="233">
        <f>BK214</f>
        <v>0</v>
      </c>
      <c r="K214" s="229"/>
      <c r="L214" s="234"/>
      <c r="M214" s="235"/>
      <c r="N214" s="236"/>
      <c r="O214" s="236"/>
      <c r="P214" s="237">
        <f>P215</f>
        <v>0</v>
      </c>
      <c r="Q214" s="236"/>
      <c r="R214" s="237">
        <f>R215</f>
        <v>0</v>
      </c>
      <c r="S214" s="236"/>
      <c r="T214" s="238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9" t="s">
        <v>198</v>
      </c>
      <c r="AT214" s="240" t="s">
        <v>80</v>
      </c>
      <c r="AU214" s="240" t="s">
        <v>81</v>
      </c>
      <c r="AY214" s="239" t="s">
        <v>167</v>
      </c>
      <c r="BK214" s="241">
        <f>BK215</f>
        <v>0</v>
      </c>
    </row>
    <row r="215" s="12" customFormat="1" ht="22.8" customHeight="1">
      <c r="A215" s="12"/>
      <c r="B215" s="228"/>
      <c r="C215" s="229"/>
      <c r="D215" s="230" t="s">
        <v>80</v>
      </c>
      <c r="E215" s="242" t="s">
        <v>1506</v>
      </c>
      <c r="F215" s="242" t="s">
        <v>1507</v>
      </c>
      <c r="G215" s="229"/>
      <c r="H215" s="229"/>
      <c r="I215" s="232"/>
      <c r="J215" s="243">
        <f>BK215</f>
        <v>0</v>
      </c>
      <c r="K215" s="229"/>
      <c r="L215" s="234"/>
      <c r="M215" s="235"/>
      <c r="N215" s="236"/>
      <c r="O215" s="236"/>
      <c r="P215" s="237">
        <f>P216</f>
        <v>0</v>
      </c>
      <c r="Q215" s="236"/>
      <c r="R215" s="237">
        <f>R216</f>
        <v>0</v>
      </c>
      <c r="S215" s="236"/>
      <c r="T215" s="238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9" t="s">
        <v>198</v>
      </c>
      <c r="AT215" s="240" t="s">
        <v>80</v>
      </c>
      <c r="AU215" s="240" t="s">
        <v>89</v>
      </c>
      <c r="AY215" s="239" t="s">
        <v>167</v>
      </c>
      <c r="BK215" s="241">
        <f>BK216</f>
        <v>0</v>
      </c>
    </row>
    <row r="216" s="2" customFormat="1" ht="24.15" customHeight="1">
      <c r="A216" s="39"/>
      <c r="B216" s="40"/>
      <c r="C216" s="244" t="s">
        <v>89</v>
      </c>
      <c r="D216" s="244" t="s">
        <v>169</v>
      </c>
      <c r="E216" s="245" t="s">
        <v>1508</v>
      </c>
      <c r="F216" s="246" t="s">
        <v>1509</v>
      </c>
      <c r="G216" s="247" t="s">
        <v>586</v>
      </c>
      <c r="H216" s="248">
        <v>1</v>
      </c>
      <c r="I216" s="249"/>
      <c r="J216" s="250">
        <f>ROUND(I216*H216,2)</f>
        <v>0</v>
      </c>
      <c r="K216" s="251"/>
      <c r="L216" s="42"/>
      <c r="M216" s="283" t="s">
        <v>1</v>
      </c>
      <c r="N216" s="284" t="s">
        <v>46</v>
      </c>
      <c r="O216" s="285"/>
      <c r="P216" s="286">
        <f>O216*H216</f>
        <v>0</v>
      </c>
      <c r="Q216" s="286">
        <v>0</v>
      </c>
      <c r="R216" s="286">
        <f>Q216*H216</f>
        <v>0</v>
      </c>
      <c r="S216" s="286">
        <v>0</v>
      </c>
      <c r="T216" s="28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6" t="s">
        <v>922</v>
      </c>
      <c r="AT216" s="256" t="s">
        <v>169</v>
      </c>
      <c r="AU216" s="256" t="s">
        <v>91</v>
      </c>
      <c r="AY216" s="16" t="s">
        <v>167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6" t="s">
        <v>89</v>
      </c>
      <c r="BK216" s="144">
        <f>ROUND(I216*H216,2)</f>
        <v>0</v>
      </c>
      <c r="BL216" s="16" t="s">
        <v>922</v>
      </c>
      <c r="BM216" s="256" t="s">
        <v>1510</v>
      </c>
    </row>
    <row r="217" s="2" customFormat="1" ht="6.96" customHeight="1">
      <c r="A217" s="39"/>
      <c r="B217" s="67"/>
      <c r="C217" s="68"/>
      <c r="D217" s="68"/>
      <c r="E217" s="68"/>
      <c r="F217" s="68"/>
      <c r="G217" s="68"/>
      <c r="H217" s="68"/>
      <c r="I217" s="68"/>
      <c r="J217" s="68"/>
      <c r="K217" s="68"/>
      <c r="L217" s="42"/>
      <c r="M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</sheetData>
  <sheetProtection sheet="1" autoFilter="0" formatColumns="0" formatRows="0" objects="1" scenarios="1" spinCount="100000" saltValue="gfuzmz1zBefl66dBDeG2ejYiuoRmtlsCCwsMnOrU41mfacj3DIjZ4aVVGHwc+9sXY4hmNi4HeVW1/IHgh+FYHQ==" hashValue="oL7jpQgeXopGWw8am6l7eTuhcyw7Tzk0SV4OO5dBDQJ7VuVCL32SYr7gHUm5IKgwQQolwGI23lZTkMBFj3MRew==" algorithmName="SHA-512" password="DDF9"/>
  <autoFilter ref="C138:K216"/>
  <mergeCells count="14">
    <mergeCell ref="E7:H7"/>
    <mergeCell ref="E9:H9"/>
    <mergeCell ref="E18:H18"/>
    <mergeCell ref="E27:H27"/>
    <mergeCell ref="E85:H85"/>
    <mergeCell ref="E87:H87"/>
    <mergeCell ref="D113:F113"/>
    <mergeCell ref="D114:F114"/>
    <mergeCell ref="D115:F115"/>
    <mergeCell ref="D116:F116"/>
    <mergeCell ref="D117:F11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112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91</v>
      </c>
    </row>
    <row r="4" s="1" customFormat="1" ht="24.96" customHeight="1">
      <c r="B4" s="19"/>
      <c r="D4" s="154" t="s">
        <v>125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CNC centrum a Svářečská škola v SOU Nové Strašecí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126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1511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</v>
      </c>
      <c r="G11" s="39"/>
      <c r="H11" s="39"/>
      <c r="I11" s="156" t="s">
        <v>19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20</v>
      </c>
      <c r="E12" s="39"/>
      <c r="F12" s="159" t="s">
        <v>21</v>
      </c>
      <c r="G12" s="39"/>
      <c r="H12" s="39"/>
      <c r="I12" s="156" t="s">
        <v>22</v>
      </c>
      <c r="J12" s="160" t="str">
        <f>'Rekapitulace stavby'!AN8</f>
        <v>2. 3. 2022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24</v>
      </c>
      <c r="E14" s="39"/>
      <c r="F14" s="39"/>
      <c r="G14" s="39"/>
      <c r="H14" s="39"/>
      <c r="I14" s="156" t="s">
        <v>25</v>
      </c>
      <c r="J14" s="159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26</v>
      </c>
      <c r="F15" s="39"/>
      <c r="G15" s="39"/>
      <c r="H15" s="39"/>
      <c r="I15" s="156" t="s">
        <v>27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28</v>
      </c>
      <c r="E17" s="39"/>
      <c r="F17" s="39"/>
      <c r="G17" s="39"/>
      <c r="H17" s="39"/>
      <c r="I17" s="156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30</v>
      </c>
      <c r="E20" s="39"/>
      <c r="F20" s="39"/>
      <c r="G20" s="39"/>
      <c r="H20" s="39"/>
      <c r="I20" s="156" t="s">
        <v>25</v>
      </c>
      <c r="J20" s="159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32</v>
      </c>
      <c r="F21" s="39"/>
      <c r="G21" s="39"/>
      <c r="H21" s="39"/>
      <c r="I21" s="156" t="s">
        <v>27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34</v>
      </c>
      <c r="E23" s="39"/>
      <c r="F23" s="39"/>
      <c r="G23" s="39"/>
      <c r="H23" s="39"/>
      <c r="I23" s="156" t="s">
        <v>25</v>
      </c>
      <c r="J23" s="159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36</v>
      </c>
      <c r="F24" s="39"/>
      <c r="G24" s="39"/>
      <c r="H24" s="39"/>
      <c r="I24" s="156" t="s">
        <v>27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61"/>
      <c r="B27" s="162"/>
      <c r="C27" s="161"/>
      <c r="D27" s="161"/>
      <c r="E27" s="163" t="s">
        <v>38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128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119</v>
      </c>
      <c r="E31" s="39"/>
      <c r="F31" s="39"/>
      <c r="G31" s="39"/>
      <c r="H31" s="39"/>
      <c r="I31" s="39"/>
      <c r="J31" s="166">
        <f>J121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41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43</v>
      </c>
      <c r="G34" s="39"/>
      <c r="H34" s="39"/>
      <c r="I34" s="170" t="s">
        <v>42</v>
      </c>
      <c r="J34" s="170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45</v>
      </c>
      <c r="E35" s="156" t="s">
        <v>46</v>
      </c>
      <c r="F35" s="172">
        <f>ROUND((SUM(BE121:BE128) + SUM(BE148:BE266)),  2)</f>
        <v>0</v>
      </c>
      <c r="G35" s="39"/>
      <c r="H35" s="39"/>
      <c r="I35" s="173">
        <v>0.20999999999999999</v>
      </c>
      <c r="J35" s="172">
        <f>ROUND(((SUM(BE121:BE128) + SUM(BE148:BE266))*I35),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47</v>
      </c>
      <c r="F36" s="172">
        <f>ROUND((SUM(BF121:BF128) + SUM(BF148:BF266)),  2)</f>
        <v>0</v>
      </c>
      <c r="G36" s="39"/>
      <c r="H36" s="39"/>
      <c r="I36" s="173">
        <v>0.14999999999999999</v>
      </c>
      <c r="J36" s="172">
        <f>ROUND(((SUM(BF121:BF128) + SUM(BF148:BF266))*I36),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48</v>
      </c>
      <c r="F37" s="172">
        <f>ROUND((SUM(BG121:BG128) + SUM(BG148:BG266)),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49</v>
      </c>
      <c r="F38" s="172">
        <f>ROUND((SUM(BH121:BH128) + SUM(BH148:BH266)),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50</v>
      </c>
      <c r="F39" s="172">
        <f>ROUND((SUM(BI121:BI128) + SUM(BI148:BI266)),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51</v>
      </c>
      <c r="E41" s="176"/>
      <c r="F41" s="176"/>
      <c r="G41" s="177" t="s">
        <v>52</v>
      </c>
      <c r="H41" s="178" t="s">
        <v>53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56</v>
      </c>
      <c r="E61" s="184"/>
      <c r="F61" s="185" t="s">
        <v>57</v>
      </c>
      <c r="G61" s="183" t="s">
        <v>56</v>
      </c>
      <c r="H61" s="184"/>
      <c r="I61" s="184"/>
      <c r="J61" s="186" t="s">
        <v>57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58</v>
      </c>
      <c r="E65" s="187"/>
      <c r="F65" s="187"/>
      <c r="G65" s="181" t="s">
        <v>59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56</v>
      </c>
      <c r="E76" s="184"/>
      <c r="F76" s="185" t="s">
        <v>57</v>
      </c>
      <c r="G76" s="183" t="s">
        <v>56</v>
      </c>
      <c r="H76" s="184"/>
      <c r="I76" s="184"/>
      <c r="J76" s="186" t="s">
        <v>57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CNC centrum a Svářečská škola v SOU Nové Strašecí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126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07 -  ZTI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>Sportovní 1135</v>
      </c>
      <c r="G89" s="41"/>
      <c r="H89" s="41"/>
      <c r="I89" s="31" t="s">
        <v>22</v>
      </c>
      <c r="J89" s="80" t="str">
        <f>IF(J12="","",J12)</f>
        <v>2. 3. 2022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4.45" customHeight="1">
      <c r="A91" s="39"/>
      <c r="B91" s="40"/>
      <c r="C91" s="31" t="s">
        <v>24</v>
      </c>
      <c r="D91" s="41"/>
      <c r="E91" s="41"/>
      <c r="F91" s="26" t="str">
        <f>E15</f>
        <v xml:space="preserve">SOU,  Sportovní 1135, 27180 Nové Strašecí</v>
      </c>
      <c r="G91" s="41"/>
      <c r="H91" s="41"/>
      <c r="I91" s="31" t="s">
        <v>30</v>
      </c>
      <c r="J91" s="35" t="str">
        <f>E21</f>
        <v>Studio PHX s.r.o.Ondříčkova 384/33, Praha 3 Žižkov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31" t="s">
        <v>34</v>
      </c>
      <c r="J92" s="35" t="str">
        <f>E24</f>
        <v>Ing. Jan Brožek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130</v>
      </c>
      <c r="D94" s="150"/>
      <c r="E94" s="150"/>
      <c r="F94" s="150"/>
      <c r="G94" s="150"/>
      <c r="H94" s="150"/>
      <c r="I94" s="150"/>
      <c r="J94" s="194" t="s">
        <v>131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132</v>
      </c>
      <c r="D96" s="41"/>
      <c r="E96" s="41"/>
      <c r="F96" s="41"/>
      <c r="G96" s="41"/>
      <c r="H96" s="41"/>
      <c r="I96" s="41"/>
      <c r="J96" s="111">
        <f>J148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133</v>
      </c>
    </row>
    <row r="97" s="9" customFormat="1" ht="24.96" customHeight="1">
      <c r="A97" s="9"/>
      <c r="B97" s="196"/>
      <c r="C97" s="197"/>
      <c r="D97" s="198" t="s">
        <v>1512</v>
      </c>
      <c r="E97" s="199"/>
      <c r="F97" s="199"/>
      <c r="G97" s="199"/>
      <c r="H97" s="199"/>
      <c r="I97" s="199"/>
      <c r="J97" s="200">
        <f>J149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1513</v>
      </c>
      <c r="E98" s="205"/>
      <c r="F98" s="205"/>
      <c r="G98" s="205"/>
      <c r="H98" s="205"/>
      <c r="I98" s="205"/>
      <c r="J98" s="206">
        <f>J150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1514</v>
      </c>
      <c r="E99" s="205"/>
      <c r="F99" s="205"/>
      <c r="G99" s="205"/>
      <c r="H99" s="205"/>
      <c r="I99" s="205"/>
      <c r="J99" s="206">
        <f>J157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6"/>
      <c r="C100" s="197"/>
      <c r="D100" s="198" t="s">
        <v>1515</v>
      </c>
      <c r="E100" s="199"/>
      <c r="F100" s="199"/>
      <c r="G100" s="199"/>
      <c r="H100" s="199"/>
      <c r="I100" s="199"/>
      <c r="J100" s="200">
        <f>J170</f>
        <v>0</v>
      </c>
      <c r="K100" s="197"/>
      <c r="L100" s="20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2"/>
      <c r="C101" s="203"/>
      <c r="D101" s="204" t="s">
        <v>1513</v>
      </c>
      <c r="E101" s="205"/>
      <c r="F101" s="205"/>
      <c r="G101" s="205"/>
      <c r="H101" s="205"/>
      <c r="I101" s="205"/>
      <c r="J101" s="206">
        <f>J171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1516</v>
      </c>
      <c r="E102" s="205"/>
      <c r="F102" s="205"/>
      <c r="G102" s="205"/>
      <c r="H102" s="205"/>
      <c r="I102" s="205"/>
      <c r="J102" s="206">
        <f>J174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6"/>
      <c r="C103" s="197"/>
      <c r="D103" s="198" t="s">
        <v>1517</v>
      </c>
      <c r="E103" s="199"/>
      <c r="F103" s="199"/>
      <c r="G103" s="199"/>
      <c r="H103" s="199"/>
      <c r="I103" s="199"/>
      <c r="J103" s="200">
        <f>J180</f>
        <v>0</v>
      </c>
      <c r="K103" s="197"/>
      <c r="L103" s="20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2"/>
      <c r="C104" s="203"/>
      <c r="D104" s="204" t="s">
        <v>1518</v>
      </c>
      <c r="E104" s="205"/>
      <c r="F104" s="205"/>
      <c r="G104" s="205"/>
      <c r="H104" s="205"/>
      <c r="I104" s="205"/>
      <c r="J104" s="206">
        <f>J181</f>
        <v>0</v>
      </c>
      <c r="K104" s="203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203"/>
      <c r="D105" s="204" t="s">
        <v>1519</v>
      </c>
      <c r="E105" s="205"/>
      <c r="F105" s="205"/>
      <c r="G105" s="205"/>
      <c r="H105" s="205"/>
      <c r="I105" s="205"/>
      <c r="J105" s="206">
        <f>J188</f>
        <v>0</v>
      </c>
      <c r="K105" s="203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203"/>
      <c r="D106" s="204" t="s">
        <v>1520</v>
      </c>
      <c r="E106" s="205"/>
      <c r="F106" s="205"/>
      <c r="G106" s="205"/>
      <c r="H106" s="205"/>
      <c r="I106" s="205"/>
      <c r="J106" s="206">
        <f>J195</f>
        <v>0</v>
      </c>
      <c r="K106" s="203"/>
      <c r="L106" s="20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203"/>
      <c r="D107" s="204" t="s">
        <v>1521</v>
      </c>
      <c r="E107" s="205"/>
      <c r="F107" s="205"/>
      <c r="G107" s="205"/>
      <c r="H107" s="205"/>
      <c r="I107" s="205"/>
      <c r="J107" s="206">
        <f>J204</f>
        <v>0</v>
      </c>
      <c r="K107" s="203"/>
      <c r="L107" s="20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203"/>
      <c r="D108" s="204" t="s">
        <v>1522</v>
      </c>
      <c r="E108" s="205"/>
      <c r="F108" s="205"/>
      <c r="G108" s="205"/>
      <c r="H108" s="205"/>
      <c r="I108" s="205"/>
      <c r="J108" s="206">
        <f>J212</f>
        <v>0</v>
      </c>
      <c r="K108" s="203"/>
      <c r="L108" s="20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2"/>
      <c r="C109" s="203"/>
      <c r="D109" s="204" t="s">
        <v>1523</v>
      </c>
      <c r="E109" s="205"/>
      <c r="F109" s="205"/>
      <c r="G109" s="205"/>
      <c r="H109" s="205"/>
      <c r="I109" s="205"/>
      <c r="J109" s="206">
        <f>J216</f>
        <v>0</v>
      </c>
      <c r="K109" s="203"/>
      <c r="L109" s="20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6"/>
      <c r="C110" s="197"/>
      <c r="D110" s="198" t="s">
        <v>1524</v>
      </c>
      <c r="E110" s="199"/>
      <c r="F110" s="199"/>
      <c r="G110" s="199"/>
      <c r="H110" s="199"/>
      <c r="I110" s="199"/>
      <c r="J110" s="200">
        <f>J221</f>
        <v>0</v>
      </c>
      <c r="K110" s="197"/>
      <c r="L110" s="20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6"/>
      <c r="C111" s="197"/>
      <c r="D111" s="198" t="s">
        <v>1525</v>
      </c>
      <c r="E111" s="199"/>
      <c r="F111" s="199"/>
      <c r="G111" s="199"/>
      <c r="H111" s="199"/>
      <c r="I111" s="199"/>
      <c r="J111" s="200">
        <f>J238</f>
        <v>0</v>
      </c>
      <c r="K111" s="197"/>
      <c r="L111" s="20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6"/>
      <c r="C112" s="197"/>
      <c r="D112" s="198" t="s">
        <v>134</v>
      </c>
      <c r="E112" s="199"/>
      <c r="F112" s="199"/>
      <c r="G112" s="199"/>
      <c r="H112" s="199"/>
      <c r="I112" s="199"/>
      <c r="J112" s="200">
        <f>J242</f>
        <v>0</v>
      </c>
      <c r="K112" s="197"/>
      <c r="L112" s="20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202"/>
      <c r="C113" s="203"/>
      <c r="D113" s="204" t="s">
        <v>135</v>
      </c>
      <c r="E113" s="205"/>
      <c r="F113" s="205"/>
      <c r="G113" s="205"/>
      <c r="H113" s="205"/>
      <c r="I113" s="205"/>
      <c r="J113" s="206">
        <f>J243</f>
        <v>0</v>
      </c>
      <c r="K113" s="203"/>
      <c r="L113" s="20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2"/>
      <c r="C114" s="203"/>
      <c r="D114" s="204" t="s">
        <v>1526</v>
      </c>
      <c r="E114" s="205"/>
      <c r="F114" s="205"/>
      <c r="G114" s="205"/>
      <c r="H114" s="205"/>
      <c r="I114" s="205"/>
      <c r="J114" s="206">
        <f>J249</f>
        <v>0</v>
      </c>
      <c r="K114" s="203"/>
      <c r="L114" s="20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2"/>
      <c r="C115" s="203"/>
      <c r="D115" s="204" t="s">
        <v>1527</v>
      </c>
      <c r="E115" s="205"/>
      <c r="F115" s="205"/>
      <c r="G115" s="205"/>
      <c r="H115" s="205"/>
      <c r="I115" s="205"/>
      <c r="J115" s="206">
        <f>J260</f>
        <v>0</v>
      </c>
      <c r="K115" s="203"/>
      <c r="L115" s="20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2"/>
      <c r="C116" s="203"/>
      <c r="D116" s="204" t="s">
        <v>270</v>
      </c>
      <c r="E116" s="205"/>
      <c r="F116" s="205"/>
      <c r="G116" s="205"/>
      <c r="H116" s="205"/>
      <c r="I116" s="205"/>
      <c r="J116" s="206">
        <f>J262</f>
        <v>0</v>
      </c>
      <c r="K116" s="203"/>
      <c r="L116" s="20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6"/>
      <c r="C117" s="197"/>
      <c r="D117" s="198" t="s">
        <v>138</v>
      </c>
      <c r="E117" s="199"/>
      <c r="F117" s="199"/>
      <c r="G117" s="199"/>
      <c r="H117" s="199"/>
      <c r="I117" s="199"/>
      <c r="J117" s="200">
        <f>J264</f>
        <v>0</v>
      </c>
      <c r="K117" s="197"/>
      <c r="L117" s="201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202"/>
      <c r="C118" s="203"/>
      <c r="D118" s="204" t="s">
        <v>1528</v>
      </c>
      <c r="E118" s="205"/>
      <c r="F118" s="205"/>
      <c r="G118" s="205"/>
      <c r="H118" s="205"/>
      <c r="I118" s="205"/>
      <c r="J118" s="206">
        <f>J265</f>
        <v>0</v>
      </c>
      <c r="K118" s="203"/>
      <c r="L118" s="20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9.28" customHeight="1">
      <c r="A121" s="39"/>
      <c r="B121" s="40"/>
      <c r="C121" s="195" t="s">
        <v>143</v>
      </c>
      <c r="D121" s="41"/>
      <c r="E121" s="41"/>
      <c r="F121" s="41"/>
      <c r="G121" s="41"/>
      <c r="H121" s="41"/>
      <c r="I121" s="41"/>
      <c r="J121" s="208">
        <f>ROUND(J122 + J123 + J124 + J125 + J126 + J127,2)</f>
        <v>0</v>
      </c>
      <c r="K121" s="41"/>
      <c r="L121" s="64"/>
      <c r="N121" s="209" t="s">
        <v>45</v>
      </c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8" customHeight="1">
      <c r="A122" s="39"/>
      <c r="B122" s="40"/>
      <c r="C122" s="41"/>
      <c r="D122" s="145" t="s">
        <v>144</v>
      </c>
      <c r="E122" s="138"/>
      <c r="F122" s="138"/>
      <c r="G122" s="41"/>
      <c r="H122" s="41"/>
      <c r="I122" s="41"/>
      <c r="J122" s="139">
        <v>0</v>
      </c>
      <c r="K122" s="41"/>
      <c r="L122" s="210"/>
      <c r="M122" s="211"/>
      <c r="N122" s="212" t="s">
        <v>46</v>
      </c>
      <c r="O122" s="211"/>
      <c r="P122" s="211"/>
      <c r="Q122" s="211"/>
      <c r="R122" s="211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4" t="s">
        <v>145</v>
      </c>
      <c r="AZ122" s="211"/>
      <c r="BA122" s="211"/>
      <c r="BB122" s="211"/>
      <c r="BC122" s="211"/>
      <c r="BD122" s="211"/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14" t="s">
        <v>89</v>
      </c>
      <c r="BK122" s="211"/>
      <c r="BL122" s="211"/>
      <c r="BM122" s="211"/>
    </row>
    <row r="123" s="2" customFormat="1" ht="18" customHeight="1">
      <c r="A123" s="39"/>
      <c r="B123" s="40"/>
      <c r="C123" s="41"/>
      <c r="D123" s="145" t="s">
        <v>146</v>
      </c>
      <c r="E123" s="138"/>
      <c r="F123" s="138"/>
      <c r="G123" s="41"/>
      <c r="H123" s="41"/>
      <c r="I123" s="41"/>
      <c r="J123" s="139">
        <v>0</v>
      </c>
      <c r="K123" s="41"/>
      <c r="L123" s="210"/>
      <c r="M123" s="211"/>
      <c r="N123" s="212" t="s">
        <v>46</v>
      </c>
      <c r="O123" s="211"/>
      <c r="P123" s="211"/>
      <c r="Q123" s="211"/>
      <c r="R123" s="211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4" t="s">
        <v>145</v>
      </c>
      <c r="AZ123" s="211"/>
      <c r="BA123" s="211"/>
      <c r="BB123" s="211"/>
      <c r="BC123" s="211"/>
      <c r="BD123" s="211"/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14" t="s">
        <v>89</v>
      </c>
      <c r="BK123" s="211"/>
      <c r="BL123" s="211"/>
      <c r="BM123" s="211"/>
    </row>
    <row r="124" s="2" customFormat="1" ht="18" customHeight="1">
      <c r="A124" s="39"/>
      <c r="B124" s="40"/>
      <c r="C124" s="41"/>
      <c r="D124" s="145" t="s">
        <v>147</v>
      </c>
      <c r="E124" s="138"/>
      <c r="F124" s="138"/>
      <c r="G124" s="41"/>
      <c r="H124" s="41"/>
      <c r="I124" s="41"/>
      <c r="J124" s="139">
        <v>0</v>
      </c>
      <c r="K124" s="41"/>
      <c r="L124" s="210"/>
      <c r="M124" s="211"/>
      <c r="N124" s="212" t="s">
        <v>46</v>
      </c>
      <c r="O124" s="211"/>
      <c r="P124" s="211"/>
      <c r="Q124" s="211"/>
      <c r="R124" s="211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4" t="s">
        <v>145</v>
      </c>
      <c r="AZ124" s="211"/>
      <c r="BA124" s="211"/>
      <c r="BB124" s="211"/>
      <c r="BC124" s="211"/>
      <c r="BD124" s="211"/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14" t="s">
        <v>89</v>
      </c>
      <c r="BK124" s="211"/>
      <c r="BL124" s="211"/>
      <c r="BM124" s="211"/>
    </row>
    <row r="125" s="2" customFormat="1" ht="18" customHeight="1">
      <c r="A125" s="39"/>
      <c r="B125" s="40"/>
      <c r="C125" s="41"/>
      <c r="D125" s="145" t="s">
        <v>148</v>
      </c>
      <c r="E125" s="138"/>
      <c r="F125" s="138"/>
      <c r="G125" s="41"/>
      <c r="H125" s="41"/>
      <c r="I125" s="41"/>
      <c r="J125" s="139">
        <v>0</v>
      </c>
      <c r="K125" s="41"/>
      <c r="L125" s="210"/>
      <c r="M125" s="211"/>
      <c r="N125" s="212" t="s">
        <v>46</v>
      </c>
      <c r="O125" s="211"/>
      <c r="P125" s="211"/>
      <c r="Q125" s="211"/>
      <c r="R125" s="211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4" t="s">
        <v>145</v>
      </c>
      <c r="AZ125" s="211"/>
      <c r="BA125" s="211"/>
      <c r="BB125" s="211"/>
      <c r="BC125" s="211"/>
      <c r="BD125" s="211"/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14" t="s">
        <v>89</v>
      </c>
      <c r="BK125" s="211"/>
      <c r="BL125" s="211"/>
      <c r="BM125" s="211"/>
    </row>
    <row r="126" s="2" customFormat="1" ht="18" customHeight="1">
      <c r="A126" s="39"/>
      <c r="B126" s="40"/>
      <c r="C126" s="41"/>
      <c r="D126" s="145" t="s">
        <v>149</v>
      </c>
      <c r="E126" s="138"/>
      <c r="F126" s="138"/>
      <c r="G126" s="41"/>
      <c r="H126" s="41"/>
      <c r="I126" s="41"/>
      <c r="J126" s="139">
        <v>0</v>
      </c>
      <c r="K126" s="41"/>
      <c r="L126" s="210"/>
      <c r="M126" s="211"/>
      <c r="N126" s="212" t="s">
        <v>46</v>
      </c>
      <c r="O126" s="211"/>
      <c r="P126" s="211"/>
      <c r="Q126" s="211"/>
      <c r="R126" s="211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4" t="s">
        <v>145</v>
      </c>
      <c r="AZ126" s="211"/>
      <c r="BA126" s="211"/>
      <c r="BB126" s="211"/>
      <c r="BC126" s="211"/>
      <c r="BD126" s="211"/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14" t="s">
        <v>89</v>
      </c>
      <c r="BK126" s="211"/>
      <c r="BL126" s="211"/>
      <c r="BM126" s="211"/>
    </row>
    <row r="127" s="2" customFormat="1" ht="18" customHeight="1">
      <c r="A127" s="39"/>
      <c r="B127" s="40"/>
      <c r="C127" s="41"/>
      <c r="D127" s="138" t="s">
        <v>150</v>
      </c>
      <c r="E127" s="41"/>
      <c r="F127" s="41"/>
      <c r="G127" s="41"/>
      <c r="H127" s="41"/>
      <c r="I127" s="41"/>
      <c r="J127" s="139">
        <f>ROUND(J30*T127,2)</f>
        <v>0</v>
      </c>
      <c r="K127" s="41"/>
      <c r="L127" s="210"/>
      <c r="M127" s="211"/>
      <c r="N127" s="212" t="s">
        <v>46</v>
      </c>
      <c r="O127" s="211"/>
      <c r="P127" s="211"/>
      <c r="Q127" s="211"/>
      <c r="R127" s="211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4" t="s">
        <v>151</v>
      </c>
      <c r="AZ127" s="211"/>
      <c r="BA127" s="211"/>
      <c r="BB127" s="211"/>
      <c r="BC127" s="211"/>
      <c r="BD127" s="211"/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14" t="s">
        <v>89</v>
      </c>
      <c r="BK127" s="211"/>
      <c r="BL127" s="211"/>
      <c r="BM127" s="211"/>
    </row>
    <row r="128" s="2" customForma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9.28" customHeight="1">
      <c r="A129" s="39"/>
      <c r="B129" s="40"/>
      <c r="C129" s="149" t="s">
        <v>124</v>
      </c>
      <c r="D129" s="150"/>
      <c r="E129" s="150"/>
      <c r="F129" s="150"/>
      <c r="G129" s="150"/>
      <c r="H129" s="150"/>
      <c r="I129" s="150"/>
      <c r="J129" s="151">
        <f>ROUND(J96+J121,2)</f>
        <v>0</v>
      </c>
      <c r="K129" s="15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4" s="2" customFormat="1" ht="6.96" customHeight="1">
      <c r="A134" s="39"/>
      <c r="B134" s="69"/>
      <c r="C134" s="70"/>
      <c r="D134" s="70"/>
      <c r="E134" s="70"/>
      <c r="F134" s="70"/>
      <c r="G134" s="70"/>
      <c r="H134" s="70"/>
      <c r="I134" s="70"/>
      <c r="J134" s="70"/>
      <c r="K134" s="70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24.96" customHeight="1">
      <c r="A135" s="39"/>
      <c r="B135" s="40"/>
      <c r="C135" s="22" t="s">
        <v>152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1" t="s">
        <v>16</v>
      </c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6.5" customHeight="1">
      <c r="A138" s="39"/>
      <c r="B138" s="40"/>
      <c r="C138" s="41"/>
      <c r="D138" s="41"/>
      <c r="E138" s="192" t="str">
        <f>E7</f>
        <v>CNC centrum a Svářečská škola v SOU Nové Strašecí</v>
      </c>
      <c r="F138" s="31"/>
      <c r="G138" s="31"/>
      <c r="H138" s="3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2" customHeight="1">
      <c r="A139" s="39"/>
      <c r="B139" s="40"/>
      <c r="C139" s="31" t="s">
        <v>126</v>
      </c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6.5" customHeight="1">
      <c r="A140" s="39"/>
      <c r="B140" s="40"/>
      <c r="C140" s="41"/>
      <c r="D140" s="41"/>
      <c r="E140" s="77" t="str">
        <f>E9</f>
        <v xml:space="preserve">07 -  ZTI</v>
      </c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2" customHeight="1">
      <c r="A142" s="39"/>
      <c r="B142" s="40"/>
      <c r="C142" s="31" t="s">
        <v>20</v>
      </c>
      <c r="D142" s="41"/>
      <c r="E142" s="41"/>
      <c r="F142" s="26" t="str">
        <f>F12</f>
        <v>Sportovní 1135</v>
      </c>
      <c r="G142" s="41"/>
      <c r="H142" s="41"/>
      <c r="I142" s="31" t="s">
        <v>22</v>
      </c>
      <c r="J142" s="80" t="str">
        <f>IF(J12="","",J12)</f>
        <v>2. 3. 2022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6.96" customHeight="1">
      <c r="A143" s="39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54.45" customHeight="1">
      <c r="A144" s="39"/>
      <c r="B144" s="40"/>
      <c r="C144" s="31" t="s">
        <v>24</v>
      </c>
      <c r="D144" s="41"/>
      <c r="E144" s="41"/>
      <c r="F144" s="26" t="str">
        <f>E15</f>
        <v xml:space="preserve">SOU,  Sportovní 1135, 27180 Nové Strašecí</v>
      </c>
      <c r="G144" s="41"/>
      <c r="H144" s="41"/>
      <c r="I144" s="31" t="s">
        <v>30</v>
      </c>
      <c r="J144" s="35" t="str">
        <f>E21</f>
        <v>Studio PHX s.r.o.Ondříčkova 384/33, Praha 3 Žižkov</v>
      </c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5.15" customHeight="1">
      <c r="A145" s="39"/>
      <c r="B145" s="40"/>
      <c r="C145" s="31" t="s">
        <v>28</v>
      </c>
      <c r="D145" s="41"/>
      <c r="E145" s="41"/>
      <c r="F145" s="26" t="str">
        <f>IF(E18="","",E18)</f>
        <v>Vyplň údaj</v>
      </c>
      <c r="G145" s="41"/>
      <c r="H145" s="41"/>
      <c r="I145" s="31" t="s">
        <v>34</v>
      </c>
      <c r="J145" s="35" t="str">
        <f>E24</f>
        <v>Ing. Jan Brožek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0.32" customHeight="1">
      <c r="A146" s="39"/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11" customFormat="1" ht="29.28" customHeight="1">
      <c r="A147" s="216"/>
      <c r="B147" s="217"/>
      <c r="C147" s="218" t="s">
        <v>153</v>
      </c>
      <c r="D147" s="219" t="s">
        <v>66</v>
      </c>
      <c r="E147" s="219" t="s">
        <v>62</v>
      </c>
      <c r="F147" s="219" t="s">
        <v>63</v>
      </c>
      <c r="G147" s="219" t="s">
        <v>154</v>
      </c>
      <c r="H147" s="219" t="s">
        <v>155</v>
      </c>
      <c r="I147" s="219" t="s">
        <v>156</v>
      </c>
      <c r="J147" s="220" t="s">
        <v>131</v>
      </c>
      <c r="K147" s="221" t="s">
        <v>157</v>
      </c>
      <c r="L147" s="222"/>
      <c r="M147" s="101" t="s">
        <v>1</v>
      </c>
      <c r="N147" s="102" t="s">
        <v>45</v>
      </c>
      <c r="O147" s="102" t="s">
        <v>158</v>
      </c>
      <c r="P147" s="102" t="s">
        <v>159</v>
      </c>
      <c r="Q147" s="102" t="s">
        <v>160</v>
      </c>
      <c r="R147" s="102" t="s">
        <v>161</v>
      </c>
      <c r="S147" s="102" t="s">
        <v>162</v>
      </c>
      <c r="T147" s="103" t="s">
        <v>163</v>
      </c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</row>
    <row r="148" s="2" customFormat="1" ht="22.8" customHeight="1">
      <c r="A148" s="39"/>
      <c r="B148" s="40"/>
      <c r="C148" s="108" t="s">
        <v>164</v>
      </c>
      <c r="D148" s="41"/>
      <c r="E148" s="41"/>
      <c r="F148" s="41"/>
      <c r="G148" s="41"/>
      <c r="H148" s="41"/>
      <c r="I148" s="41"/>
      <c r="J148" s="223">
        <f>BK148</f>
        <v>0</v>
      </c>
      <c r="K148" s="41"/>
      <c r="L148" s="42"/>
      <c r="M148" s="104"/>
      <c r="N148" s="224"/>
      <c r="O148" s="105"/>
      <c r="P148" s="225">
        <f>P149+P170+P180+P221+P238+P242+P264</f>
        <v>0</v>
      </c>
      <c r="Q148" s="105"/>
      <c r="R148" s="225">
        <f>R149+R170+R180+R221+R238+R242+R264</f>
        <v>49.659549999999996</v>
      </c>
      <c r="S148" s="105"/>
      <c r="T148" s="226">
        <f>T149+T170+T180+T221+T238+T242+T264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6" t="s">
        <v>80</v>
      </c>
      <c r="AU148" s="16" t="s">
        <v>133</v>
      </c>
      <c r="BK148" s="227">
        <f>BK149+BK170+BK180+BK221+BK238+BK242+BK264</f>
        <v>0</v>
      </c>
    </row>
    <row r="149" s="12" customFormat="1" ht="25.92" customHeight="1">
      <c r="A149" s="12"/>
      <c r="B149" s="228"/>
      <c r="C149" s="229"/>
      <c r="D149" s="230" t="s">
        <v>80</v>
      </c>
      <c r="E149" s="231" t="s">
        <v>1083</v>
      </c>
      <c r="F149" s="231" t="s">
        <v>1529</v>
      </c>
      <c r="G149" s="229"/>
      <c r="H149" s="229"/>
      <c r="I149" s="232"/>
      <c r="J149" s="233">
        <f>BK149</f>
        <v>0</v>
      </c>
      <c r="K149" s="229"/>
      <c r="L149" s="234"/>
      <c r="M149" s="235"/>
      <c r="N149" s="236"/>
      <c r="O149" s="236"/>
      <c r="P149" s="237">
        <f>P150+P157</f>
        <v>0</v>
      </c>
      <c r="Q149" s="236"/>
      <c r="R149" s="237">
        <f>R150+R157</f>
        <v>0</v>
      </c>
      <c r="S149" s="236"/>
      <c r="T149" s="238">
        <f>T150+T157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9" t="s">
        <v>89</v>
      </c>
      <c r="AT149" s="240" t="s">
        <v>80</v>
      </c>
      <c r="AU149" s="240" t="s">
        <v>81</v>
      </c>
      <c r="AY149" s="239" t="s">
        <v>167</v>
      </c>
      <c r="BK149" s="241">
        <f>BK150+BK157</f>
        <v>0</v>
      </c>
    </row>
    <row r="150" s="12" customFormat="1" ht="22.8" customHeight="1">
      <c r="A150" s="12"/>
      <c r="B150" s="228"/>
      <c r="C150" s="229"/>
      <c r="D150" s="230" t="s">
        <v>80</v>
      </c>
      <c r="E150" s="242" t="s">
        <v>1085</v>
      </c>
      <c r="F150" s="242" t="s">
        <v>1530</v>
      </c>
      <c r="G150" s="229"/>
      <c r="H150" s="229"/>
      <c r="I150" s="232"/>
      <c r="J150" s="243">
        <f>BK150</f>
        <v>0</v>
      </c>
      <c r="K150" s="229"/>
      <c r="L150" s="234"/>
      <c r="M150" s="235"/>
      <c r="N150" s="236"/>
      <c r="O150" s="236"/>
      <c r="P150" s="237">
        <f>SUM(P151:P156)</f>
        <v>0</v>
      </c>
      <c r="Q150" s="236"/>
      <c r="R150" s="237">
        <f>SUM(R151:R156)</f>
        <v>0</v>
      </c>
      <c r="S150" s="236"/>
      <c r="T150" s="238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9" t="s">
        <v>89</v>
      </c>
      <c r="AT150" s="240" t="s">
        <v>80</v>
      </c>
      <c r="AU150" s="240" t="s">
        <v>89</v>
      </c>
      <c r="AY150" s="239" t="s">
        <v>167</v>
      </c>
      <c r="BK150" s="241">
        <f>SUM(BK151:BK156)</f>
        <v>0</v>
      </c>
    </row>
    <row r="151" s="2" customFormat="1" ht="16.5" customHeight="1">
      <c r="A151" s="39"/>
      <c r="B151" s="40"/>
      <c r="C151" s="288" t="s">
        <v>81</v>
      </c>
      <c r="D151" s="288" t="s">
        <v>446</v>
      </c>
      <c r="E151" s="289" t="s">
        <v>1531</v>
      </c>
      <c r="F151" s="290" t="s">
        <v>1532</v>
      </c>
      <c r="G151" s="291" t="s">
        <v>465</v>
      </c>
      <c r="H151" s="292">
        <v>2.5</v>
      </c>
      <c r="I151" s="293"/>
      <c r="J151" s="294">
        <f>ROUND(I151*H151,2)</f>
        <v>0</v>
      </c>
      <c r="K151" s="295"/>
      <c r="L151" s="296"/>
      <c r="M151" s="297" t="s">
        <v>1</v>
      </c>
      <c r="N151" s="298" t="s">
        <v>46</v>
      </c>
      <c r="O151" s="92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6" t="s">
        <v>380</v>
      </c>
      <c r="AT151" s="256" t="s">
        <v>446</v>
      </c>
      <c r="AU151" s="256" t="s">
        <v>91</v>
      </c>
      <c r="AY151" s="16" t="s">
        <v>167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89</v>
      </c>
      <c r="BK151" s="144">
        <f>ROUND(I151*H151,2)</f>
        <v>0</v>
      </c>
      <c r="BL151" s="16" t="s">
        <v>224</v>
      </c>
      <c r="BM151" s="256" t="s">
        <v>91</v>
      </c>
    </row>
    <row r="152" s="2" customFormat="1" ht="16.5" customHeight="1">
      <c r="A152" s="39"/>
      <c r="B152" s="40"/>
      <c r="C152" s="288" t="s">
        <v>81</v>
      </c>
      <c r="D152" s="288" t="s">
        <v>446</v>
      </c>
      <c r="E152" s="289" t="s">
        <v>1533</v>
      </c>
      <c r="F152" s="290" t="s">
        <v>1534</v>
      </c>
      <c r="G152" s="291" t="s">
        <v>465</v>
      </c>
      <c r="H152" s="292">
        <v>19</v>
      </c>
      <c r="I152" s="293"/>
      <c r="J152" s="294">
        <f>ROUND(I152*H152,2)</f>
        <v>0</v>
      </c>
      <c r="K152" s="295"/>
      <c r="L152" s="296"/>
      <c r="M152" s="297" t="s">
        <v>1</v>
      </c>
      <c r="N152" s="298" t="s">
        <v>46</v>
      </c>
      <c r="O152" s="92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6" t="s">
        <v>380</v>
      </c>
      <c r="AT152" s="256" t="s">
        <v>446</v>
      </c>
      <c r="AU152" s="256" t="s">
        <v>91</v>
      </c>
      <c r="AY152" s="16" t="s">
        <v>167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89</v>
      </c>
      <c r="BK152" s="144">
        <f>ROUND(I152*H152,2)</f>
        <v>0</v>
      </c>
      <c r="BL152" s="16" t="s">
        <v>224</v>
      </c>
      <c r="BM152" s="256" t="s">
        <v>173</v>
      </c>
    </row>
    <row r="153" s="2" customFormat="1" ht="16.5" customHeight="1">
      <c r="A153" s="39"/>
      <c r="B153" s="40"/>
      <c r="C153" s="288" t="s">
        <v>81</v>
      </c>
      <c r="D153" s="288" t="s">
        <v>446</v>
      </c>
      <c r="E153" s="289" t="s">
        <v>1535</v>
      </c>
      <c r="F153" s="290" t="s">
        <v>1536</v>
      </c>
      <c r="G153" s="291" t="s">
        <v>465</v>
      </c>
      <c r="H153" s="292">
        <v>6</v>
      </c>
      <c r="I153" s="293"/>
      <c r="J153" s="294">
        <f>ROUND(I153*H153,2)</f>
        <v>0</v>
      </c>
      <c r="K153" s="295"/>
      <c r="L153" s="296"/>
      <c r="M153" s="297" t="s">
        <v>1</v>
      </c>
      <c r="N153" s="298" t="s">
        <v>46</v>
      </c>
      <c r="O153" s="92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6" t="s">
        <v>380</v>
      </c>
      <c r="AT153" s="256" t="s">
        <v>446</v>
      </c>
      <c r="AU153" s="256" t="s">
        <v>91</v>
      </c>
      <c r="AY153" s="16" t="s">
        <v>167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89</v>
      </c>
      <c r="BK153" s="144">
        <f>ROUND(I153*H153,2)</f>
        <v>0</v>
      </c>
      <c r="BL153" s="16" t="s">
        <v>224</v>
      </c>
      <c r="BM153" s="256" t="s">
        <v>204</v>
      </c>
    </row>
    <row r="154" s="2" customFormat="1" ht="16.5" customHeight="1">
      <c r="A154" s="39"/>
      <c r="B154" s="40"/>
      <c r="C154" s="288" t="s">
        <v>81</v>
      </c>
      <c r="D154" s="288" t="s">
        <v>446</v>
      </c>
      <c r="E154" s="289" t="s">
        <v>1537</v>
      </c>
      <c r="F154" s="290" t="s">
        <v>1538</v>
      </c>
      <c r="G154" s="291" t="s">
        <v>465</v>
      </c>
      <c r="H154" s="292">
        <v>7</v>
      </c>
      <c r="I154" s="293"/>
      <c r="J154" s="294">
        <f>ROUND(I154*H154,2)</f>
        <v>0</v>
      </c>
      <c r="K154" s="295"/>
      <c r="L154" s="296"/>
      <c r="M154" s="297" t="s">
        <v>1</v>
      </c>
      <c r="N154" s="298" t="s">
        <v>46</v>
      </c>
      <c r="O154" s="92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6" t="s">
        <v>380</v>
      </c>
      <c r="AT154" s="256" t="s">
        <v>446</v>
      </c>
      <c r="AU154" s="256" t="s">
        <v>91</v>
      </c>
      <c r="AY154" s="16" t="s">
        <v>167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89</v>
      </c>
      <c r="BK154" s="144">
        <f>ROUND(I154*H154,2)</f>
        <v>0</v>
      </c>
      <c r="BL154" s="16" t="s">
        <v>224</v>
      </c>
      <c r="BM154" s="256" t="s">
        <v>260</v>
      </c>
    </row>
    <row r="155" s="2" customFormat="1" ht="16.5" customHeight="1">
      <c r="A155" s="39"/>
      <c r="B155" s="40"/>
      <c r="C155" s="288" t="s">
        <v>81</v>
      </c>
      <c r="D155" s="288" t="s">
        <v>446</v>
      </c>
      <c r="E155" s="289" t="s">
        <v>1539</v>
      </c>
      <c r="F155" s="290" t="s">
        <v>1540</v>
      </c>
      <c r="G155" s="291" t="s">
        <v>465</v>
      </c>
      <c r="H155" s="292">
        <v>11</v>
      </c>
      <c r="I155" s="293"/>
      <c r="J155" s="294">
        <f>ROUND(I155*H155,2)</f>
        <v>0</v>
      </c>
      <c r="K155" s="295"/>
      <c r="L155" s="296"/>
      <c r="M155" s="297" t="s">
        <v>1</v>
      </c>
      <c r="N155" s="298" t="s">
        <v>46</v>
      </c>
      <c r="O155" s="92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6" t="s">
        <v>380</v>
      </c>
      <c r="AT155" s="256" t="s">
        <v>446</v>
      </c>
      <c r="AU155" s="256" t="s">
        <v>91</v>
      </c>
      <c r="AY155" s="16" t="s">
        <v>167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89</v>
      </c>
      <c r="BK155" s="144">
        <f>ROUND(I155*H155,2)</f>
        <v>0</v>
      </c>
      <c r="BL155" s="16" t="s">
        <v>224</v>
      </c>
      <c r="BM155" s="256" t="s">
        <v>193</v>
      </c>
    </row>
    <row r="156" s="2" customFormat="1" ht="16.5" customHeight="1">
      <c r="A156" s="39"/>
      <c r="B156" s="40"/>
      <c r="C156" s="288" t="s">
        <v>81</v>
      </c>
      <c r="D156" s="288" t="s">
        <v>446</v>
      </c>
      <c r="E156" s="289" t="s">
        <v>1541</v>
      </c>
      <c r="F156" s="290" t="s">
        <v>1542</v>
      </c>
      <c r="G156" s="291" t="s">
        <v>465</v>
      </c>
      <c r="H156" s="292">
        <v>45</v>
      </c>
      <c r="I156" s="293"/>
      <c r="J156" s="294">
        <f>ROUND(I156*H156,2)</f>
        <v>0</v>
      </c>
      <c r="K156" s="295"/>
      <c r="L156" s="296"/>
      <c r="M156" s="297" t="s">
        <v>1</v>
      </c>
      <c r="N156" s="298" t="s">
        <v>46</v>
      </c>
      <c r="O156" s="92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6" t="s">
        <v>380</v>
      </c>
      <c r="AT156" s="256" t="s">
        <v>446</v>
      </c>
      <c r="AU156" s="256" t="s">
        <v>91</v>
      </c>
      <c r="AY156" s="16" t="s">
        <v>167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89</v>
      </c>
      <c r="BK156" s="144">
        <f>ROUND(I156*H156,2)</f>
        <v>0</v>
      </c>
      <c r="BL156" s="16" t="s">
        <v>224</v>
      </c>
      <c r="BM156" s="256" t="s">
        <v>255</v>
      </c>
    </row>
    <row r="157" s="12" customFormat="1" ht="22.8" customHeight="1">
      <c r="A157" s="12"/>
      <c r="B157" s="228"/>
      <c r="C157" s="229"/>
      <c r="D157" s="230" t="s">
        <v>80</v>
      </c>
      <c r="E157" s="242" t="s">
        <v>1105</v>
      </c>
      <c r="F157" s="242" t="s">
        <v>1543</v>
      </c>
      <c r="G157" s="229"/>
      <c r="H157" s="229"/>
      <c r="I157" s="232"/>
      <c r="J157" s="243">
        <f>BK157</f>
        <v>0</v>
      </c>
      <c r="K157" s="229"/>
      <c r="L157" s="234"/>
      <c r="M157" s="235"/>
      <c r="N157" s="236"/>
      <c r="O157" s="236"/>
      <c r="P157" s="237">
        <f>SUM(P158:P169)</f>
        <v>0</v>
      </c>
      <c r="Q157" s="236"/>
      <c r="R157" s="237">
        <f>SUM(R158:R169)</f>
        <v>0</v>
      </c>
      <c r="S157" s="236"/>
      <c r="T157" s="238">
        <f>SUM(T158:T169)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9" t="s">
        <v>89</v>
      </c>
      <c r="AT157" s="240" t="s">
        <v>80</v>
      </c>
      <c r="AU157" s="240" t="s">
        <v>89</v>
      </c>
      <c r="AY157" s="239" t="s">
        <v>167</v>
      </c>
      <c r="BK157" s="241">
        <f>SUM(BK158:BK169)</f>
        <v>0</v>
      </c>
    </row>
    <row r="158" s="2" customFormat="1" ht="16.5" customHeight="1">
      <c r="A158" s="39"/>
      <c r="B158" s="40"/>
      <c r="C158" s="288" t="s">
        <v>81</v>
      </c>
      <c r="D158" s="288" t="s">
        <v>446</v>
      </c>
      <c r="E158" s="289" t="s">
        <v>1544</v>
      </c>
      <c r="F158" s="290" t="s">
        <v>1545</v>
      </c>
      <c r="G158" s="291" t="s">
        <v>1089</v>
      </c>
      <c r="H158" s="292">
        <v>4</v>
      </c>
      <c r="I158" s="293"/>
      <c r="J158" s="294">
        <f>ROUND(I158*H158,2)</f>
        <v>0</v>
      </c>
      <c r="K158" s="295"/>
      <c r="L158" s="296"/>
      <c r="M158" s="297" t="s">
        <v>1</v>
      </c>
      <c r="N158" s="298" t="s">
        <v>46</v>
      </c>
      <c r="O158" s="92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6" t="s">
        <v>380</v>
      </c>
      <c r="AT158" s="256" t="s">
        <v>446</v>
      </c>
      <c r="AU158" s="256" t="s">
        <v>91</v>
      </c>
      <c r="AY158" s="16" t="s">
        <v>167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89</v>
      </c>
      <c r="BK158" s="144">
        <f>ROUND(I158*H158,2)</f>
        <v>0</v>
      </c>
      <c r="BL158" s="16" t="s">
        <v>224</v>
      </c>
      <c r="BM158" s="256" t="s">
        <v>216</v>
      </c>
    </row>
    <row r="159" s="2" customFormat="1" ht="16.5" customHeight="1">
      <c r="A159" s="39"/>
      <c r="B159" s="40"/>
      <c r="C159" s="288" t="s">
        <v>81</v>
      </c>
      <c r="D159" s="288" t="s">
        <v>446</v>
      </c>
      <c r="E159" s="289" t="s">
        <v>1546</v>
      </c>
      <c r="F159" s="290" t="s">
        <v>1547</v>
      </c>
      <c r="G159" s="291" t="s">
        <v>1089</v>
      </c>
      <c r="H159" s="292">
        <v>1</v>
      </c>
      <c r="I159" s="293"/>
      <c r="J159" s="294">
        <f>ROUND(I159*H159,2)</f>
        <v>0</v>
      </c>
      <c r="K159" s="295"/>
      <c r="L159" s="296"/>
      <c r="M159" s="297" t="s">
        <v>1</v>
      </c>
      <c r="N159" s="298" t="s">
        <v>46</v>
      </c>
      <c r="O159" s="92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6" t="s">
        <v>380</v>
      </c>
      <c r="AT159" s="256" t="s">
        <v>446</v>
      </c>
      <c r="AU159" s="256" t="s">
        <v>91</v>
      </c>
      <c r="AY159" s="16" t="s">
        <v>167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89</v>
      </c>
      <c r="BK159" s="144">
        <f>ROUND(I159*H159,2)</f>
        <v>0</v>
      </c>
      <c r="BL159" s="16" t="s">
        <v>224</v>
      </c>
      <c r="BM159" s="256" t="s">
        <v>224</v>
      </c>
    </row>
    <row r="160" s="2" customFormat="1" ht="16.5" customHeight="1">
      <c r="A160" s="39"/>
      <c r="B160" s="40"/>
      <c r="C160" s="288" t="s">
        <v>81</v>
      </c>
      <c r="D160" s="288" t="s">
        <v>446</v>
      </c>
      <c r="E160" s="289" t="s">
        <v>1548</v>
      </c>
      <c r="F160" s="290" t="s">
        <v>1549</v>
      </c>
      <c r="G160" s="291" t="s">
        <v>1089</v>
      </c>
      <c r="H160" s="292">
        <v>5</v>
      </c>
      <c r="I160" s="293"/>
      <c r="J160" s="294">
        <f>ROUND(I160*H160,2)</f>
        <v>0</v>
      </c>
      <c r="K160" s="295"/>
      <c r="L160" s="296"/>
      <c r="M160" s="297" t="s">
        <v>1</v>
      </c>
      <c r="N160" s="298" t="s">
        <v>46</v>
      </c>
      <c r="O160" s="92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6" t="s">
        <v>380</v>
      </c>
      <c r="AT160" s="256" t="s">
        <v>446</v>
      </c>
      <c r="AU160" s="256" t="s">
        <v>91</v>
      </c>
      <c r="AY160" s="16" t="s">
        <v>167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89</v>
      </c>
      <c r="BK160" s="144">
        <f>ROUND(I160*H160,2)</f>
        <v>0</v>
      </c>
      <c r="BL160" s="16" t="s">
        <v>224</v>
      </c>
      <c r="BM160" s="256" t="s">
        <v>543</v>
      </c>
    </row>
    <row r="161" s="2" customFormat="1" ht="16.5" customHeight="1">
      <c r="A161" s="39"/>
      <c r="B161" s="40"/>
      <c r="C161" s="288" t="s">
        <v>81</v>
      </c>
      <c r="D161" s="288" t="s">
        <v>446</v>
      </c>
      <c r="E161" s="289" t="s">
        <v>1550</v>
      </c>
      <c r="F161" s="290" t="s">
        <v>1551</v>
      </c>
      <c r="G161" s="291" t="s">
        <v>1089</v>
      </c>
      <c r="H161" s="292">
        <v>13</v>
      </c>
      <c r="I161" s="293"/>
      <c r="J161" s="294">
        <f>ROUND(I161*H161,2)</f>
        <v>0</v>
      </c>
      <c r="K161" s="295"/>
      <c r="L161" s="296"/>
      <c r="M161" s="297" t="s">
        <v>1</v>
      </c>
      <c r="N161" s="298" t="s">
        <v>46</v>
      </c>
      <c r="O161" s="92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6" t="s">
        <v>380</v>
      </c>
      <c r="AT161" s="256" t="s">
        <v>446</v>
      </c>
      <c r="AU161" s="256" t="s">
        <v>91</v>
      </c>
      <c r="AY161" s="16" t="s">
        <v>167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89</v>
      </c>
      <c r="BK161" s="144">
        <f>ROUND(I161*H161,2)</f>
        <v>0</v>
      </c>
      <c r="BL161" s="16" t="s">
        <v>224</v>
      </c>
      <c r="BM161" s="256" t="s">
        <v>569</v>
      </c>
    </row>
    <row r="162" s="2" customFormat="1" ht="16.5" customHeight="1">
      <c r="A162" s="39"/>
      <c r="B162" s="40"/>
      <c r="C162" s="288" t="s">
        <v>81</v>
      </c>
      <c r="D162" s="288" t="s">
        <v>446</v>
      </c>
      <c r="E162" s="289" t="s">
        <v>1552</v>
      </c>
      <c r="F162" s="290" t="s">
        <v>1553</v>
      </c>
      <c r="G162" s="291" t="s">
        <v>1089</v>
      </c>
      <c r="H162" s="292">
        <v>13</v>
      </c>
      <c r="I162" s="293"/>
      <c r="J162" s="294">
        <f>ROUND(I162*H162,2)</f>
        <v>0</v>
      </c>
      <c r="K162" s="295"/>
      <c r="L162" s="296"/>
      <c r="M162" s="297" t="s">
        <v>1</v>
      </c>
      <c r="N162" s="298" t="s">
        <v>46</v>
      </c>
      <c r="O162" s="92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6" t="s">
        <v>380</v>
      </c>
      <c r="AT162" s="256" t="s">
        <v>446</v>
      </c>
      <c r="AU162" s="256" t="s">
        <v>91</v>
      </c>
      <c r="AY162" s="16" t="s">
        <v>167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89</v>
      </c>
      <c r="BK162" s="144">
        <f>ROUND(I162*H162,2)</f>
        <v>0</v>
      </c>
      <c r="BL162" s="16" t="s">
        <v>224</v>
      </c>
      <c r="BM162" s="256" t="s">
        <v>320</v>
      </c>
    </row>
    <row r="163" s="2" customFormat="1" ht="16.5" customHeight="1">
      <c r="A163" s="39"/>
      <c r="B163" s="40"/>
      <c r="C163" s="288" t="s">
        <v>81</v>
      </c>
      <c r="D163" s="288" t="s">
        <v>446</v>
      </c>
      <c r="E163" s="289" t="s">
        <v>1554</v>
      </c>
      <c r="F163" s="290" t="s">
        <v>1555</v>
      </c>
      <c r="G163" s="291" t="s">
        <v>1089</v>
      </c>
      <c r="H163" s="292">
        <v>5</v>
      </c>
      <c r="I163" s="293"/>
      <c r="J163" s="294">
        <f>ROUND(I163*H163,2)</f>
        <v>0</v>
      </c>
      <c r="K163" s="295"/>
      <c r="L163" s="296"/>
      <c r="M163" s="297" t="s">
        <v>1</v>
      </c>
      <c r="N163" s="298" t="s">
        <v>46</v>
      </c>
      <c r="O163" s="92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6" t="s">
        <v>380</v>
      </c>
      <c r="AT163" s="256" t="s">
        <v>446</v>
      </c>
      <c r="AU163" s="256" t="s">
        <v>91</v>
      </c>
      <c r="AY163" s="16" t="s">
        <v>167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89</v>
      </c>
      <c r="BK163" s="144">
        <f>ROUND(I163*H163,2)</f>
        <v>0</v>
      </c>
      <c r="BL163" s="16" t="s">
        <v>224</v>
      </c>
      <c r="BM163" s="256" t="s">
        <v>500</v>
      </c>
    </row>
    <row r="164" s="2" customFormat="1" ht="16.5" customHeight="1">
      <c r="A164" s="39"/>
      <c r="B164" s="40"/>
      <c r="C164" s="288" t="s">
        <v>81</v>
      </c>
      <c r="D164" s="288" t="s">
        <v>446</v>
      </c>
      <c r="E164" s="289" t="s">
        <v>1556</v>
      </c>
      <c r="F164" s="290" t="s">
        <v>1557</v>
      </c>
      <c r="G164" s="291" t="s">
        <v>1089</v>
      </c>
      <c r="H164" s="292">
        <v>1</v>
      </c>
      <c r="I164" s="293"/>
      <c r="J164" s="294">
        <f>ROUND(I164*H164,2)</f>
        <v>0</v>
      </c>
      <c r="K164" s="295"/>
      <c r="L164" s="296"/>
      <c r="M164" s="297" t="s">
        <v>1</v>
      </c>
      <c r="N164" s="298" t="s">
        <v>46</v>
      </c>
      <c r="O164" s="92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6" t="s">
        <v>380</v>
      </c>
      <c r="AT164" s="256" t="s">
        <v>446</v>
      </c>
      <c r="AU164" s="256" t="s">
        <v>91</v>
      </c>
      <c r="AY164" s="16" t="s">
        <v>167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89</v>
      </c>
      <c r="BK164" s="144">
        <f>ROUND(I164*H164,2)</f>
        <v>0</v>
      </c>
      <c r="BL164" s="16" t="s">
        <v>224</v>
      </c>
      <c r="BM164" s="256" t="s">
        <v>345</v>
      </c>
    </row>
    <row r="165" s="2" customFormat="1" ht="16.5" customHeight="1">
      <c r="A165" s="39"/>
      <c r="B165" s="40"/>
      <c r="C165" s="288" t="s">
        <v>81</v>
      </c>
      <c r="D165" s="288" t="s">
        <v>446</v>
      </c>
      <c r="E165" s="289" t="s">
        <v>1558</v>
      </c>
      <c r="F165" s="290" t="s">
        <v>1559</v>
      </c>
      <c r="G165" s="291" t="s">
        <v>1089</v>
      </c>
      <c r="H165" s="292">
        <v>2</v>
      </c>
      <c r="I165" s="293"/>
      <c r="J165" s="294">
        <f>ROUND(I165*H165,2)</f>
        <v>0</v>
      </c>
      <c r="K165" s="295"/>
      <c r="L165" s="296"/>
      <c r="M165" s="297" t="s">
        <v>1</v>
      </c>
      <c r="N165" s="298" t="s">
        <v>46</v>
      </c>
      <c r="O165" s="92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6" t="s">
        <v>380</v>
      </c>
      <c r="AT165" s="256" t="s">
        <v>446</v>
      </c>
      <c r="AU165" s="256" t="s">
        <v>91</v>
      </c>
      <c r="AY165" s="16" t="s">
        <v>167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89</v>
      </c>
      <c r="BK165" s="144">
        <f>ROUND(I165*H165,2)</f>
        <v>0</v>
      </c>
      <c r="BL165" s="16" t="s">
        <v>224</v>
      </c>
      <c r="BM165" s="256" t="s">
        <v>338</v>
      </c>
    </row>
    <row r="166" s="2" customFormat="1" ht="16.5" customHeight="1">
      <c r="A166" s="39"/>
      <c r="B166" s="40"/>
      <c r="C166" s="288" t="s">
        <v>81</v>
      </c>
      <c r="D166" s="288" t="s">
        <v>446</v>
      </c>
      <c r="E166" s="289" t="s">
        <v>1560</v>
      </c>
      <c r="F166" s="290" t="s">
        <v>1561</v>
      </c>
      <c r="G166" s="291" t="s">
        <v>1089</v>
      </c>
      <c r="H166" s="292">
        <v>6</v>
      </c>
      <c r="I166" s="293"/>
      <c r="J166" s="294">
        <f>ROUND(I166*H166,2)</f>
        <v>0</v>
      </c>
      <c r="K166" s="295"/>
      <c r="L166" s="296"/>
      <c r="M166" s="297" t="s">
        <v>1</v>
      </c>
      <c r="N166" s="298" t="s">
        <v>46</v>
      </c>
      <c r="O166" s="92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6" t="s">
        <v>380</v>
      </c>
      <c r="AT166" s="256" t="s">
        <v>446</v>
      </c>
      <c r="AU166" s="256" t="s">
        <v>91</v>
      </c>
      <c r="AY166" s="16" t="s">
        <v>167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89</v>
      </c>
      <c r="BK166" s="144">
        <f>ROUND(I166*H166,2)</f>
        <v>0</v>
      </c>
      <c r="BL166" s="16" t="s">
        <v>224</v>
      </c>
      <c r="BM166" s="256" t="s">
        <v>371</v>
      </c>
    </row>
    <row r="167" s="2" customFormat="1" ht="16.5" customHeight="1">
      <c r="A167" s="39"/>
      <c r="B167" s="40"/>
      <c r="C167" s="288" t="s">
        <v>81</v>
      </c>
      <c r="D167" s="288" t="s">
        <v>446</v>
      </c>
      <c r="E167" s="289" t="s">
        <v>1562</v>
      </c>
      <c r="F167" s="290" t="s">
        <v>1563</v>
      </c>
      <c r="G167" s="291" t="s">
        <v>1089</v>
      </c>
      <c r="H167" s="292">
        <v>7</v>
      </c>
      <c r="I167" s="293"/>
      <c r="J167" s="294">
        <f>ROUND(I167*H167,2)</f>
        <v>0</v>
      </c>
      <c r="K167" s="295"/>
      <c r="L167" s="296"/>
      <c r="M167" s="297" t="s">
        <v>1</v>
      </c>
      <c r="N167" s="298" t="s">
        <v>46</v>
      </c>
      <c r="O167" s="92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6" t="s">
        <v>380</v>
      </c>
      <c r="AT167" s="256" t="s">
        <v>446</v>
      </c>
      <c r="AU167" s="256" t="s">
        <v>91</v>
      </c>
      <c r="AY167" s="16" t="s">
        <v>167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89</v>
      </c>
      <c r="BK167" s="144">
        <f>ROUND(I167*H167,2)</f>
        <v>0</v>
      </c>
      <c r="BL167" s="16" t="s">
        <v>224</v>
      </c>
      <c r="BM167" s="256" t="s">
        <v>380</v>
      </c>
    </row>
    <row r="168" s="2" customFormat="1" ht="16.5" customHeight="1">
      <c r="A168" s="39"/>
      <c r="B168" s="40"/>
      <c r="C168" s="288" t="s">
        <v>81</v>
      </c>
      <c r="D168" s="288" t="s">
        <v>446</v>
      </c>
      <c r="E168" s="289" t="s">
        <v>1564</v>
      </c>
      <c r="F168" s="290" t="s">
        <v>1565</v>
      </c>
      <c r="G168" s="291" t="s">
        <v>1089</v>
      </c>
      <c r="H168" s="292">
        <v>8</v>
      </c>
      <c r="I168" s="293"/>
      <c r="J168" s="294">
        <f>ROUND(I168*H168,2)</f>
        <v>0</v>
      </c>
      <c r="K168" s="295"/>
      <c r="L168" s="296"/>
      <c r="M168" s="297" t="s">
        <v>1</v>
      </c>
      <c r="N168" s="298" t="s">
        <v>46</v>
      </c>
      <c r="O168" s="92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6" t="s">
        <v>380</v>
      </c>
      <c r="AT168" s="256" t="s">
        <v>446</v>
      </c>
      <c r="AU168" s="256" t="s">
        <v>91</v>
      </c>
      <c r="AY168" s="16" t="s">
        <v>167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89</v>
      </c>
      <c r="BK168" s="144">
        <f>ROUND(I168*H168,2)</f>
        <v>0</v>
      </c>
      <c r="BL168" s="16" t="s">
        <v>224</v>
      </c>
      <c r="BM168" s="256" t="s">
        <v>367</v>
      </c>
    </row>
    <row r="169" s="2" customFormat="1" ht="16.5" customHeight="1">
      <c r="A169" s="39"/>
      <c r="B169" s="40"/>
      <c r="C169" s="288" t="s">
        <v>81</v>
      </c>
      <c r="D169" s="288" t="s">
        <v>446</v>
      </c>
      <c r="E169" s="289" t="s">
        <v>1566</v>
      </c>
      <c r="F169" s="290" t="s">
        <v>1567</v>
      </c>
      <c r="G169" s="291" t="s">
        <v>1089</v>
      </c>
      <c r="H169" s="292">
        <v>1</v>
      </c>
      <c r="I169" s="293"/>
      <c r="J169" s="294">
        <f>ROUND(I169*H169,2)</f>
        <v>0</v>
      </c>
      <c r="K169" s="295"/>
      <c r="L169" s="296"/>
      <c r="M169" s="297" t="s">
        <v>1</v>
      </c>
      <c r="N169" s="298" t="s">
        <v>46</v>
      </c>
      <c r="O169" s="92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6" t="s">
        <v>380</v>
      </c>
      <c r="AT169" s="256" t="s">
        <v>446</v>
      </c>
      <c r="AU169" s="256" t="s">
        <v>91</v>
      </c>
      <c r="AY169" s="16" t="s">
        <v>167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89</v>
      </c>
      <c r="BK169" s="144">
        <f>ROUND(I169*H169,2)</f>
        <v>0</v>
      </c>
      <c r="BL169" s="16" t="s">
        <v>224</v>
      </c>
      <c r="BM169" s="256" t="s">
        <v>353</v>
      </c>
    </row>
    <row r="170" s="12" customFormat="1" ht="25.92" customHeight="1">
      <c r="A170" s="12"/>
      <c r="B170" s="228"/>
      <c r="C170" s="229"/>
      <c r="D170" s="230" t="s">
        <v>80</v>
      </c>
      <c r="E170" s="231" t="s">
        <v>1143</v>
      </c>
      <c r="F170" s="231" t="s">
        <v>1568</v>
      </c>
      <c r="G170" s="229"/>
      <c r="H170" s="229"/>
      <c r="I170" s="232"/>
      <c r="J170" s="233">
        <f>BK170</f>
        <v>0</v>
      </c>
      <c r="K170" s="229"/>
      <c r="L170" s="234"/>
      <c r="M170" s="235"/>
      <c r="N170" s="236"/>
      <c r="O170" s="236"/>
      <c r="P170" s="237">
        <f>P171+P174</f>
        <v>0</v>
      </c>
      <c r="Q170" s="236"/>
      <c r="R170" s="237">
        <f>R171+R174</f>
        <v>0</v>
      </c>
      <c r="S170" s="236"/>
      <c r="T170" s="238">
        <f>T171+T174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9" t="s">
        <v>89</v>
      </c>
      <c r="AT170" s="240" t="s">
        <v>80</v>
      </c>
      <c r="AU170" s="240" t="s">
        <v>81</v>
      </c>
      <c r="AY170" s="239" t="s">
        <v>167</v>
      </c>
      <c r="BK170" s="241">
        <f>BK171+BK174</f>
        <v>0</v>
      </c>
    </row>
    <row r="171" s="12" customFormat="1" ht="22.8" customHeight="1">
      <c r="A171" s="12"/>
      <c r="B171" s="228"/>
      <c r="C171" s="229"/>
      <c r="D171" s="230" t="s">
        <v>80</v>
      </c>
      <c r="E171" s="242" t="s">
        <v>1085</v>
      </c>
      <c r="F171" s="242" t="s">
        <v>1530</v>
      </c>
      <c r="G171" s="229"/>
      <c r="H171" s="229"/>
      <c r="I171" s="232"/>
      <c r="J171" s="243">
        <f>BK171</f>
        <v>0</v>
      </c>
      <c r="K171" s="229"/>
      <c r="L171" s="234"/>
      <c r="M171" s="235"/>
      <c r="N171" s="236"/>
      <c r="O171" s="236"/>
      <c r="P171" s="237">
        <f>SUM(P172:P173)</f>
        <v>0</v>
      </c>
      <c r="Q171" s="236"/>
      <c r="R171" s="237">
        <f>SUM(R172:R173)</f>
        <v>0</v>
      </c>
      <c r="S171" s="236"/>
      <c r="T171" s="238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9" t="s">
        <v>89</v>
      </c>
      <c r="AT171" s="240" t="s">
        <v>80</v>
      </c>
      <c r="AU171" s="240" t="s">
        <v>89</v>
      </c>
      <c r="AY171" s="239" t="s">
        <v>167</v>
      </c>
      <c r="BK171" s="241">
        <f>SUM(BK172:BK173)</f>
        <v>0</v>
      </c>
    </row>
    <row r="172" s="2" customFormat="1" ht="16.5" customHeight="1">
      <c r="A172" s="39"/>
      <c r="B172" s="40"/>
      <c r="C172" s="288" t="s">
        <v>81</v>
      </c>
      <c r="D172" s="288" t="s">
        <v>446</v>
      </c>
      <c r="E172" s="289" t="s">
        <v>1569</v>
      </c>
      <c r="F172" s="290" t="s">
        <v>1542</v>
      </c>
      <c r="G172" s="291" t="s">
        <v>465</v>
      </c>
      <c r="H172" s="292">
        <v>70</v>
      </c>
      <c r="I172" s="293"/>
      <c r="J172" s="294">
        <f>ROUND(I172*H172,2)</f>
        <v>0</v>
      </c>
      <c r="K172" s="295"/>
      <c r="L172" s="296"/>
      <c r="M172" s="297" t="s">
        <v>1</v>
      </c>
      <c r="N172" s="298" t="s">
        <v>46</v>
      </c>
      <c r="O172" s="92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6" t="s">
        <v>380</v>
      </c>
      <c r="AT172" s="256" t="s">
        <v>446</v>
      </c>
      <c r="AU172" s="256" t="s">
        <v>91</v>
      </c>
      <c r="AY172" s="16" t="s">
        <v>167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89</v>
      </c>
      <c r="BK172" s="144">
        <f>ROUND(I172*H172,2)</f>
        <v>0</v>
      </c>
      <c r="BL172" s="16" t="s">
        <v>224</v>
      </c>
      <c r="BM172" s="256" t="s">
        <v>592</v>
      </c>
    </row>
    <row r="173" s="2" customFormat="1" ht="16.5" customHeight="1">
      <c r="A173" s="39"/>
      <c r="B173" s="40"/>
      <c r="C173" s="288" t="s">
        <v>81</v>
      </c>
      <c r="D173" s="288" t="s">
        <v>446</v>
      </c>
      <c r="E173" s="289" t="s">
        <v>1570</v>
      </c>
      <c r="F173" s="290" t="s">
        <v>1571</v>
      </c>
      <c r="G173" s="291" t="s">
        <v>465</v>
      </c>
      <c r="H173" s="292">
        <v>25.5</v>
      </c>
      <c r="I173" s="293"/>
      <c r="J173" s="294">
        <f>ROUND(I173*H173,2)</f>
        <v>0</v>
      </c>
      <c r="K173" s="295"/>
      <c r="L173" s="296"/>
      <c r="M173" s="297" t="s">
        <v>1</v>
      </c>
      <c r="N173" s="298" t="s">
        <v>46</v>
      </c>
      <c r="O173" s="92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6" t="s">
        <v>380</v>
      </c>
      <c r="AT173" s="256" t="s">
        <v>446</v>
      </c>
      <c r="AU173" s="256" t="s">
        <v>91</v>
      </c>
      <c r="AY173" s="16" t="s">
        <v>167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89</v>
      </c>
      <c r="BK173" s="144">
        <f>ROUND(I173*H173,2)</f>
        <v>0</v>
      </c>
      <c r="BL173" s="16" t="s">
        <v>224</v>
      </c>
      <c r="BM173" s="256" t="s">
        <v>654</v>
      </c>
    </row>
    <row r="174" s="12" customFormat="1" ht="22.8" customHeight="1">
      <c r="A174" s="12"/>
      <c r="B174" s="228"/>
      <c r="C174" s="229"/>
      <c r="D174" s="230" t="s">
        <v>80</v>
      </c>
      <c r="E174" s="242" t="s">
        <v>1174</v>
      </c>
      <c r="F174" s="242" t="s">
        <v>1572</v>
      </c>
      <c r="G174" s="229"/>
      <c r="H174" s="229"/>
      <c r="I174" s="232"/>
      <c r="J174" s="243">
        <f>BK174</f>
        <v>0</v>
      </c>
      <c r="K174" s="229"/>
      <c r="L174" s="234"/>
      <c r="M174" s="235"/>
      <c r="N174" s="236"/>
      <c r="O174" s="236"/>
      <c r="P174" s="237">
        <f>SUM(P175:P179)</f>
        <v>0</v>
      </c>
      <c r="Q174" s="236"/>
      <c r="R174" s="237">
        <f>SUM(R175:R179)</f>
        <v>0</v>
      </c>
      <c r="S174" s="236"/>
      <c r="T174" s="238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9" t="s">
        <v>89</v>
      </c>
      <c r="AT174" s="240" t="s">
        <v>80</v>
      </c>
      <c r="AU174" s="240" t="s">
        <v>89</v>
      </c>
      <c r="AY174" s="239" t="s">
        <v>167</v>
      </c>
      <c r="BK174" s="241">
        <f>SUM(BK175:BK179)</f>
        <v>0</v>
      </c>
    </row>
    <row r="175" s="2" customFormat="1" ht="16.5" customHeight="1">
      <c r="A175" s="39"/>
      <c r="B175" s="40"/>
      <c r="C175" s="288" t="s">
        <v>81</v>
      </c>
      <c r="D175" s="288" t="s">
        <v>446</v>
      </c>
      <c r="E175" s="289" t="s">
        <v>1573</v>
      </c>
      <c r="F175" s="290" t="s">
        <v>1574</v>
      </c>
      <c r="G175" s="291" t="s">
        <v>1089</v>
      </c>
      <c r="H175" s="292">
        <v>3</v>
      </c>
      <c r="I175" s="293"/>
      <c r="J175" s="294">
        <f>ROUND(I175*H175,2)</f>
        <v>0</v>
      </c>
      <c r="K175" s="295"/>
      <c r="L175" s="296"/>
      <c r="M175" s="297" t="s">
        <v>1</v>
      </c>
      <c r="N175" s="298" t="s">
        <v>46</v>
      </c>
      <c r="O175" s="92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6" t="s">
        <v>380</v>
      </c>
      <c r="AT175" s="256" t="s">
        <v>446</v>
      </c>
      <c r="AU175" s="256" t="s">
        <v>91</v>
      </c>
      <c r="AY175" s="16" t="s">
        <v>167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89</v>
      </c>
      <c r="BK175" s="144">
        <f>ROUND(I175*H175,2)</f>
        <v>0</v>
      </c>
      <c r="BL175" s="16" t="s">
        <v>224</v>
      </c>
      <c r="BM175" s="256" t="s">
        <v>553</v>
      </c>
    </row>
    <row r="176" s="2" customFormat="1" ht="16.5" customHeight="1">
      <c r="A176" s="39"/>
      <c r="B176" s="40"/>
      <c r="C176" s="288" t="s">
        <v>81</v>
      </c>
      <c r="D176" s="288" t="s">
        <v>446</v>
      </c>
      <c r="E176" s="289" t="s">
        <v>1575</v>
      </c>
      <c r="F176" s="290" t="s">
        <v>1576</v>
      </c>
      <c r="G176" s="291" t="s">
        <v>465</v>
      </c>
      <c r="H176" s="292">
        <v>50</v>
      </c>
      <c r="I176" s="293"/>
      <c r="J176" s="294">
        <f>ROUND(I176*H176,2)</f>
        <v>0</v>
      </c>
      <c r="K176" s="295"/>
      <c r="L176" s="296"/>
      <c r="M176" s="297" t="s">
        <v>1</v>
      </c>
      <c r="N176" s="298" t="s">
        <v>46</v>
      </c>
      <c r="O176" s="92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6" t="s">
        <v>380</v>
      </c>
      <c r="AT176" s="256" t="s">
        <v>446</v>
      </c>
      <c r="AU176" s="256" t="s">
        <v>91</v>
      </c>
      <c r="AY176" s="16" t="s">
        <v>167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89</v>
      </c>
      <c r="BK176" s="144">
        <f>ROUND(I176*H176,2)</f>
        <v>0</v>
      </c>
      <c r="BL176" s="16" t="s">
        <v>224</v>
      </c>
      <c r="BM176" s="256" t="s">
        <v>563</v>
      </c>
    </row>
    <row r="177" s="2" customFormat="1" ht="16.5" customHeight="1">
      <c r="A177" s="39"/>
      <c r="B177" s="40"/>
      <c r="C177" s="288" t="s">
        <v>81</v>
      </c>
      <c r="D177" s="288" t="s">
        <v>446</v>
      </c>
      <c r="E177" s="289" t="s">
        <v>1577</v>
      </c>
      <c r="F177" s="290" t="s">
        <v>1578</v>
      </c>
      <c r="G177" s="291" t="s">
        <v>172</v>
      </c>
      <c r="H177" s="292">
        <v>10</v>
      </c>
      <c r="I177" s="293"/>
      <c r="J177" s="294">
        <f>ROUND(I177*H177,2)</f>
        <v>0</v>
      </c>
      <c r="K177" s="295"/>
      <c r="L177" s="296"/>
      <c r="M177" s="297" t="s">
        <v>1</v>
      </c>
      <c r="N177" s="298" t="s">
        <v>46</v>
      </c>
      <c r="O177" s="92"/>
      <c r="P177" s="254">
        <f>O177*H177</f>
        <v>0</v>
      </c>
      <c r="Q177" s="254">
        <v>0</v>
      </c>
      <c r="R177" s="254">
        <f>Q177*H177</f>
        <v>0</v>
      </c>
      <c r="S177" s="254">
        <v>0</v>
      </c>
      <c r="T177" s="25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6" t="s">
        <v>380</v>
      </c>
      <c r="AT177" s="256" t="s">
        <v>446</v>
      </c>
      <c r="AU177" s="256" t="s">
        <v>91</v>
      </c>
      <c r="AY177" s="16" t="s">
        <v>167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89</v>
      </c>
      <c r="BK177" s="144">
        <f>ROUND(I177*H177,2)</f>
        <v>0</v>
      </c>
      <c r="BL177" s="16" t="s">
        <v>224</v>
      </c>
      <c r="BM177" s="256" t="s">
        <v>532</v>
      </c>
    </row>
    <row r="178" s="2" customFormat="1" ht="16.5" customHeight="1">
      <c r="A178" s="39"/>
      <c r="B178" s="40"/>
      <c r="C178" s="288" t="s">
        <v>81</v>
      </c>
      <c r="D178" s="288" t="s">
        <v>446</v>
      </c>
      <c r="E178" s="289" t="s">
        <v>1579</v>
      </c>
      <c r="F178" s="290" t="s">
        <v>1580</v>
      </c>
      <c r="G178" s="291" t="s">
        <v>1089</v>
      </c>
      <c r="H178" s="292">
        <v>143</v>
      </c>
      <c r="I178" s="293"/>
      <c r="J178" s="294">
        <f>ROUND(I178*H178,2)</f>
        <v>0</v>
      </c>
      <c r="K178" s="295"/>
      <c r="L178" s="296"/>
      <c r="M178" s="297" t="s">
        <v>1</v>
      </c>
      <c r="N178" s="298" t="s">
        <v>46</v>
      </c>
      <c r="O178" s="92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6" t="s">
        <v>380</v>
      </c>
      <c r="AT178" s="256" t="s">
        <v>446</v>
      </c>
      <c r="AU178" s="256" t="s">
        <v>91</v>
      </c>
      <c r="AY178" s="16" t="s">
        <v>167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89</v>
      </c>
      <c r="BK178" s="144">
        <f>ROUND(I178*H178,2)</f>
        <v>0</v>
      </c>
      <c r="BL178" s="16" t="s">
        <v>224</v>
      </c>
      <c r="BM178" s="256" t="s">
        <v>457</v>
      </c>
    </row>
    <row r="179" s="2" customFormat="1" ht="16.5" customHeight="1">
      <c r="A179" s="39"/>
      <c r="B179" s="40"/>
      <c r="C179" s="288" t="s">
        <v>81</v>
      </c>
      <c r="D179" s="288" t="s">
        <v>446</v>
      </c>
      <c r="E179" s="289" t="s">
        <v>1581</v>
      </c>
      <c r="F179" s="290" t="s">
        <v>1582</v>
      </c>
      <c r="G179" s="291" t="s">
        <v>1089</v>
      </c>
      <c r="H179" s="292">
        <v>1</v>
      </c>
      <c r="I179" s="293"/>
      <c r="J179" s="294">
        <f>ROUND(I179*H179,2)</f>
        <v>0</v>
      </c>
      <c r="K179" s="295"/>
      <c r="L179" s="296"/>
      <c r="M179" s="297" t="s">
        <v>1</v>
      </c>
      <c r="N179" s="298" t="s">
        <v>46</v>
      </c>
      <c r="O179" s="92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6" t="s">
        <v>380</v>
      </c>
      <c r="AT179" s="256" t="s">
        <v>446</v>
      </c>
      <c r="AU179" s="256" t="s">
        <v>91</v>
      </c>
      <c r="AY179" s="16" t="s">
        <v>167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89</v>
      </c>
      <c r="BK179" s="144">
        <f>ROUND(I179*H179,2)</f>
        <v>0</v>
      </c>
      <c r="BL179" s="16" t="s">
        <v>224</v>
      </c>
      <c r="BM179" s="256" t="s">
        <v>445</v>
      </c>
    </row>
    <row r="180" s="12" customFormat="1" ht="25.92" customHeight="1">
      <c r="A180" s="12"/>
      <c r="B180" s="228"/>
      <c r="C180" s="229"/>
      <c r="D180" s="230" t="s">
        <v>80</v>
      </c>
      <c r="E180" s="231" t="s">
        <v>1195</v>
      </c>
      <c r="F180" s="231" t="s">
        <v>1583</v>
      </c>
      <c r="G180" s="229"/>
      <c r="H180" s="229"/>
      <c r="I180" s="232"/>
      <c r="J180" s="233">
        <f>BK180</f>
        <v>0</v>
      </c>
      <c r="K180" s="229"/>
      <c r="L180" s="234"/>
      <c r="M180" s="235"/>
      <c r="N180" s="236"/>
      <c r="O180" s="236"/>
      <c r="P180" s="237">
        <f>P181+P188+P195+P204+P212+P216</f>
        <v>0</v>
      </c>
      <c r="Q180" s="236"/>
      <c r="R180" s="237">
        <f>R181+R188+R195+R204+R212+R216</f>
        <v>0</v>
      </c>
      <c r="S180" s="236"/>
      <c r="T180" s="238">
        <f>T181+T188+T195+T204+T212+T216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9" t="s">
        <v>89</v>
      </c>
      <c r="AT180" s="240" t="s">
        <v>80</v>
      </c>
      <c r="AU180" s="240" t="s">
        <v>81</v>
      </c>
      <c r="AY180" s="239" t="s">
        <v>167</v>
      </c>
      <c r="BK180" s="241">
        <f>BK181+BK188+BK195+BK204+BK212+BK216</f>
        <v>0</v>
      </c>
    </row>
    <row r="181" s="12" customFormat="1" ht="22.8" customHeight="1">
      <c r="A181" s="12"/>
      <c r="B181" s="228"/>
      <c r="C181" s="229"/>
      <c r="D181" s="230" t="s">
        <v>80</v>
      </c>
      <c r="E181" s="242" t="s">
        <v>1205</v>
      </c>
      <c r="F181" s="242" t="s">
        <v>1584</v>
      </c>
      <c r="G181" s="229"/>
      <c r="H181" s="229"/>
      <c r="I181" s="232"/>
      <c r="J181" s="243">
        <f>BK181</f>
        <v>0</v>
      </c>
      <c r="K181" s="229"/>
      <c r="L181" s="234"/>
      <c r="M181" s="235"/>
      <c r="N181" s="236"/>
      <c r="O181" s="236"/>
      <c r="P181" s="237">
        <f>SUM(P182:P187)</f>
        <v>0</v>
      </c>
      <c r="Q181" s="236"/>
      <c r="R181" s="237">
        <f>SUM(R182:R187)</f>
        <v>0</v>
      </c>
      <c r="S181" s="236"/>
      <c r="T181" s="238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9" t="s">
        <v>89</v>
      </c>
      <c r="AT181" s="240" t="s">
        <v>80</v>
      </c>
      <c r="AU181" s="240" t="s">
        <v>89</v>
      </c>
      <c r="AY181" s="239" t="s">
        <v>167</v>
      </c>
      <c r="BK181" s="241">
        <f>SUM(BK182:BK187)</f>
        <v>0</v>
      </c>
    </row>
    <row r="182" s="2" customFormat="1" ht="37.8" customHeight="1">
      <c r="A182" s="39"/>
      <c r="B182" s="40"/>
      <c r="C182" s="288" t="s">
        <v>81</v>
      </c>
      <c r="D182" s="288" t="s">
        <v>446</v>
      </c>
      <c r="E182" s="289" t="s">
        <v>1585</v>
      </c>
      <c r="F182" s="290" t="s">
        <v>1586</v>
      </c>
      <c r="G182" s="291" t="s">
        <v>465</v>
      </c>
      <c r="H182" s="292">
        <v>40</v>
      </c>
      <c r="I182" s="293"/>
      <c r="J182" s="294">
        <f>ROUND(I182*H182,2)</f>
        <v>0</v>
      </c>
      <c r="K182" s="295"/>
      <c r="L182" s="296"/>
      <c r="M182" s="297" t="s">
        <v>1</v>
      </c>
      <c r="N182" s="298" t="s">
        <v>46</v>
      </c>
      <c r="O182" s="92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6" t="s">
        <v>380</v>
      </c>
      <c r="AT182" s="256" t="s">
        <v>446</v>
      </c>
      <c r="AU182" s="256" t="s">
        <v>91</v>
      </c>
      <c r="AY182" s="16" t="s">
        <v>167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89</v>
      </c>
      <c r="BK182" s="144">
        <f>ROUND(I182*H182,2)</f>
        <v>0</v>
      </c>
      <c r="BL182" s="16" t="s">
        <v>224</v>
      </c>
      <c r="BM182" s="256" t="s">
        <v>468</v>
      </c>
    </row>
    <row r="183" s="2" customFormat="1" ht="37.8" customHeight="1">
      <c r="A183" s="39"/>
      <c r="B183" s="40"/>
      <c r="C183" s="288" t="s">
        <v>81</v>
      </c>
      <c r="D183" s="288" t="s">
        <v>446</v>
      </c>
      <c r="E183" s="289" t="s">
        <v>1587</v>
      </c>
      <c r="F183" s="290" t="s">
        <v>1588</v>
      </c>
      <c r="G183" s="291" t="s">
        <v>465</v>
      </c>
      <c r="H183" s="292">
        <v>12</v>
      </c>
      <c r="I183" s="293"/>
      <c r="J183" s="294">
        <f>ROUND(I183*H183,2)</f>
        <v>0</v>
      </c>
      <c r="K183" s="295"/>
      <c r="L183" s="296"/>
      <c r="M183" s="297" t="s">
        <v>1</v>
      </c>
      <c r="N183" s="298" t="s">
        <v>46</v>
      </c>
      <c r="O183" s="92"/>
      <c r="P183" s="254">
        <f>O183*H183</f>
        <v>0</v>
      </c>
      <c r="Q183" s="254">
        <v>0</v>
      </c>
      <c r="R183" s="254">
        <f>Q183*H183</f>
        <v>0</v>
      </c>
      <c r="S183" s="254">
        <v>0</v>
      </c>
      <c r="T183" s="25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6" t="s">
        <v>380</v>
      </c>
      <c r="AT183" s="256" t="s">
        <v>446</v>
      </c>
      <c r="AU183" s="256" t="s">
        <v>91</v>
      </c>
      <c r="AY183" s="16" t="s">
        <v>167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89</v>
      </c>
      <c r="BK183" s="144">
        <f>ROUND(I183*H183,2)</f>
        <v>0</v>
      </c>
      <c r="BL183" s="16" t="s">
        <v>224</v>
      </c>
      <c r="BM183" s="256" t="s">
        <v>478</v>
      </c>
    </row>
    <row r="184" s="2" customFormat="1" ht="37.8" customHeight="1">
      <c r="A184" s="39"/>
      <c r="B184" s="40"/>
      <c r="C184" s="288" t="s">
        <v>81</v>
      </c>
      <c r="D184" s="288" t="s">
        <v>446</v>
      </c>
      <c r="E184" s="289" t="s">
        <v>1589</v>
      </c>
      <c r="F184" s="290" t="s">
        <v>1590</v>
      </c>
      <c r="G184" s="291" t="s">
        <v>465</v>
      </c>
      <c r="H184" s="292">
        <v>40</v>
      </c>
      <c r="I184" s="293"/>
      <c r="J184" s="294">
        <f>ROUND(I184*H184,2)</f>
        <v>0</v>
      </c>
      <c r="K184" s="295"/>
      <c r="L184" s="296"/>
      <c r="M184" s="297" t="s">
        <v>1</v>
      </c>
      <c r="N184" s="298" t="s">
        <v>46</v>
      </c>
      <c r="O184" s="92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6" t="s">
        <v>380</v>
      </c>
      <c r="AT184" s="256" t="s">
        <v>446</v>
      </c>
      <c r="AU184" s="256" t="s">
        <v>91</v>
      </c>
      <c r="AY184" s="16" t="s">
        <v>167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89</v>
      </c>
      <c r="BK184" s="144">
        <f>ROUND(I184*H184,2)</f>
        <v>0</v>
      </c>
      <c r="BL184" s="16" t="s">
        <v>224</v>
      </c>
      <c r="BM184" s="256" t="s">
        <v>483</v>
      </c>
    </row>
    <row r="185" s="2" customFormat="1" ht="37.8" customHeight="1">
      <c r="A185" s="39"/>
      <c r="B185" s="40"/>
      <c r="C185" s="288" t="s">
        <v>81</v>
      </c>
      <c r="D185" s="288" t="s">
        <v>446</v>
      </c>
      <c r="E185" s="289" t="s">
        <v>1591</v>
      </c>
      <c r="F185" s="290" t="s">
        <v>1592</v>
      </c>
      <c r="G185" s="291" t="s">
        <v>465</v>
      </c>
      <c r="H185" s="292">
        <v>26.5</v>
      </c>
      <c r="I185" s="293"/>
      <c r="J185" s="294">
        <f>ROUND(I185*H185,2)</f>
        <v>0</v>
      </c>
      <c r="K185" s="295"/>
      <c r="L185" s="296"/>
      <c r="M185" s="297" t="s">
        <v>1</v>
      </c>
      <c r="N185" s="298" t="s">
        <v>46</v>
      </c>
      <c r="O185" s="92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6" t="s">
        <v>380</v>
      </c>
      <c r="AT185" s="256" t="s">
        <v>446</v>
      </c>
      <c r="AU185" s="256" t="s">
        <v>91</v>
      </c>
      <c r="AY185" s="16" t="s">
        <v>167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89</v>
      </c>
      <c r="BK185" s="144">
        <f>ROUND(I185*H185,2)</f>
        <v>0</v>
      </c>
      <c r="BL185" s="16" t="s">
        <v>224</v>
      </c>
      <c r="BM185" s="256" t="s">
        <v>915</v>
      </c>
    </row>
    <row r="186" s="2" customFormat="1" ht="37.8" customHeight="1">
      <c r="A186" s="39"/>
      <c r="B186" s="40"/>
      <c r="C186" s="288" t="s">
        <v>81</v>
      </c>
      <c r="D186" s="288" t="s">
        <v>446</v>
      </c>
      <c r="E186" s="289" t="s">
        <v>1593</v>
      </c>
      <c r="F186" s="290" t="s">
        <v>1594</v>
      </c>
      <c r="G186" s="291" t="s">
        <v>465</v>
      </c>
      <c r="H186" s="292">
        <v>6</v>
      </c>
      <c r="I186" s="293"/>
      <c r="J186" s="294">
        <f>ROUND(I186*H186,2)</f>
        <v>0</v>
      </c>
      <c r="K186" s="295"/>
      <c r="L186" s="296"/>
      <c r="M186" s="297" t="s">
        <v>1</v>
      </c>
      <c r="N186" s="298" t="s">
        <v>46</v>
      </c>
      <c r="O186" s="92"/>
      <c r="P186" s="254">
        <f>O186*H186</f>
        <v>0</v>
      </c>
      <c r="Q186" s="254">
        <v>0</v>
      </c>
      <c r="R186" s="254">
        <f>Q186*H186</f>
        <v>0</v>
      </c>
      <c r="S186" s="254">
        <v>0</v>
      </c>
      <c r="T186" s="25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6" t="s">
        <v>380</v>
      </c>
      <c r="AT186" s="256" t="s">
        <v>446</v>
      </c>
      <c r="AU186" s="256" t="s">
        <v>91</v>
      </c>
      <c r="AY186" s="16" t="s">
        <v>167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89</v>
      </c>
      <c r="BK186" s="144">
        <f>ROUND(I186*H186,2)</f>
        <v>0</v>
      </c>
      <c r="BL186" s="16" t="s">
        <v>224</v>
      </c>
      <c r="BM186" s="256" t="s">
        <v>894</v>
      </c>
    </row>
    <row r="187" s="2" customFormat="1" ht="37.8" customHeight="1">
      <c r="A187" s="39"/>
      <c r="B187" s="40"/>
      <c r="C187" s="288" t="s">
        <v>81</v>
      </c>
      <c r="D187" s="288" t="s">
        <v>446</v>
      </c>
      <c r="E187" s="289" t="s">
        <v>1595</v>
      </c>
      <c r="F187" s="290" t="s">
        <v>1596</v>
      </c>
      <c r="G187" s="291" t="s">
        <v>465</v>
      </c>
      <c r="H187" s="292">
        <v>7</v>
      </c>
      <c r="I187" s="293"/>
      <c r="J187" s="294">
        <f>ROUND(I187*H187,2)</f>
        <v>0</v>
      </c>
      <c r="K187" s="295"/>
      <c r="L187" s="296"/>
      <c r="M187" s="297" t="s">
        <v>1</v>
      </c>
      <c r="N187" s="298" t="s">
        <v>46</v>
      </c>
      <c r="O187" s="92"/>
      <c r="P187" s="254">
        <f>O187*H187</f>
        <v>0</v>
      </c>
      <c r="Q187" s="254">
        <v>0</v>
      </c>
      <c r="R187" s="254">
        <f>Q187*H187</f>
        <v>0</v>
      </c>
      <c r="S187" s="254">
        <v>0</v>
      </c>
      <c r="T187" s="25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6" t="s">
        <v>380</v>
      </c>
      <c r="AT187" s="256" t="s">
        <v>446</v>
      </c>
      <c r="AU187" s="256" t="s">
        <v>91</v>
      </c>
      <c r="AY187" s="16" t="s">
        <v>167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89</v>
      </c>
      <c r="BK187" s="144">
        <f>ROUND(I187*H187,2)</f>
        <v>0</v>
      </c>
      <c r="BL187" s="16" t="s">
        <v>224</v>
      </c>
      <c r="BM187" s="256" t="s">
        <v>903</v>
      </c>
    </row>
    <row r="188" s="12" customFormat="1" ht="22.8" customHeight="1">
      <c r="A188" s="12"/>
      <c r="B188" s="228"/>
      <c r="C188" s="229"/>
      <c r="D188" s="230" t="s">
        <v>80</v>
      </c>
      <c r="E188" s="242" t="s">
        <v>1245</v>
      </c>
      <c r="F188" s="242" t="s">
        <v>1597</v>
      </c>
      <c r="G188" s="229"/>
      <c r="H188" s="229"/>
      <c r="I188" s="232"/>
      <c r="J188" s="243">
        <f>BK188</f>
        <v>0</v>
      </c>
      <c r="K188" s="229"/>
      <c r="L188" s="234"/>
      <c r="M188" s="235"/>
      <c r="N188" s="236"/>
      <c r="O188" s="236"/>
      <c r="P188" s="237">
        <f>SUM(P189:P194)</f>
        <v>0</v>
      </c>
      <c r="Q188" s="236"/>
      <c r="R188" s="237">
        <f>SUM(R189:R194)</f>
        <v>0</v>
      </c>
      <c r="S188" s="236"/>
      <c r="T188" s="238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9" t="s">
        <v>89</v>
      </c>
      <c r="AT188" s="240" t="s">
        <v>80</v>
      </c>
      <c r="AU188" s="240" t="s">
        <v>89</v>
      </c>
      <c r="AY188" s="239" t="s">
        <v>167</v>
      </c>
      <c r="BK188" s="241">
        <f>SUM(BK189:BK194)</f>
        <v>0</v>
      </c>
    </row>
    <row r="189" s="2" customFormat="1" ht="24.15" customHeight="1">
      <c r="A189" s="39"/>
      <c r="B189" s="40"/>
      <c r="C189" s="288" t="s">
        <v>81</v>
      </c>
      <c r="D189" s="288" t="s">
        <v>446</v>
      </c>
      <c r="E189" s="289" t="s">
        <v>1598</v>
      </c>
      <c r="F189" s="290" t="s">
        <v>1599</v>
      </c>
      <c r="G189" s="291" t="s">
        <v>465</v>
      </c>
      <c r="H189" s="292">
        <v>40</v>
      </c>
      <c r="I189" s="293"/>
      <c r="J189" s="294">
        <f>ROUND(I189*H189,2)</f>
        <v>0</v>
      </c>
      <c r="K189" s="295"/>
      <c r="L189" s="296"/>
      <c r="M189" s="297" t="s">
        <v>1</v>
      </c>
      <c r="N189" s="298" t="s">
        <v>46</v>
      </c>
      <c r="O189" s="92"/>
      <c r="P189" s="254">
        <f>O189*H189</f>
        <v>0</v>
      </c>
      <c r="Q189" s="254">
        <v>0</v>
      </c>
      <c r="R189" s="254">
        <f>Q189*H189</f>
        <v>0</v>
      </c>
      <c r="S189" s="254">
        <v>0</v>
      </c>
      <c r="T189" s="25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6" t="s">
        <v>380</v>
      </c>
      <c r="AT189" s="256" t="s">
        <v>446</v>
      </c>
      <c r="AU189" s="256" t="s">
        <v>91</v>
      </c>
      <c r="AY189" s="16" t="s">
        <v>167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89</v>
      </c>
      <c r="BK189" s="144">
        <f>ROUND(I189*H189,2)</f>
        <v>0</v>
      </c>
      <c r="BL189" s="16" t="s">
        <v>224</v>
      </c>
      <c r="BM189" s="256" t="s">
        <v>922</v>
      </c>
    </row>
    <row r="190" s="2" customFormat="1" ht="24.15" customHeight="1">
      <c r="A190" s="39"/>
      <c r="B190" s="40"/>
      <c r="C190" s="288" t="s">
        <v>81</v>
      </c>
      <c r="D190" s="288" t="s">
        <v>446</v>
      </c>
      <c r="E190" s="289" t="s">
        <v>1600</v>
      </c>
      <c r="F190" s="290" t="s">
        <v>1601</v>
      </c>
      <c r="G190" s="291" t="s">
        <v>465</v>
      </c>
      <c r="H190" s="292">
        <v>12</v>
      </c>
      <c r="I190" s="293"/>
      <c r="J190" s="294">
        <f>ROUND(I190*H190,2)</f>
        <v>0</v>
      </c>
      <c r="K190" s="295"/>
      <c r="L190" s="296"/>
      <c r="M190" s="297" t="s">
        <v>1</v>
      </c>
      <c r="N190" s="298" t="s">
        <v>46</v>
      </c>
      <c r="O190" s="92"/>
      <c r="P190" s="254">
        <f>O190*H190</f>
        <v>0</v>
      </c>
      <c r="Q190" s="254">
        <v>0</v>
      </c>
      <c r="R190" s="254">
        <f>Q190*H190</f>
        <v>0</v>
      </c>
      <c r="S190" s="254">
        <v>0</v>
      </c>
      <c r="T190" s="25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6" t="s">
        <v>380</v>
      </c>
      <c r="AT190" s="256" t="s">
        <v>446</v>
      </c>
      <c r="AU190" s="256" t="s">
        <v>91</v>
      </c>
      <c r="AY190" s="16" t="s">
        <v>167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89</v>
      </c>
      <c r="BK190" s="144">
        <f>ROUND(I190*H190,2)</f>
        <v>0</v>
      </c>
      <c r="BL190" s="16" t="s">
        <v>224</v>
      </c>
      <c r="BM190" s="256" t="s">
        <v>879</v>
      </c>
    </row>
    <row r="191" s="2" customFormat="1" ht="24.15" customHeight="1">
      <c r="A191" s="39"/>
      <c r="B191" s="40"/>
      <c r="C191" s="288" t="s">
        <v>81</v>
      </c>
      <c r="D191" s="288" t="s">
        <v>446</v>
      </c>
      <c r="E191" s="289" t="s">
        <v>1602</v>
      </c>
      <c r="F191" s="290" t="s">
        <v>1603</v>
      </c>
      <c r="G191" s="291" t="s">
        <v>465</v>
      </c>
      <c r="H191" s="292">
        <v>40</v>
      </c>
      <c r="I191" s="293"/>
      <c r="J191" s="294">
        <f>ROUND(I191*H191,2)</f>
        <v>0</v>
      </c>
      <c r="K191" s="295"/>
      <c r="L191" s="296"/>
      <c r="M191" s="297" t="s">
        <v>1</v>
      </c>
      <c r="N191" s="298" t="s">
        <v>46</v>
      </c>
      <c r="O191" s="92"/>
      <c r="P191" s="254">
        <f>O191*H191</f>
        <v>0</v>
      </c>
      <c r="Q191" s="254">
        <v>0</v>
      </c>
      <c r="R191" s="254">
        <f>Q191*H191</f>
        <v>0</v>
      </c>
      <c r="S191" s="254">
        <v>0</v>
      </c>
      <c r="T191" s="25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6" t="s">
        <v>380</v>
      </c>
      <c r="AT191" s="256" t="s">
        <v>446</v>
      </c>
      <c r="AU191" s="256" t="s">
        <v>91</v>
      </c>
      <c r="AY191" s="16" t="s">
        <v>167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6" t="s">
        <v>89</v>
      </c>
      <c r="BK191" s="144">
        <f>ROUND(I191*H191,2)</f>
        <v>0</v>
      </c>
      <c r="BL191" s="16" t="s">
        <v>224</v>
      </c>
      <c r="BM191" s="256" t="s">
        <v>890</v>
      </c>
    </row>
    <row r="192" s="2" customFormat="1" ht="24.15" customHeight="1">
      <c r="A192" s="39"/>
      <c r="B192" s="40"/>
      <c r="C192" s="288" t="s">
        <v>81</v>
      </c>
      <c r="D192" s="288" t="s">
        <v>446</v>
      </c>
      <c r="E192" s="289" t="s">
        <v>1604</v>
      </c>
      <c r="F192" s="290" t="s">
        <v>1605</v>
      </c>
      <c r="G192" s="291" t="s">
        <v>465</v>
      </c>
      <c r="H192" s="292">
        <v>26.5</v>
      </c>
      <c r="I192" s="293"/>
      <c r="J192" s="294">
        <f>ROUND(I192*H192,2)</f>
        <v>0</v>
      </c>
      <c r="K192" s="295"/>
      <c r="L192" s="296"/>
      <c r="M192" s="297" t="s">
        <v>1</v>
      </c>
      <c r="N192" s="298" t="s">
        <v>46</v>
      </c>
      <c r="O192" s="92"/>
      <c r="P192" s="254">
        <f>O192*H192</f>
        <v>0</v>
      </c>
      <c r="Q192" s="254">
        <v>0</v>
      </c>
      <c r="R192" s="254">
        <f>Q192*H192</f>
        <v>0</v>
      </c>
      <c r="S192" s="254">
        <v>0</v>
      </c>
      <c r="T192" s="25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6" t="s">
        <v>380</v>
      </c>
      <c r="AT192" s="256" t="s">
        <v>446</v>
      </c>
      <c r="AU192" s="256" t="s">
        <v>91</v>
      </c>
      <c r="AY192" s="16" t="s">
        <v>167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89</v>
      </c>
      <c r="BK192" s="144">
        <f>ROUND(I192*H192,2)</f>
        <v>0</v>
      </c>
      <c r="BL192" s="16" t="s">
        <v>224</v>
      </c>
      <c r="BM192" s="256" t="s">
        <v>932</v>
      </c>
    </row>
    <row r="193" s="2" customFormat="1" ht="24.15" customHeight="1">
      <c r="A193" s="39"/>
      <c r="B193" s="40"/>
      <c r="C193" s="288" t="s">
        <v>81</v>
      </c>
      <c r="D193" s="288" t="s">
        <v>446</v>
      </c>
      <c r="E193" s="289" t="s">
        <v>1606</v>
      </c>
      <c r="F193" s="290" t="s">
        <v>1607</v>
      </c>
      <c r="G193" s="291" t="s">
        <v>465</v>
      </c>
      <c r="H193" s="292">
        <v>6</v>
      </c>
      <c r="I193" s="293"/>
      <c r="J193" s="294">
        <f>ROUND(I193*H193,2)</f>
        <v>0</v>
      </c>
      <c r="K193" s="295"/>
      <c r="L193" s="296"/>
      <c r="M193" s="297" t="s">
        <v>1</v>
      </c>
      <c r="N193" s="298" t="s">
        <v>46</v>
      </c>
      <c r="O193" s="92"/>
      <c r="P193" s="254">
        <f>O193*H193</f>
        <v>0</v>
      </c>
      <c r="Q193" s="254">
        <v>0</v>
      </c>
      <c r="R193" s="254">
        <f>Q193*H193</f>
        <v>0</v>
      </c>
      <c r="S193" s="254">
        <v>0</v>
      </c>
      <c r="T193" s="25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6" t="s">
        <v>380</v>
      </c>
      <c r="AT193" s="256" t="s">
        <v>446</v>
      </c>
      <c r="AU193" s="256" t="s">
        <v>91</v>
      </c>
      <c r="AY193" s="16" t="s">
        <v>167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89</v>
      </c>
      <c r="BK193" s="144">
        <f>ROUND(I193*H193,2)</f>
        <v>0</v>
      </c>
      <c r="BL193" s="16" t="s">
        <v>224</v>
      </c>
      <c r="BM193" s="256" t="s">
        <v>621</v>
      </c>
    </row>
    <row r="194" s="2" customFormat="1" ht="24.15" customHeight="1">
      <c r="A194" s="39"/>
      <c r="B194" s="40"/>
      <c r="C194" s="288" t="s">
        <v>81</v>
      </c>
      <c r="D194" s="288" t="s">
        <v>446</v>
      </c>
      <c r="E194" s="289" t="s">
        <v>1608</v>
      </c>
      <c r="F194" s="290" t="s">
        <v>1609</v>
      </c>
      <c r="G194" s="291" t="s">
        <v>465</v>
      </c>
      <c r="H194" s="292">
        <v>7</v>
      </c>
      <c r="I194" s="293"/>
      <c r="J194" s="294">
        <f>ROUND(I194*H194,2)</f>
        <v>0</v>
      </c>
      <c r="K194" s="295"/>
      <c r="L194" s="296"/>
      <c r="M194" s="297" t="s">
        <v>1</v>
      </c>
      <c r="N194" s="298" t="s">
        <v>46</v>
      </c>
      <c r="O194" s="92"/>
      <c r="P194" s="254">
        <f>O194*H194</f>
        <v>0</v>
      </c>
      <c r="Q194" s="254">
        <v>0</v>
      </c>
      <c r="R194" s="254">
        <f>Q194*H194</f>
        <v>0</v>
      </c>
      <c r="S194" s="254">
        <v>0</v>
      </c>
      <c r="T194" s="25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6" t="s">
        <v>380</v>
      </c>
      <c r="AT194" s="256" t="s">
        <v>446</v>
      </c>
      <c r="AU194" s="256" t="s">
        <v>91</v>
      </c>
      <c r="AY194" s="16" t="s">
        <v>167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89</v>
      </c>
      <c r="BK194" s="144">
        <f>ROUND(I194*H194,2)</f>
        <v>0</v>
      </c>
      <c r="BL194" s="16" t="s">
        <v>224</v>
      </c>
      <c r="BM194" s="256" t="s">
        <v>630</v>
      </c>
    </row>
    <row r="195" s="12" customFormat="1" ht="22.8" customHeight="1">
      <c r="A195" s="12"/>
      <c r="B195" s="228"/>
      <c r="C195" s="229"/>
      <c r="D195" s="230" t="s">
        <v>80</v>
      </c>
      <c r="E195" s="242" t="s">
        <v>1610</v>
      </c>
      <c r="F195" s="242" t="s">
        <v>1611</v>
      </c>
      <c r="G195" s="229"/>
      <c r="H195" s="229"/>
      <c r="I195" s="232"/>
      <c r="J195" s="243">
        <f>BK195</f>
        <v>0</v>
      </c>
      <c r="K195" s="229"/>
      <c r="L195" s="234"/>
      <c r="M195" s="235"/>
      <c r="N195" s="236"/>
      <c r="O195" s="236"/>
      <c r="P195" s="237">
        <f>SUM(P196:P203)</f>
        <v>0</v>
      </c>
      <c r="Q195" s="236"/>
      <c r="R195" s="237">
        <f>SUM(R196:R203)</f>
        <v>0</v>
      </c>
      <c r="S195" s="236"/>
      <c r="T195" s="238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9" t="s">
        <v>89</v>
      </c>
      <c r="AT195" s="240" t="s">
        <v>80</v>
      </c>
      <c r="AU195" s="240" t="s">
        <v>89</v>
      </c>
      <c r="AY195" s="239" t="s">
        <v>167</v>
      </c>
      <c r="BK195" s="241">
        <f>SUM(BK196:BK203)</f>
        <v>0</v>
      </c>
    </row>
    <row r="196" s="2" customFormat="1" ht="16.5" customHeight="1">
      <c r="A196" s="39"/>
      <c r="B196" s="40"/>
      <c r="C196" s="288" t="s">
        <v>81</v>
      </c>
      <c r="D196" s="288" t="s">
        <v>446</v>
      </c>
      <c r="E196" s="289" t="s">
        <v>1612</v>
      </c>
      <c r="F196" s="290" t="s">
        <v>1613</v>
      </c>
      <c r="G196" s="291" t="s">
        <v>1089</v>
      </c>
      <c r="H196" s="292">
        <v>1</v>
      </c>
      <c r="I196" s="293"/>
      <c r="J196" s="294">
        <f>ROUND(I196*H196,2)</f>
        <v>0</v>
      </c>
      <c r="K196" s="295"/>
      <c r="L196" s="296"/>
      <c r="M196" s="297" t="s">
        <v>1</v>
      </c>
      <c r="N196" s="298" t="s">
        <v>46</v>
      </c>
      <c r="O196" s="92"/>
      <c r="P196" s="254">
        <f>O196*H196</f>
        <v>0</v>
      </c>
      <c r="Q196" s="254">
        <v>0</v>
      </c>
      <c r="R196" s="254">
        <f>Q196*H196</f>
        <v>0</v>
      </c>
      <c r="S196" s="254">
        <v>0</v>
      </c>
      <c r="T196" s="25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6" t="s">
        <v>380</v>
      </c>
      <c r="AT196" s="256" t="s">
        <v>446</v>
      </c>
      <c r="AU196" s="256" t="s">
        <v>91</v>
      </c>
      <c r="AY196" s="16" t="s">
        <v>167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89</v>
      </c>
      <c r="BK196" s="144">
        <f>ROUND(I196*H196,2)</f>
        <v>0</v>
      </c>
      <c r="BL196" s="16" t="s">
        <v>224</v>
      </c>
      <c r="BM196" s="256" t="s">
        <v>640</v>
      </c>
    </row>
    <row r="197" s="2" customFormat="1" ht="21.75" customHeight="1">
      <c r="A197" s="39"/>
      <c r="B197" s="40"/>
      <c r="C197" s="288" t="s">
        <v>81</v>
      </c>
      <c r="D197" s="288" t="s">
        <v>446</v>
      </c>
      <c r="E197" s="289" t="s">
        <v>1614</v>
      </c>
      <c r="F197" s="290" t="s">
        <v>1615</v>
      </c>
      <c r="G197" s="291" t="s">
        <v>1089</v>
      </c>
      <c r="H197" s="292">
        <v>1</v>
      </c>
      <c r="I197" s="293"/>
      <c r="J197" s="294">
        <f>ROUND(I197*H197,2)</f>
        <v>0</v>
      </c>
      <c r="K197" s="295"/>
      <c r="L197" s="296"/>
      <c r="M197" s="297" t="s">
        <v>1</v>
      </c>
      <c r="N197" s="298" t="s">
        <v>46</v>
      </c>
      <c r="O197" s="92"/>
      <c r="P197" s="254">
        <f>O197*H197</f>
        <v>0</v>
      </c>
      <c r="Q197" s="254">
        <v>0</v>
      </c>
      <c r="R197" s="254">
        <f>Q197*H197</f>
        <v>0</v>
      </c>
      <c r="S197" s="254">
        <v>0</v>
      </c>
      <c r="T197" s="25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6" t="s">
        <v>380</v>
      </c>
      <c r="AT197" s="256" t="s">
        <v>446</v>
      </c>
      <c r="AU197" s="256" t="s">
        <v>91</v>
      </c>
      <c r="AY197" s="16" t="s">
        <v>167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89</v>
      </c>
      <c r="BK197" s="144">
        <f>ROUND(I197*H197,2)</f>
        <v>0</v>
      </c>
      <c r="BL197" s="16" t="s">
        <v>224</v>
      </c>
      <c r="BM197" s="256" t="s">
        <v>644</v>
      </c>
    </row>
    <row r="198" s="2" customFormat="1" ht="16.5" customHeight="1">
      <c r="A198" s="39"/>
      <c r="B198" s="40"/>
      <c r="C198" s="288" t="s">
        <v>81</v>
      </c>
      <c r="D198" s="288" t="s">
        <v>446</v>
      </c>
      <c r="E198" s="289" t="s">
        <v>1616</v>
      </c>
      <c r="F198" s="290" t="s">
        <v>1617</v>
      </c>
      <c r="G198" s="291" t="s">
        <v>1089</v>
      </c>
      <c r="H198" s="292">
        <v>3</v>
      </c>
      <c r="I198" s="293"/>
      <c r="J198" s="294">
        <f>ROUND(I198*H198,2)</f>
        <v>0</v>
      </c>
      <c r="K198" s="295"/>
      <c r="L198" s="296"/>
      <c r="M198" s="297" t="s">
        <v>1</v>
      </c>
      <c r="N198" s="298" t="s">
        <v>46</v>
      </c>
      <c r="O198" s="92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6" t="s">
        <v>380</v>
      </c>
      <c r="AT198" s="256" t="s">
        <v>446</v>
      </c>
      <c r="AU198" s="256" t="s">
        <v>91</v>
      </c>
      <c r="AY198" s="16" t="s">
        <v>167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6" t="s">
        <v>89</v>
      </c>
      <c r="BK198" s="144">
        <f>ROUND(I198*H198,2)</f>
        <v>0</v>
      </c>
      <c r="BL198" s="16" t="s">
        <v>224</v>
      </c>
      <c r="BM198" s="256" t="s">
        <v>692</v>
      </c>
    </row>
    <row r="199" s="2" customFormat="1" ht="16.5" customHeight="1">
      <c r="A199" s="39"/>
      <c r="B199" s="40"/>
      <c r="C199" s="288" t="s">
        <v>81</v>
      </c>
      <c r="D199" s="288" t="s">
        <v>446</v>
      </c>
      <c r="E199" s="289" t="s">
        <v>1618</v>
      </c>
      <c r="F199" s="290" t="s">
        <v>1619</v>
      </c>
      <c r="G199" s="291" t="s">
        <v>1089</v>
      </c>
      <c r="H199" s="292">
        <v>1</v>
      </c>
      <c r="I199" s="293"/>
      <c r="J199" s="294">
        <f>ROUND(I199*H199,2)</f>
        <v>0</v>
      </c>
      <c r="K199" s="295"/>
      <c r="L199" s="296"/>
      <c r="M199" s="297" t="s">
        <v>1</v>
      </c>
      <c r="N199" s="298" t="s">
        <v>46</v>
      </c>
      <c r="O199" s="92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6" t="s">
        <v>380</v>
      </c>
      <c r="AT199" s="256" t="s">
        <v>446</v>
      </c>
      <c r="AU199" s="256" t="s">
        <v>91</v>
      </c>
      <c r="AY199" s="16" t="s">
        <v>167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89</v>
      </c>
      <c r="BK199" s="144">
        <f>ROUND(I199*H199,2)</f>
        <v>0</v>
      </c>
      <c r="BL199" s="16" t="s">
        <v>224</v>
      </c>
      <c r="BM199" s="256" t="s">
        <v>680</v>
      </c>
    </row>
    <row r="200" s="2" customFormat="1" ht="16.5" customHeight="1">
      <c r="A200" s="39"/>
      <c r="B200" s="40"/>
      <c r="C200" s="288" t="s">
        <v>81</v>
      </c>
      <c r="D200" s="288" t="s">
        <v>446</v>
      </c>
      <c r="E200" s="289" t="s">
        <v>1620</v>
      </c>
      <c r="F200" s="290" t="s">
        <v>1621</v>
      </c>
      <c r="G200" s="291" t="s">
        <v>1089</v>
      </c>
      <c r="H200" s="292">
        <v>2</v>
      </c>
      <c r="I200" s="293"/>
      <c r="J200" s="294">
        <f>ROUND(I200*H200,2)</f>
        <v>0</v>
      </c>
      <c r="K200" s="295"/>
      <c r="L200" s="296"/>
      <c r="M200" s="297" t="s">
        <v>1</v>
      </c>
      <c r="N200" s="298" t="s">
        <v>46</v>
      </c>
      <c r="O200" s="92"/>
      <c r="P200" s="254">
        <f>O200*H200</f>
        <v>0</v>
      </c>
      <c r="Q200" s="254">
        <v>0</v>
      </c>
      <c r="R200" s="254">
        <f>Q200*H200</f>
        <v>0</v>
      </c>
      <c r="S200" s="254">
        <v>0</v>
      </c>
      <c r="T200" s="25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6" t="s">
        <v>380</v>
      </c>
      <c r="AT200" s="256" t="s">
        <v>446</v>
      </c>
      <c r="AU200" s="256" t="s">
        <v>91</v>
      </c>
      <c r="AY200" s="16" t="s">
        <v>167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89</v>
      </c>
      <c r="BK200" s="144">
        <f>ROUND(I200*H200,2)</f>
        <v>0</v>
      </c>
      <c r="BL200" s="16" t="s">
        <v>224</v>
      </c>
      <c r="BM200" s="256" t="s">
        <v>780</v>
      </c>
    </row>
    <row r="201" s="2" customFormat="1" ht="16.5" customHeight="1">
      <c r="A201" s="39"/>
      <c r="B201" s="40"/>
      <c r="C201" s="288" t="s">
        <v>81</v>
      </c>
      <c r="D201" s="288" t="s">
        <v>446</v>
      </c>
      <c r="E201" s="289" t="s">
        <v>1622</v>
      </c>
      <c r="F201" s="290" t="s">
        <v>1623</v>
      </c>
      <c r="G201" s="291" t="s">
        <v>1089</v>
      </c>
      <c r="H201" s="292">
        <v>1</v>
      </c>
      <c r="I201" s="293"/>
      <c r="J201" s="294">
        <f>ROUND(I201*H201,2)</f>
        <v>0</v>
      </c>
      <c r="K201" s="295"/>
      <c r="L201" s="296"/>
      <c r="M201" s="297" t="s">
        <v>1</v>
      </c>
      <c r="N201" s="298" t="s">
        <v>46</v>
      </c>
      <c r="O201" s="92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6" t="s">
        <v>380</v>
      </c>
      <c r="AT201" s="256" t="s">
        <v>446</v>
      </c>
      <c r="AU201" s="256" t="s">
        <v>91</v>
      </c>
      <c r="AY201" s="16" t="s">
        <v>167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89</v>
      </c>
      <c r="BK201" s="144">
        <f>ROUND(I201*H201,2)</f>
        <v>0</v>
      </c>
      <c r="BL201" s="16" t="s">
        <v>224</v>
      </c>
      <c r="BM201" s="256" t="s">
        <v>422</v>
      </c>
    </row>
    <row r="202" s="2" customFormat="1" ht="16.5" customHeight="1">
      <c r="A202" s="39"/>
      <c r="B202" s="40"/>
      <c r="C202" s="288" t="s">
        <v>81</v>
      </c>
      <c r="D202" s="288" t="s">
        <v>446</v>
      </c>
      <c r="E202" s="289" t="s">
        <v>1624</v>
      </c>
      <c r="F202" s="290" t="s">
        <v>1625</v>
      </c>
      <c r="G202" s="291" t="s">
        <v>1089</v>
      </c>
      <c r="H202" s="292">
        <v>1</v>
      </c>
      <c r="I202" s="293"/>
      <c r="J202" s="294">
        <f>ROUND(I202*H202,2)</f>
        <v>0</v>
      </c>
      <c r="K202" s="295"/>
      <c r="L202" s="296"/>
      <c r="M202" s="297" t="s">
        <v>1</v>
      </c>
      <c r="N202" s="298" t="s">
        <v>46</v>
      </c>
      <c r="O202" s="92"/>
      <c r="P202" s="254">
        <f>O202*H202</f>
        <v>0</v>
      </c>
      <c r="Q202" s="254">
        <v>0</v>
      </c>
      <c r="R202" s="254">
        <f>Q202*H202</f>
        <v>0</v>
      </c>
      <c r="S202" s="254">
        <v>0</v>
      </c>
      <c r="T202" s="25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6" t="s">
        <v>380</v>
      </c>
      <c r="AT202" s="256" t="s">
        <v>446</v>
      </c>
      <c r="AU202" s="256" t="s">
        <v>91</v>
      </c>
      <c r="AY202" s="16" t="s">
        <v>167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89</v>
      </c>
      <c r="BK202" s="144">
        <f>ROUND(I202*H202,2)</f>
        <v>0</v>
      </c>
      <c r="BL202" s="16" t="s">
        <v>224</v>
      </c>
      <c r="BM202" s="256" t="s">
        <v>830</v>
      </c>
    </row>
    <row r="203" s="2" customFormat="1" ht="16.5" customHeight="1">
      <c r="A203" s="39"/>
      <c r="B203" s="40"/>
      <c r="C203" s="288" t="s">
        <v>81</v>
      </c>
      <c r="D203" s="288" t="s">
        <v>446</v>
      </c>
      <c r="E203" s="289" t="s">
        <v>1626</v>
      </c>
      <c r="F203" s="290" t="s">
        <v>1627</v>
      </c>
      <c r="G203" s="291" t="s">
        <v>1089</v>
      </c>
      <c r="H203" s="292">
        <v>1</v>
      </c>
      <c r="I203" s="293"/>
      <c r="J203" s="294">
        <f>ROUND(I203*H203,2)</f>
        <v>0</v>
      </c>
      <c r="K203" s="295"/>
      <c r="L203" s="296"/>
      <c r="M203" s="297" t="s">
        <v>1</v>
      </c>
      <c r="N203" s="298" t="s">
        <v>46</v>
      </c>
      <c r="O203" s="92"/>
      <c r="P203" s="254">
        <f>O203*H203</f>
        <v>0</v>
      </c>
      <c r="Q203" s="254">
        <v>0</v>
      </c>
      <c r="R203" s="254">
        <f>Q203*H203</f>
        <v>0</v>
      </c>
      <c r="S203" s="254">
        <v>0</v>
      </c>
      <c r="T203" s="25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6" t="s">
        <v>380</v>
      </c>
      <c r="AT203" s="256" t="s">
        <v>446</v>
      </c>
      <c r="AU203" s="256" t="s">
        <v>91</v>
      </c>
      <c r="AY203" s="16" t="s">
        <v>167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89</v>
      </c>
      <c r="BK203" s="144">
        <f>ROUND(I203*H203,2)</f>
        <v>0</v>
      </c>
      <c r="BL203" s="16" t="s">
        <v>224</v>
      </c>
      <c r="BM203" s="256" t="s">
        <v>839</v>
      </c>
    </row>
    <row r="204" s="12" customFormat="1" ht="22.8" customHeight="1">
      <c r="A204" s="12"/>
      <c r="B204" s="228"/>
      <c r="C204" s="229"/>
      <c r="D204" s="230" t="s">
        <v>80</v>
      </c>
      <c r="E204" s="242" t="s">
        <v>1628</v>
      </c>
      <c r="F204" s="242" t="s">
        <v>1629</v>
      </c>
      <c r="G204" s="229"/>
      <c r="H204" s="229"/>
      <c r="I204" s="232"/>
      <c r="J204" s="243">
        <f>BK204</f>
        <v>0</v>
      </c>
      <c r="K204" s="229"/>
      <c r="L204" s="234"/>
      <c r="M204" s="235"/>
      <c r="N204" s="236"/>
      <c r="O204" s="236"/>
      <c r="P204" s="237">
        <f>SUM(P205:P211)</f>
        <v>0</v>
      </c>
      <c r="Q204" s="236"/>
      <c r="R204" s="237">
        <f>SUM(R205:R211)</f>
        <v>0</v>
      </c>
      <c r="S204" s="236"/>
      <c r="T204" s="238">
        <f>SUM(T205:T211)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9" t="s">
        <v>89</v>
      </c>
      <c r="AT204" s="240" t="s">
        <v>80</v>
      </c>
      <c r="AU204" s="240" t="s">
        <v>89</v>
      </c>
      <c r="AY204" s="239" t="s">
        <v>167</v>
      </c>
      <c r="BK204" s="241">
        <f>SUM(BK205:BK211)</f>
        <v>0</v>
      </c>
    </row>
    <row r="205" s="2" customFormat="1" ht="16.5" customHeight="1">
      <c r="A205" s="39"/>
      <c r="B205" s="40"/>
      <c r="C205" s="288" t="s">
        <v>81</v>
      </c>
      <c r="D205" s="288" t="s">
        <v>446</v>
      </c>
      <c r="E205" s="289" t="s">
        <v>1630</v>
      </c>
      <c r="F205" s="290" t="s">
        <v>1631</v>
      </c>
      <c r="G205" s="291" t="s">
        <v>1089</v>
      </c>
      <c r="H205" s="292">
        <v>3</v>
      </c>
      <c r="I205" s="293"/>
      <c r="J205" s="294">
        <f>ROUND(I205*H205,2)</f>
        <v>0</v>
      </c>
      <c r="K205" s="295"/>
      <c r="L205" s="296"/>
      <c r="M205" s="297" t="s">
        <v>1</v>
      </c>
      <c r="N205" s="298" t="s">
        <v>46</v>
      </c>
      <c r="O205" s="92"/>
      <c r="P205" s="254">
        <f>O205*H205</f>
        <v>0</v>
      </c>
      <c r="Q205" s="254">
        <v>0</v>
      </c>
      <c r="R205" s="254">
        <f>Q205*H205</f>
        <v>0</v>
      </c>
      <c r="S205" s="254">
        <v>0</v>
      </c>
      <c r="T205" s="25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6" t="s">
        <v>380</v>
      </c>
      <c r="AT205" s="256" t="s">
        <v>446</v>
      </c>
      <c r="AU205" s="256" t="s">
        <v>91</v>
      </c>
      <c r="AY205" s="16" t="s">
        <v>167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89</v>
      </c>
      <c r="BK205" s="144">
        <f>ROUND(I205*H205,2)</f>
        <v>0</v>
      </c>
      <c r="BL205" s="16" t="s">
        <v>224</v>
      </c>
      <c r="BM205" s="256" t="s">
        <v>739</v>
      </c>
    </row>
    <row r="206" s="2" customFormat="1" ht="16.5" customHeight="1">
      <c r="A206" s="39"/>
      <c r="B206" s="40"/>
      <c r="C206" s="288" t="s">
        <v>81</v>
      </c>
      <c r="D206" s="288" t="s">
        <v>446</v>
      </c>
      <c r="E206" s="289" t="s">
        <v>1632</v>
      </c>
      <c r="F206" s="290" t="s">
        <v>1633</v>
      </c>
      <c r="G206" s="291" t="s">
        <v>1089</v>
      </c>
      <c r="H206" s="292">
        <v>3</v>
      </c>
      <c r="I206" s="293"/>
      <c r="J206" s="294">
        <f>ROUND(I206*H206,2)</f>
        <v>0</v>
      </c>
      <c r="K206" s="295"/>
      <c r="L206" s="296"/>
      <c r="M206" s="297" t="s">
        <v>1</v>
      </c>
      <c r="N206" s="298" t="s">
        <v>46</v>
      </c>
      <c r="O206" s="92"/>
      <c r="P206" s="254">
        <f>O206*H206</f>
        <v>0</v>
      </c>
      <c r="Q206" s="254">
        <v>0</v>
      </c>
      <c r="R206" s="254">
        <f>Q206*H206</f>
        <v>0</v>
      </c>
      <c r="S206" s="254">
        <v>0</v>
      </c>
      <c r="T206" s="25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6" t="s">
        <v>380</v>
      </c>
      <c r="AT206" s="256" t="s">
        <v>446</v>
      </c>
      <c r="AU206" s="256" t="s">
        <v>91</v>
      </c>
      <c r="AY206" s="16" t="s">
        <v>167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89</v>
      </c>
      <c r="BK206" s="144">
        <f>ROUND(I206*H206,2)</f>
        <v>0</v>
      </c>
      <c r="BL206" s="16" t="s">
        <v>224</v>
      </c>
      <c r="BM206" s="256" t="s">
        <v>743</v>
      </c>
    </row>
    <row r="207" s="2" customFormat="1" ht="16.5" customHeight="1">
      <c r="A207" s="39"/>
      <c r="B207" s="40"/>
      <c r="C207" s="288" t="s">
        <v>81</v>
      </c>
      <c r="D207" s="288" t="s">
        <v>446</v>
      </c>
      <c r="E207" s="289" t="s">
        <v>1634</v>
      </c>
      <c r="F207" s="290" t="s">
        <v>1635</v>
      </c>
      <c r="G207" s="291" t="s">
        <v>1089</v>
      </c>
      <c r="H207" s="292">
        <v>1</v>
      </c>
      <c r="I207" s="293"/>
      <c r="J207" s="294">
        <f>ROUND(I207*H207,2)</f>
        <v>0</v>
      </c>
      <c r="K207" s="295"/>
      <c r="L207" s="296"/>
      <c r="M207" s="297" t="s">
        <v>1</v>
      </c>
      <c r="N207" s="298" t="s">
        <v>46</v>
      </c>
      <c r="O207" s="92"/>
      <c r="P207" s="254">
        <f>O207*H207</f>
        <v>0</v>
      </c>
      <c r="Q207" s="254">
        <v>0</v>
      </c>
      <c r="R207" s="254">
        <f>Q207*H207</f>
        <v>0</v>
      </c>
      <c r="S207" s="254">
        <v>0</v>
      </c>
      <c r="T207" s="25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6" t="s">
        <v>380</v>
      </c>
      <c r="AT207" s="256" t="s">
        <v>446</v>
      </c>
      <c r="AU207" s="256" t="s">
        <v>91</v>
      </c>
      <c r="AY207" s="16" t="s">
        <v>167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89</v>
      </c>
      <c r="BK207" s="144">
        <f>ROUND(I207*H207,2)</f>
        <v>0</v>
      </c>
      <c r="BL207" s="16" t="s">
        <v>224</v>
      </c>
      <c r="BM207" s="256" t="s">
        <v>747</v>
      </c>
    </row>
    <row r="208" s="2" customFormat="1" ht="16.5" customHeight="1">
      <c r="A208" s="39"/>
      <c r="B208" s="40"/>
      <c r="C208" s="288" t="s">
        <v>81</v>
      </c>
      <c r="D208" s="288" t="s">
        <v>446</v>
      </c>
      <c r="E208" s="289" t="s">
        <v>1636</v>
      </c>
      <c r="F208" s="290" t="s">
        <v>1637</v>
      </c>
      <c r="G208" s="291" t="s">
        <v>1089</v>
      </c>
      <c r="H208" s="292">
        <v>3</v>
      </c>
      <c r="I208" s="293"/>
      <c r="J208" s="294">
        <f>ROUND(I208*H208,2)</f>
        <v>0</v>
      </c>
      <c r="K208" s="295"/>
      <c r="L208" s="296"/>
      <c r="M208" s="297" t="s">
        <v>1</v>
      </c>
      <c r="N208" s="298" t="s">
        <v>46</v>
      </c>
      <c r="O208" s="92"/>
      <c r="P208" s="254">
        <f>O208*H208</f>
        <v>0</v>
      </c>
      <c r="Q208" s="254">
        <v>0</v>
      </c>
      <c r="R208" s="254">
        <f>Q208*H208</f>
        <v>0</v>
      </c>
      <c r="S208" s="254">
        <v>0</v>
      </c>
      <c r="T208" s="25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6" t="s">
        <v>380</v>
      </c>
      <c r="AT208" s="256" t="s">
        <v>446</v>
      </c>
      <c r="AU208" s="256" t="s">
        <v>91</v>
      </c>
      <c r="AY208" s="16" t="s">
        <v>167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6" t="s">
        <v>89</v>
      </c>
      <c r="BK208" s="144">
        <f>ROUND(I208*H208,2)</f>
        <v>0</v>
      </c>
      <c r="BL208" s="16" t="s">
        <v>224</v>
      </c>
      <c r="BM208" s="256" t="s">
        <v>1190</v>
      </c>
    </row>
    <row r="209" s="2" customFormat="1" ht="16.5" customHeight="1">
      <c r="A209" s="39"/>
      <c r="B209" s="40"/>
      <c r="C209" s="288" t="s">
        <v>81</v>
      </c>
      <c r="D209" s="288" t="s">
        <v>446</v>
      </c>
      <c r="E209" s="289" t="s">
        <v>1638</v>
      </c>
      <c r="F209" s="290" t="s">
        <v>1639</v>
      </c>
      <c r="G209" s="291" t="s">
        <v>1089</v>
      </c>
      <c r="H209" s="292">
        <v>4</v>
      </c>
      <c r="I209" s="293"/>
      <c r="J209" s="294">
        <f>ROUND(I209*H209,2)</f>
        <v>0</v>
      </c>
      <c r="K209" s="295"/>
      <c r="L209" s="296"/>
      <c r="M209" s="297" t="s">
        <v>1</v>
      </c>
      <c r="N209" s="298" t="s">
        <v>46</v>
      </c>
      <c r="O209" s="92"/>
      <c r="P209" s="254">
        <f>O209*H209</f>
        <v>0</v>
      </c>
      <c r="Q209" s="254">
        <v>0</v>
      </c>
      <c r="R209" s="254">
        <f>Q209*H209</f>
        <v>0</v>
      </c>
      <c r="S209" s="254">
        <v>0</v>
      </c>
      <c r="T209" s="25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6" t="s">
        <v>380</v>
      </c>
      <c r="AT209" s="256" t="s">
        <v>446</v>
      </c>
      <c r="AU209" s="256" t="s">
        <v>91</v>
      </c>
      <c r="AY209" s="16" t="s">
        <v>167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89</v>
      </c>
      <c r="BK209" s="144">
        <f>ROUND(I209*H209,2)</f>
        <v>0</v>
      </c>
      <c r="BL209" s="16" t="s">
        <v>224</v>
      </c>
      <c r="BM209" s="256" t="s">
        <v>715</v>
      </c>
    </row>
    <row r="210" s="2" customFormat="1" ht="16.5" customHeight="1">
      <c r="A210" s="39"/>
      <c r="B210" s="40"/>
      <c r="C210" s="288" t="s">
        <v>81</v>
      </c>
      <c r="D210" s="288" t="s">
        <v>446</v>
      </c>
      <c r="E210" s="289" t="s">
        <v>1640</v>
      </c>
      <c r="F210" s="290" t="s">
        <v>1641</v>
      </c>
      <c r="G210" s="291" t="s">
        <v>1089</v>
      </c>
      <c r="H210" s="292">
        <v>40</v>
      </c>
      <c r="I210" s="293"/>
      <c r="J210" s="294">
        <f>ROUND(I210*H210,2)</f>
        <v>0</v>
      </c>
      <c r="K210" s="295"/>
      <c r="L210" s="296"/>
      <c r="M210" s="297" t="s">
        <v>1</v>
      </c>
      <c r="N210" s="298" t="s">
        <v>46</v>
      </c>
      <c r="O210" s="92"/>
      <c r="P210" s="254">
        <f>O210*H210</f>
        <v>0</v>
      </c>
      <c r="Q210" s="254">
        <v>0</v>
      </c>
      <c r="R210" s="254">
        <f>Q210*H210</f>
        <v>0</v>
      </c>
      <c r="S210" s="254">
        <v>0</v>
      </c>
      <c r="T210" s="25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6" t="s">
        <v>380</v>
      </c>
      <c r="AT210" s="256" t="s">
        <v>446</v>
      </c>
      <c r="AU210" s="256" t="s">
        <v>91</v>
      </c>
      <c r="AY210" s="16" t="s">
        <v>167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89</v>
      </c>
      <c r="BK210" s="144">
        <f>ROUND(I210*H210,2)</f>
        <v>0</v>
      </c>
      <c r="BL210" s="16" t="s">
        <v>224</v>
      </c>
      <c r="BM210" s="256" t="s">
        <v>719</v>
      </c>
    </row>
    <row r="211" s="2" customFormat="1" ht="16.5" customHeight="1">
      <c r="A211" s="39"/>
      <c r="B211" s="40"/>
      <c r="C211" s="288" t="s">
        <v>81</v>
      </c>
      <c r="D211" s="288" t="s">
        <v>446</v>
      </c>
      <c r="E211" s="289" t="s">
        <v>1642</v>
      </c>
      <c r="F211" s="290" t="s">
        <v>1643</v>
      </c>
      <c r="G211" s="291" t="s">
        <v>1089</v>
      </c>
      <c r="H211" s="292">
        <v>10</v>
      </c>
      <c r="I211" s="293"/>
      <c r="J211" s="294">
        <f>ROUND(I211*H211,2)</f>
        <v>0</v>
      </c>
      <c r="K211" s="295"/>
      <c r="L211" s="296"/>
      <c r="M211" s="297" t="s">
        <v>1</v>
      </c>
      <c r="N211" s="298" t="s">
        <v>46</v>
      </c>
      <c r="O211" s="92"/>
      <c r="P211" s="254">
        <f>O211*H211</f>
        <v>0</v>
      </c>
      <c r="Q211" s="254">
        <v>0</v>
      </c>
      <c r="R211" s="254">
        <f>Q211*H211</f>
        <v>0</v>
      </c>
      <c r="S211" s="254">
        <v>0</v>
      </c>
      <c r="T211" s="25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6" t="s">
        <v>380</v>
      </c>
      <c r="AT211" s="256" t="s">
        <v>446</v>
      </c>
      <c r="AU211" s="256" t="s">
        <v>91</v>
      </c>
      <c r="AY211" s="16" t="s">
        <v>167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89</v>
      </c>
      <c r="BK211" s="144">
        <f>ROUND(I211*H211,2)</f>
        <v>0</v>
      </c>
      <c r="BL211" s="16" t="s">
        <v>224</v>
      </c>
      <c r="BM211" s="256" t="s">
        <v>723</v>
      </c>
    </row>
    <row r="212" s="12" customFormat="1" ht="22.8" customHeight="1">
      <c r="A212" s="12"/>
      <c r="B212" s="228"/>
      <c r="C212" s="229"/>
      <c r="D212" s="230" t="s">
        <v>80</v>
      </c>
      <c r="E212" s="242" t="s">
        <v>1644</v>
      </c>
      <c r="F212" s="242" t="s">
        <v>1645</v>
      </c>
      <c r="G212" s="229"/>
      <c r="H212" s="229"/>
      <c r="I212" s="232"/>
      <c r="J212" s="243">
        <f>BK212</f>
        <v>0</v>
      </c>
      <c r="K212" s="229"/>
      <c r="L212" s="234"/>
      <c r="M212" s="235"/>
      <c r="N212" s="236"/>
      <c r="O212" s="236"/>
      <c r="P212" s="237">
        <f>SUM(P213:P215)</f>
        <v>0</v>
      </c>
      <c r="Q212" s="236"/>
      <c r="R212" s="237">
        <f>SUM(R213:R215)</f>
        <v>0</v>
      </c>
      <c r="S212" s="236"/>
      <c r="T212" s="238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9" t="s">
        <v>89</v>
      </c>
      <c r="AT212" s="240" t="s">
        <v>80</v>
      </c>
      <c r="AU212" s="240" t="s">
        <v>89</v>
      </c>
      <c r="AY212" s="239" t="s">
        <v>167</v>
      </c>
      <c r="BK212" s="241">
        <f>SUM(BK213:BK215)</f>
        <v>0</v>
      </c>
    </row>
    <row r="213" s="2" customFormat="1" ht="16.5" customHeight="1">
      <c r="A213" s="39"/>
      <c r="B213" s="40"/>
      <c r="C213" s="288" t="s">
        <v>81</v>
      </c>
      <c r="D213" s="288" t="s">
        <v>446</v>
      </c>
      <c r="E213" s="289" t="s">
        <v>1646</v>
      </c>
      <c r="F213" s="290" t="s">
        <v>1647</v>
      </c>
      <c r="G213" s="291" t="s">
        <v>1089</v>
      </c>
      <c r="H213" s="292">
        <v>1</v>
      </c>
      <c r="I213" s="293"/>
      <c r="J213" s="294">
        <f>ROUND(I213*H213,2)</f>
        <v>0</v>
      </c>
      <c r="K213" s="295"/>
      <c r="L213" s="296"/>
      <c r="M213" s="297" t="s">
        <v>1</v>
      </c>
      <c r="N213" s="298" t="s">
        <v>46</v>
      </c>
      <c r="O213" s="92"/>
      <c r="P213" s="254">
        <f>O213*H213</f>
        <v>0</v>
      </c>
      <c r="Q213" s="254">
        <v>0</v>
      </c>
      <c r="R213" s="254">
        <f>Q213*H213</f>
        <v>0</v>
      </c>
      <c r="S213" s="254">
        <v>0</v>
      </c>
      <c r="T213" s="25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6" t="s">
        <v>380</v>
      </c>
      <c r="AT213" s="256" t="s">
        <v>446</v>
      </c>
      <c r="AU213" s="256" t="s">
        <v>91</v>
      </c>
      <c r="AY213" s="16" t="s">
        <v>167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89</v>
      </c>
      <c r="BK213" s="144">
        <f>ROUND(I213*H213,2)</f>
        <v>0</v>
      </c>
      <c r="BL213" s="16" t="s">
        <v>224</v>
      </c>
      <c r="BM213" s="256" t="s">
        <v>727</v>
      </c>
    </row>
    <row r="214" s="2" customFormat="1" ht="16.5" customHeight="1">
      <c r="A214" s="39"/>
      <c r="B214" s="40"/>
      <c r="C214" s="288" t="s">
        <v>81</v>
      </c>
      <c r="D214" s="288" t="s">
        <v>446</v>
      </c>
      <c r="E214" s="289" t="s">
        <v>1648</v>
      </c>
      <c r="F214" s="290" t="s">
        <v>1649</v>
      </c>
      <c r="G214" s="291" t="s">
        <v>1089</v>
      </c>
      <c r="H214" s="292">
        <v>1</v>
      </c>
      <c r="I214" s="293"/>
      <c r="J214" s="294">
        <f>ROUND(I214*H214,2)</f>
        <v>0</v>
      </c>
      <c r="K214" s="295"/>
      <c r="L214" s="296"/>
      <c r="M214" s="297" t="s">
        <v>1</v>
      </c>
      <c r="N214" s="298" t="s">
        <v>46</v>
      </c>
      <c r="O214" s="92"/>
      <c r="P214" s="254">
        <f>O214*H214</f>
        <v>0</v>
      </c>
      <c r="Q214" s="254">
        <v>0</v>
      </c>
      <c r="R214" s="254">
        <f>Q214*H214</f>
        <v>0</v>
      </c>
      <c r="S214" s="254">
        <v>0</v>
      </c>
      <c r="T214" s="25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6" t="s">
        <v>380</v>
      </c>
      <c r="AT214" s="256" t="s">
        <v>446</v>
      </c>
      <c r="AU214" s="256" t="s">
        <v>91</v>
      </c>
      <c r="AY214" s="16" t="s">
        <v>167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6" t="s">
        <v>89</v>
      </c>
      <c r="BK214" s="144">
        <f>ROUND(I214*H214,2)</f>
        <v>0</v>
      </c>
      <c r="BL214" s="16" t="s">
        <v>224</v>
      </c>
      <c r="BM214" s="256" t="s">
        <v>735</v>
      </c>
    </row>
    <row r="215" s="2" customFormat="1" ht="16.5" customHeight="1">
      <c r="A215" s="39"/>
      <c r="B215" s="40"/>
      <c r="C215" s="288" t="s">
        <v>81</v>
      </c>
      <c r="D215" s="288" t="s">
        <v>446</v>
      </c>
      <c r="E215" s="289" t="s">
        <v>1650</v>
      </c>
      <c r="F215" s="290" t="s">
        <v>1651</v>
      </c>
      <c r="G215" s="291" t="s">
        <v>1089</v>
      </c>
      <c r="H215" s="292">
        <v>1</v>
      </c>
      <c r="I215" s="293"/>
      <c r="J215" s="294">
        <f>ROUND(I215*H215,2)</f>
        <v>0</v>
      </c>
      <c r="K215" s="295"/>
      <c r="L215" s="296"/>
      <c r="M215" s="297" t="s">
        <v>1</v>
      </c>
      <c r="N215" s="298" t="s">
        <v>46</v>
      </c>
      <c r="O215" s="92"/>
      <c r="P215" s="254">
        <f>O215*H215</f>
        <v>0</v>
      </c>
      <c r="Q215" s="254">
        <v>0</v>
      </c>
      <c r="R215" s="254">
        <f>Q215*H215</f>
        <v>0</v>
      </c>
      <c r="S215" s="254">
        <v>0</v>
      </c>
      <c r="T215" s="25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6" t="s">
        <v>380</v>
      </c>
      <c r="AT215" s="256" t="s">
        <v>446</v>
      </c>
      <c r="AU215" s="256" t="s">
        <v>91</v>
      </c>
      <c r="AY215" s="16" t="s">
        <v>167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6" t="s">
        <v>89</v>
      </c>
      <c r="BK215" s="144">
        <f>ROUND(I215*H215,2)</f>
        <v>0</v>
      </c>
      <c r="BL215" s="16" t="s">
        <v>224</v>
      </c>
      <c r="BM215" s="256" t="s">
        <v>767</v>
      </c>
    </row>
    <row r="216" s="12" customFormat="1" ht="22.8" customHeight="1">
      <c r="A216" s="12"/>
      <c r="B216" s="228"/>
      <c r="C216" s="229"/>
      <c r="D216" s="230" t="s">
        <v>80</v>
      </c>
      <c r="E216" s="242" t="s">
        <v>1652</v>
      </c>
      <c r="F216" s="242" t="s">
        <v>1653</v>
      </c>
      <c r="G216" s="229"/>
      <c r="H216" s="229"/>
      <c r="I216" s="232"/>
      <c r="J216" s="243">
        <f>BK216</f>
        <v>0</v>
      </c>
      <c r="K216" s="229"/>
      <c r="L216" s="234"/>
      <c r="M216" s="235"/>
      <c r="N216" s="236"/>
      <c r="O216" s="236"/>
      <c r="P216" s="237">
        <f>SUM(P217:P220)</f>
        <v>0</v>
      </c>
      <c r="Q216" s="236"/>
      <c r="R216" s="237">
        <f>SUM(R217:R220)</f>
        <v>0</v>
      </c>
      <c r="S216" s="236"/>
      <c r="T216" s="238">
        <f>SUM(T217:T220)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9" t="s">
        <v>89</v>
      </c>
      <c r="AT216" s="240" t="s">
        <v>80</v>
      </c>
      <c r="AU216" s="240" t="s">
        <v>89</v>
      </c>
      <c r="AY216" s="239" t="s">
        <v>167</v>
      </c>
      <c r="BK216" s="241">
        <f>SUM(BK217:BK220)</f>
        <v>0</v>
      </c>
    </row>
    <row r="217" s="2" customFormat="1" ht="16.5" customHeight="1">
      <c r="A217" s="39"/>
      <c r="B217" s="40"/>
      <c r="C217" s="288" t="s">
        <v>81</v>
      </c>
      <c r="D217" s="288" t="s">
        <v>446</v>
      </c>
      <c r="E217" s="289" t="s">
        <v>1654</v>
      </c>
      <c r="F217" s="290" t="s">
        <v>1655</v>
      </c>
      <c r="G217" s="291" t="s">
        <v>1089</v>
      </c>
      <c r="H217" s="292">
        <v>1</v>
      </c>
      <c r="I217" s="293"/>
      <c r="J217" s="294">
        <f>ROUND(I217*H217,2)</f>
        <v>0</v>
      </c>
      <c r="K217" s="295"/>
      <c r="L217" s="296"/>
      <c r="M217" s="297" t="s">
        <v>1</v>
      </c>
      <c r="N217" s="298" t="s">
        <v>46</v>
      </c>
      <c r="O217" s="92"/>
      <c r="P217" s="254">
        <f>O217*H217</f>
        <v>0</v>
      </c>
      <c r="Q217" s="254">
        <v>0</v>
      </c>
      <c r="R217" s="254">
        <f>Q217*H217</f>
        <v>0</v>
      </c>
      <c r="S217" s="254">
        <v>0</v>
      </c>
      <c r="T217" s="25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6" t="s">
        <v>380</v>
      </c>
      <c r="AT217" s="256" t="s">
        <v>446</v>
      </c>
      <c r="AU217" s="256" t="s">
        <v>91</v>
      </c>
      <c r="AY217" s="16" t="s">
        <v>167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89</v>
      </c>
      <c r="BK217" s="144">
        <f>ROUND(I217*H217,2)</f>
        <v>0</v>
      </c>
      <c r="BL217" s="16" t="s">
        <v>224</v>
      </c>
      <c r="BM217" s="256" t="s">
        <v>400</v>
      </c>
    </row>
    <row r="218" s="2" customFormat="1" ht="16.5" customHeight="1">
      <c r="A218" s="39"/>
      <c r="B218" s="40"/>
      <c r="C218" s="288" t="s">
        <v>81</v>
      </c>
      <c r="D218" s="288" t="s">
        <v>446</v>
      </c>
      <c r="E218" s="289" t="s">
        <v>1656</v>
      </c>
      <c r="F218" s="290" t="s">
        <v>1657</v>
      </c>
      <c r="G218" s="291" t="s">
        <v>1089</v>
      </c>
      <c r="H218" s="292">
        <v>1</v>
      </c>
      <c r="I218" s="293"/>
      <c r="J218" s="294">
        <f>ROUND(I218*H218,2)</f>
        <v>0</v>
      </c>
      <c r="K218" s="295"/>
      <c r="L218" s="296"/>
      <c r="M218" s="297" t="s">
        <v>1</v>
      </c>
      <c r="N218" s="298" t="s">
        <v>46</v>
      </c>
      <c r="O218" s="92"/>
      <c r="P218" s="254">
        <f>O218*H218</f>
        <v>0</v>
      </c>
      <c r="Q218" s="254">
        <v>0</v>
      </c>
      <c r="R218" s="254">
        <f>Q218*H218</f>
        <v>0</v>
      </c>
      <c r="S218" s="254">
        <v>0</v>
      </c>
      <c r="T218" s="25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6" t="s">
        <v>380</v>
      </c>
      <c r="AT218" s="256" t="s">
        <v>446</v>
      </c>
      <c r="AU218" s="256" t="s">
        <v>91</v>
      </c>
      <c r="AY218" s="16" t="s">
        <v>167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6" t="s">
        <v>89</v>
      </c>
      <c r="BK218" s="144">
        <f>ROUND(I218*H218,2)</f>
        <v>0</v>
      </c>
      <c r="BL218" s="16" t="s">
        <v>224</v>
      </c>
      <c r="BM218" s="256" t="s">
        <v>414</v>
      </c>
    </row>
    <row r="219" s="2" customFormat="1" ht="16.5" customHeight="1">
      <c r="A219" s="39"/>
      <c r="B219" s="40"/>
      <c r="C219" s="288" t="s">
        <v>81</v>
      </c>
      <c r="D219" s="288" t="s">
        <v>446</v>
      </c>
      <c r="E219" s="289" t="s">
        <v>1658</v>
      </c>
      <c r="F219" s="290" t="s">
        <v>1659</v>
      </c>
      <c r="G219" s="291" t="s">
        <v>1089</v>
      </c>
      <c r="H219" s="292">
        <v>1</v>
      </c>
      <c r="I219" s="293"/>
      <c r="J219" s="294">
        <f>ROUND(I219*H219,2)</f>
        <v>0</v>
      </c>
      <c r="K219" s="295"/>
      <c r="L219" s="296"/>
      <c r="M219" s="297" t="s">
        <v>1</v>
      </c>
      <c r="N219" s="298" t="s">
        <v>46</v>
      </c>
      <c r="O219" s="92"/>
      <c r="P219" s="254">
        <f>O219*H219</f>
        <v>0</v>
      </c>
      <c r="Q219" s="254">
        <v>0</v>
      </c>
      <c r="R219" s="254">
        <f>Q219*H219</f>
        <v>0</v>
      </c>
      <c r="S219" s="254">
        <v>0</v>
      </c>
      <c r="T219" s="25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6" t="s">
        <v>380</v>
      </c>
      <c r="AT219" s="256" t="s">
        <v>446</v>
      </c>
      <c r="AU219" s="256" t="s">
        <v>91</v>
      </c>
      <c r="AY219" s="16" t="s">
        <v>167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89</v>
      </c>
      <c r="BK219" s="144">
        <f>ROUND(I219*H219,2)</f>
        <v>0</v>
      </c>
      <c r="BL219" s="16" t="s">
        <v>224</v>
      </c>
      <c r="BM219" s="256" t="s">
        <v>601</v>
      </c>
    </row>
    <row r="220" s="2" customFormat="1" ht="24.15" customHeight="1">
      <c r="A220" s="39"/>
      <c r="B220" s="40"/>
      <c r="C220" s="288" t="s">
        <v>81</v>
      </c>
      <c r="D220" s="288" t="s">
        <v>446</v>
      </c>
      <c r="E220" s="289" t="s">
        <v>1660</v>
      </c>
      <c r="F220" s="290" t="s">
        <v>1661</v>
      </c>
      <c r="G220" s="291" t="s">
        <v>465</v>
      </c>
      <c r="H220" s="292">
        <v>24</v>
      </c>
      <c r="I220" s="293"/>
      <c r="J220" s="294">
        <f>ROUND(I220*H220,2)</f>
        <v>0</v>
      </c>
      <c r="K220" s="295"/>
      <c r="L220" s="296"/>
      <c r="M220" s="297" t="s">
        <v>1</v>
      </c>
      <c r="N220" s="298" t="s">
        <v>46</v>
      </c>
      <c r="O220" s="92"/>
      <c r="P220" s="254">
        <f>O220*H220</f>
        <v>0</v>
      </c>
      <c r="Q220" s="254">
        <v>0</v>
      </c>
      <c r="R220" s="254">
        <f>Q220*H220</f>
        <v>0</v>
      </c>
      <c r="S220" s="254">
        <v>0</v>
      </c>
      <c r="T220" s="25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6" t="s">
        <v>380</v>
      </c>
      <c r="AT220" s="256" t="s">
        <v>446</v>
      </c>
      <c r="AU220" s="256" t="s">
        <v>91</v>
      </c>
      <c r="AY220" s="16" t="s">
        <v>167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6" t="s">
        <v>89</v>
      </c>
      <c r="BK220" s="144">
        <f>ROUND(I220*H220,2)</f>
        <v>0</v>
      </c>
      <c r="BL220" s="16" t="s">
        <v>224</v>
      </c>
      <c r="BM220" s="256" t="s">
        <v>942</v>
      </c>
    </row>
    <row r="221" s="12" customFormat="1" ht="25.92" customHeight="1">
      <c r="A221" s="12"/>
      <c r="B221" s="228"/>
      <c r="C221" s="229"/>
      <c r="D221" s="230" t="s">
        <v>80</v>
      </c>
      <c r="E221" s="231" t="s">
        <v>1662</v>
      </c>
      <c r="F221" s="231" t="s">
        <v>1663</v>
      </c>
      <c r="G221" s="229"/>
      <c r="H221" s="229"/>
      <c r="I221" s="232"/>
      <c r="J221" s="233">
        <f>BK221</f>
        <v>0</v>
      </c>
      <c r="K221" s="229"/>
      <c r="L221" s="234"/>
      <c r="M221" s="235"/>
      <c r="N221" s="236"/>
      <c r="O221" s="236"/>
      <c r="P221" s="237">
        <f>SUM(P222:P237)</f>
        <v>0</v>
      </c>
      <c r="Q221" s="236"/>
      <c r="R221" s="237">
        <f>SUM(R222:R237)</f>
        <v>0</v>
      </c>
      <c r="S221" s="236"/>
      <c r="T221" s="238">
        <f>SUM(T222:T237)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9" t="s">
        <v>89</v>
      </c>
      <c r="AT221" s="240" t="s">
        <v>80</v>
      </c>
      <c r="AU221" s="240" t="s">
        <v>81</v>
      </c>
      <c r="AY221" s="239" t="s">
        <v>167</v>
      </c>
      <c r="BK221" s="241">
        <f>SUM(BK222:BK237)</f>
        <v>0</v>
      </c>
    </row>
    <row r="222" s="2" customFormat="1" ht="16.5" customHeight="1">
      <c r="A222" s="39"/>
      <c r="B222" s="40"/>
      <c r="C222" s="288" t="s">
        <v>81</v>
      </c>
      <c r="D222" s="288" t="s">
        <v>446</v>
      </c>
      <c r="E222" s="289" t="s">
        <v>1664</v>
      </c>
      <c r="F222" s="290" t="s">
        <v>1665</v>
      </c>
      <c r="G222" s="291" t="s">
        <v>1089</v>
      </c>
      <c r="H222" s="292">
        <v>4</v>
      </c>
      <c r="I222" s="293"/>
      <c r="J222" s="294">
        <f>ROUND(I222*H222,2)</f>
        <v>0</v>
      </c>
      <c r="K222" s="295"/>
      <c r="L222" s="296"/>
      <c r="M222" s="297" t="s">
        <v>1</v>
      </c>
      <c r="N222" s="298" t="s">
        <v>46</v>
      </c>
      <c r="O222" s="92"/>
      <c r="P222" s="254">
        <f>O222*H222</f>
        <v>0</v>
      </c>
      <c r="Q222" s="254">
        <v>0</v>
      </c>
      <c r="R222" s="254">
        <f>Q222*H222</f>
        <v>0</v>
      </c>
      <c r="S222" s="254">
        <v>0</v>
      </c>
      <c r="T222" s="25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6" t="s">
        <v>380</v>
      </c>
      <c r="AT222" s="256" t="s">
        <v>446</v>
      </c>
      <c r="AU222" s="256" t="s">
        <v>89</v>
      </c>
      <c r="AY222" s="16" t="s">
        <v>167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6" t="s">
        <v>89</v>
      </c>
      <c r="BK222" s="144">
        <f>ROUND(I222*H222,2)</f>
        <v>0</v>
      </c>
      <c r="BL222" s="16" t="s">
        <v>224</v>
      </c>
      <c r="BM222" s="256" t="s">
        <v>613</v>
      </c>
    </row>
    <row r="223" s="2" customFormat="1" ht="16.5" customHeight="1">
      <c r="A223" s="39"/>
      <c r="B223" s="40"/>
      <c r="C223" s="288" t="s">
        <v>81</v>
      </c>
      <c r="D223" s="288" t="s">
        <v>446</v>
      </c>
      <c r="E223" s="289" t="s">
        <v>1666</v>
      </c>
      <c r="F223" s="290" t="s">
        <v>1667</v>
      </c>
      <c r="G223" s="291" t="s">
        <v>1089</v>
      </c>
      <c r="H223" s="292">
        <v>1</v>
      </c>
      <c r="I223" s="293"/>
      <c r="J223" s="294">
        <f>ROUND(I223*H223,2)</f>
        <v>0</v>
      </c>
      <c r="K223" s="295"/>
      <c r="L223" s="296"/>
      <c r="M223" s="297" t="s">
        <v>1</v>
      </c>
      <c r="N223" s="298" t="s">
        <v>46</v>
      </c>
      <c r="O223" s="92"/>
      <c r="P223" s="254">
        <f>O223*H223</f>
        <v>0</v>
      </c>
      <c r="Q223" s="254">
        <v>0</v>
      </c>
      <c r="R223" s="254">
        <f>Q223*H223</f>
        <v>0</v>
      </c>
      <c r="S223" s="254">
        <v>0</v>
      </c>
      <c r="T223" s="25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6" t="s">
        <v>380</v>
      </c>
      <c r="AT223" s="256" t="s">
        <v>446</v>
      </c>
      <c r="AU223" s="256" t="s">
        <v>89</v>
      </c>
      <c r="AY223" s="16" t="s">
        <v>167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6" t="s">
        <v>89</v>
      </c>
      <c r="BK223" s="144">
        <f>ROUND(I223*H223,2)</f>
        <v>0</v>
      </c>
      <c r="BL223" s="16" t="s">
        <v>224</v>
      </c>
      <c r="BM223" s="256" t="s">
        <v>583</v>
      </c>
    </row>
    <row r="224" s="2" customFormat="1" ht="16.5" customHeight="1">
      <c r="A224" s="39"/>
      <c r="B224" s="40"/>
      <c r="C224" s="288" t="s">
        <v>81</v>
      </c>
      <c r="D224" s="288" t="s">
        <v>446</v>
      </c>
      <c r="E224" s="289" t="s">
        <v>1668</v>
      </c>
      <c r="F224" s="290" t="s">
        <v>1669</v>
      </c>
      <c r="G224" s="291" t="s">
        <v>1089</v>
      </c>
      <c r="H224" s="292">
        <v>1</v>
      </c>
      <c r="I224" s="293"/>
      <c r="J224" s="294">
        <f>ROUND(I224*H224,2)</f>
        <v>0</v>
      </c>
      <c r="K224" s="295"/>
      <c r="L224" s="296"/>
      <c r="M224" s="297" t="s">
        <v>1</v>
      </c>
      <c r="N224" s="298" t="s">
        <v>46</v>
      </c>
      <c r="O224" s="92"/>
      <c r="P224" s="254">
        <f>O224*H224</f>
        <v>0</v>
      </c>
      <c r="Q224" s="254">
        <v>0</v>
      </c>
      <c r="R224" s="254">
        <f>Q224*H224</f>
        <v>0</v>
      </c>
      <c r="S224" s="254">
        <v>0</v>
      </c>
      <c r="T224" s="25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6" t="s">
        <v>380</v>
      </c>
      <c r="AT224" s="256" t="s">
        <v>446</v>
      </c>
      <c r="AU224" s="256" t="s">
        <v>89</v>
      </c>
      <c r="AY224" s="16" t="s">
        <v>167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89</v>
      </c>
      <c r="BK224" s="144">
        <f>ROUND(I224*H224,2)</f>
        <v>0</v>
      </c>
      <c r="BL224" s="16" t="s">
        <v>224</v>
      </c>
      <c r="BM224" s="256" t="s">
        <v>522</v>
      </c>
    </row>
    <row r="225" s="2" customFormat="1" ht="16.5" customHeight="1">
      <c r="A225" s="39"/>
      <c r="B225" s="40"/>
      <c r="C225" s="288" t="s">
        <v>81</v>
      </c>
      <c r="D225" s="288" t="s">
        <v>446</v>
      </c>
      <c r="E225" s="289" t="s">
        <v>1670</v>
      </c>
      <c r="F225" s="290" t="s">
        <v>1671</v>
      </c>
      <c r="G225" s="291" t="s">
        <v>1089</v>
      </c>
      <c r="H225" s="292">
        <v>1</v>
      </c>
      <c r="I225" s="293"/>
      <c r="J225" s="294">
        <f>ROUND(I225*H225,2)</f>
        <v>0</v>
      </c>
      <c r="K225" s="295"/>
      <c r="L225" s="296"/>
      <c r="M225" s="297" t="s">
        <v>1</v>
      </c>
      <c r="N225" s="298" t="s">
        <v>46</v>
      </c>
      <c r="O225" s="92"/>
      <c r="P225" s="254">
        <f>O225*H225</f>
        <v>0</v>
      </c>
      <c r="Q225" s="254">
        <v>0</v>
      </c>
      <c r="R225" s="254">
        <f>Q225*H225</f>
        <v>0</v>
      </c>
      <c r="S225" s="254">
        <v>0</v>
      </c>
      <c r="T225" s="25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6" t="s">
        <v>380</v>
      </c>
      <c r="AT225" s="256" t="s">
        <v>446</v>
      </c>
      <c r="AU225" s="256" t="s">
        <v>89</v>
      </c>
      <c r="AY225" s="16" t="s">
        <v>167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89</v>
      </c>
      <c r="BK225" s="144">
        <f>ROUND(I225*H225,2)</f>
        <v>0</v>
      </c>
      <c r="BL225" s="16" t="s">
        <v>224</v>
      </c>
      <c r="BM225" s="256" t="s">
        <v>577</v>
      </c>
    </row>
    <row r="226" s="2" customFormat="1" ht="16.5" customHeight="1">
      <c r="A226" s="39"/>
      <c r="B226" s="40"/>
      <c r="C226" s="288" t="s">
        <v>81</v>
      </c>
      <c r="D226" s="288" t="s">
        <v>446</v>
      </c>
      <c r="E226" s="289" t="s">
        <v>1672</v>
      </c>
      <c r="F226" s="290" t="s">
        <v>1673</v>
      </c>
      <c r="G226" s="291" t="s">
        <v>1089</v>
      </c>
      <c r="H226" s="292">
        <v>5</v>
      </c>
      <c r="I226" s="293"/>
      <c r="J226" s="294">
        <f>ROUND(I226*H226,2)</f>
        <v>0</v>
      </c>
      <c r="K226" s="295"/>
      <c r="L226" s="296"/>
      <c r="M226" s="297" t="s">
        <v>1</v>
      </c>
      <c r="N226" s="298" t="s">
        <v>46</v>
      </c>
      <c r="O226" s="92"/>
      <c r="P226" s="254">
        <f>O226*H226</f>
        <v>0</v>
      </c>
      <c r="Q226" s="254">
        <v>0</v>
      </c>
      <c r="R226" s="254">
        <f>Q226*H226</f>
        <v>0</v>
      </c>
      <c r="S226" s="254">
        <v>0</v>
      </c>
      <c r="T226" s="25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6" t="s">
        <v>380</v>
      </c>
      <c r="AT226" s="256" t="s">
        <v>446</v>
      </c>
      <c r="AU226" s="256" t="s">
        <v>89</v>
      </c>
      <c r="AY226" s="16" t="s">
        <v>167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6" t="s">
        <v>89</v>
      </c>
      <c r="BK226" s="144">
        <f>ROUND(I226*H226,2)</f>
        <v>0</v>
      </c>
      <c r="BL226" s="16" t="s">
        <v>224</v>
      </c>
      <c r="BM226" s="256" t="s">
        <v>663</v>
      </c>
    </row>
    <row r="227" s="2" customFormat="1" ht="16.5" customHeight="1">
      <c r="A227" s="39"/>
      <c r="B227" s="40"/>
      <c r="C227" s="288" t="s">
        <v>81</v>
      </c>
      <c r="D227" s="288" t="s">
        <v>446</v>
      </c>
      <c r="E227" s="289" t="s">
        <v>1674</v>
      </c>
      <c r="F227" s="290" t="s">
        <v>1675</v>
      </c>
      <c r="G227" s="291" t="s">
        <v>1089</v>
      </c>
      <c r="H227" s="292">
        <v>4</v>
      </c>
      <c r="I227" s="293"/>
      <c r="J227" s="294">
        <f>ROUND(I227*H227,2)</f>
        <v>0</v>
      </c>
      <c r="K227" s="295"/>
      <c r="L227" s="296"/>
      <c r="M227" s="297" t="s">
        <v>1</v>
      </c>
      <c r="N227" s="298" t="s">
        <v>46</v>
      </c>
      <c r="O227" s="92"/>
      <c r="P227" s="254">
        <f>O227*H227</f>
        <v>0</v>
      </c>
      <c r="Q227" s="254">
        <v>0</v>
      </c>
      <c r="R227" s="254">
        <f>Q227*H227</f>
        <v>0</v>
      </c>
      <c r="S227" s="254">
        <v>0</v>
      </c>
      <c r="T227" s="25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6" t="s">
        <v>380</v>
      </c>
      <c r="AT227" s="256" t="s">
        <v>446</v>
      </c>
      <c r="AU227" s="256" t="s">
        <v>89</v>
      </c>
      <c r="AY227" s="16" t="s">
        <v>167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89</v>
      </c>
      <c r="BK227" s="144">
        <f>ROUND(I227*H227,2)</f>
        <v>0</v>
      </c>
      <c r="BL227" s="16" t="s">
        <v>224</v>
      </c>
      <c r="BM227" s="256" t="s">
        <v>1225</v>
      </c>
    </row>
    <row r="228" s="2" customFormat="1" ht="16.5" customHeight="1">
      <c r="A228" s="39"/>
      <c r="B228" s="40"/>
      <c r="C228" s="288" t="s">
        <v>81</v>
      </c>
      <c r="D228" s="288" t="s">
        <v>446</v>
      </c>
      <c r="E228" s="289" t="s">
        <v>1676</v>
      </c>
      <c r="F228" s="290" t="s">
        <v>1677</v>
      </c>
      <c r="G228" s="291" t="s">
        <v>1089</v>
      </c>
      <c r="H228" s="292">
        <v>1</v>
      </c>
      <c r="I228" s="293"/>
      <c r="J228" s="294">
        <f>ROUND(I228*H228,2)</f>
        <v>0</v>
      </c>
      <c r="K228" s="295"/>
      <c r="L228" s="296"/>
      <c r="M228" s="297" t="s">
        <v>1</v>
      </c>
      <c r="N228" s="298" t="s">
        <v>46</v>
      </c>
      <c r="O228" s="92"/>
      <c r="P228" s="254">
        <f>O228*H228</f>
        <v>0</v>
      </c>
      <c r="Q228" s="254">
        <v>0</v>
      </c>
      <c r="R228" s="254">
        <f>Q228*H228</f>
        <v>0</v>
      </c>
      <c r="S228" s="254">
        <v>0</v>
      </c>
      <c r="T228" s="25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6" t="s">
        <v>380</v>
      </c>
      <c r="AT228" s="256" t="s">
        <v>446</v>
      </c>
      <c r="AU228" s="256" t="s">
        <v>89</v>
      </c>
      <c r="AY228" s="16" t="s">
        <v>167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6" t="s">
        <v>89</v>
      </c>
      <c r="BK228" s="144">
        <f>ROUND(I228*H228,2)</f>
        <v>0</v>
      </c>
      <c r="BL228" s="16" t="s">
        <v>224</v>
      </c>
      <c r="BM228" s="256" t="s">
        <v>848</v>
      </c>
    </row>
    <row r="229" s="2" customFormat="1" ht="16.5" customHeight="1">
      <c r="A229" s="39"/>
      <c r="B229" s="40"/>
      <c r="C229" s="288" t="s">
        <v>81</v>
      </c>
      <c r="D229" s="288" t="s">
        <v>446</v>
      </c>
      <c r="E229" s="289" t="s">
        <v>1678</v>
      </c>
      <c r="F229" s="290" t="s">
        <v>1679</v>
      </c>
      <c r="G229" s="291" t="s">
        <v>1089</v>
      </c>
      <c r="H229" s="292">
        <v>5</v>
      </c>
      <c r="I229" s="293"/>
      <c r="J229" s="294">
        <f>ROUND(I229*H229,2)</f>
        <v>0</v>
      </c>
      <c r="K229" s="295"/>
      <c r="L229" s="296"/>
      <c r="M229" s="297" t="s">
        <v>1</v>
      </c>
      <c r="N229" s="298" t="s">
        <v>46</v>
      </c>
      <c r="O229" s="92"/>
      <c r="P229" s="254">
        <f>O229*H229</f>
        <v>0</v>
      </c>
      <c r="Q229" s="254">
        <v>0</v>
      </c>
      <c r="R229" s="254">
        <f>Q229*H229</f>
        <v>0</v>
      </c>
      <c r="S229" s="254">
        <v>0</v>
      </c>
      <c r="T229" s="25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6" t="s">
        <v>380</v>
      </c>
      <c r="AT229" s="256" t="s">
        <v>446</v>
      </c>
      <c r="AU229" s="256" t="s">
        <v>89</v>
      </c>
      <c r="AY229" s="16" t="s">
        <v>167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89</v>
      </c>
      <c r="BK229" s="144">
        <f>ROUND(I229*H229,2)</f>
        <v>0</v>
      </c>
      <c r="BL229" s="16" t="s">
        <v>224</v>
      </c>
      <c r="BM229" s="256" t="s">
        <v>791</v>
      </c>
    </row>
    <row r="230" s="2" customFormat="1" ht="16.5" customHeight="1">
      <c r="A230" s="39"/>
      <c r="B230" s="40"/>
      <c r="C230" s="288" t="s">
        <v>81</v>
      </c>
      <c r="D230" s="288" t="s">
        <v>446</v>
      </c>
      <c r="E230" s="289" t="s">
        <v>1680</v>
      </c>
      <c r="F230" s="290" t="s">
        <v>1681</v>
      </c>
      <c r="G230" s="291" t="s">
        <v>1089</v>
      </c>
      <c r="H230" s="292">
        <v>12</v>
      </c>
      <c r="I230" s="293"/>
      <c r="J230" s="294">
        <f>ROUND(I230*H230,2)</f>
        <v>0</v>
      </c>
      <c r="K230" s="295"/>
      <c r="L230" s="296"/>
      <c r="M230" s="297" t="s">
        <v>1</v>
      </c>
      <c r="N230" s="298" t="s">
        <v>46</v>
      </c>
      <c r="O230" s="92"/>
      <c r="P230" s="254">
        <f>O230*H230</f>
        <v>0</v>
      </c>
      <c r="Q230" s="254">
        <v>0</v>
      </c>
      <c r="R230" s="254">
        <f>Q230*H230</f>
        <v>0</v>
      </c>
      <c r="S230" s="254">
        <v>0</v>
      </c>
      <c r="T230" s="25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6" t="s">
        <v>380</v>
      </c>
      <c r="AT230" s="256" t="s">
        <v>446</v>
      </c>
      <c r="AU230" s="256" t="s">
        <v>89</v>
      </c>
      <c r="AY230" s="16" t="s">
        <v>167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6" t="s">
        <v>89</v>
      </c>
      <c r="BK230" s="144">
        <f>ROUND(I230*H230,2)</f>
        <v>0</v>
      </c>
      <c r="BL230" s="16" t="s">
        <v>224</v>
      </c>
      <c r="BM230" s="256" t="s">
        <v>815</v>
      </c>
    </row>
    <row r="231" s="2" customFormat="1" ht="16.5" customHeight="1">
      <c r="A231" s="39"/>
      <c r="B231" s="40"/>
      <c r="C231" s="288" t="s">
        <v>81</v>
      </c>
      <c r="D231" s="288" t="s">
        <v>446</v>
      </c>
      <c r="E231" s="289" t="s">
        <v>1682</v>
      </c>
      <c r="F231" s="290" t="s">
        <v>1683</v>
      </c>
      <c r="G231" s="291" t="s">
        <v>1089</v>
      </c>
      <c r="H231" s="292">
        <v>1</v>
      </c>
      <c r="I231" s="293"/>
      <c r="J231" s="294">
        <f>ROUND(I231*H231,2)</f>
        <v>0</v>
      </c>
      <c r="K231" s="295"/>
      <c r="L231" s="296"/>
      <c r="M231" s="297" t="s">
        <v>1</v>
      </c>
      <c r="N231" s="298" t="s">
        <v>46</v>
      </c>
      <c r="O231" s="92"/>
      <c r="P231" s="254">
        <f>O231*H231</f>
        <v>0</v>
      </c>
      <c r="Q231" s="254">
        <v>0</v>
      </c>
      <c r="R231" s="254">
        <f>Q231*H231</f>
        <v>0</v>
      </c>
      <c r="S231" s="254">
        <v>0</v>
      </c>
      <c r="T231" s="25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6" t="s">
        <v>380</v>
      </c>
      <c r="AT231" s="256" t="s">
        <v>446</v>
      </c>
      <c r="AU231" s="256" t="s">
        <v>89</v>
      </c>
      <c r="AY231" s="16" t="s">
        <v>167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89</v>
      </c>
      <c r="BK231" s="144">
        <f>ROUND(I231*H231,2)</f>
        <v>0</v>
      </c>
      <c r="BL231" s="16" t="s">
        <v>224</v>
      </c>
      <c r="BM231" s="256" t="s">
        <v>858</v>
      </c>
    </row>
    <row r="232" s="2" customFormat="1" ht="16.5" customHeight="1">
      <c r="A232" s="39"/>
      <c r="B232" s="40"/>
      <c r="C232" s="288" t="s">
        <v>81</v>
      </c>
      <c r="D232" s="288" t="s">
        <v>446</v>
      </c>
      <c r="E232" s="289" t="s">
        <v>1684</v>
      </c>
      <c r="F232" s="290" t="s">
        <v>1685</v>
      </c>
      <c r="G232" s="291" t="s">
        <v>1089</v>
      </c>
      <c r="H232" s="292">
        <v>12</v>
      </c>
      <c r="I232" s="293"/>
      <c r="J232" s="294">
        <f>ROUND(I232*H232,2)</f>
        <v>0</v>
      </c>
      <c r="K232" s="295"/>
      <c r="L232" s="296"/>
      <c r="M232" s="297" t="s">
        <v>1</v>
      </c>
      <c r="N232" s="298" t="s">
        <v>46</v>
      </c>
      <c r="O232" s="92"/>
      <c r="P232" s="254">
        <f>O232*H232</f>
        <v>0</v>
      </c>
      <c r="Q232" s="254">
        <v>0</v>
      </c>
      <c r="R232" s="254">
        <f>Q232*H232</f>
        <v>0</v>
      </c>
      <c r="S232" s="254">
        <v>0</v>
      </c>
      <c r="T232" s="25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6" t="s">
        <v>380</v>
      </c>
      <c r="AT232" s="256" t="s">
        <v>446</v>
      </c>
      <c r="AU232" s="256" t="s">
        <v>89</v>
      </c>
      <c r="AY232" s="16" t="s">
        <v>167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6" t="s">
        <v>89</v>
      </c>
      <c r="BK232" s="144">
        <f>ROUND(I232*H232,2)</f>
        <v>0</v>
      </c>
      <c r="BL232" s="16" t="s">
        <v>224</v>
      </c>
      <c r="BM232" s="256" t="s">
        <v>1236</v>
      </c>
    </row>
    <row r="233" s="2" customFormat="1" ht="16.5" customHeight="1">
      <c r="A233" s="39"/>
      <c r="B233" s="40"/>
      <c r="C233" s="288" t="s">
        <v>81</v>
      </c>
      <c r="D233" s="288" t="s">
        <v>446</v>
      </c>
      <c r="E233" s="289" t="s">
        <v>1686</v>
      </c>
      <c r="F233" s="290" t="s">
        <v>1687</v>
      </c>
      <c r="G233" s="291" t="s">
        <v>1089</v>
      </c>
      <c r="H233" s="292">
        <v>1</v>
      </c>
      <c r="I233" s="293"/>
      <c r="J233" s="294">
        <f>ROUND(I233*H233,2)</f>
        <v>0</v>
      </c>
      <c r="K233" s="295"/>
      <c r="L233" s="296"/>
      <c r="M233" s="297" t="s">
        <v>1</v>
      </c>
      <c r="N233" s="298" t="s">
        <v>46</v>
      </c>
      <c r="O233" s="92"/>
      <c r="P233" s="254">
        <f>O233*H233</f>
        <v>0</v>
      </c>
      <c r="Q233" s="254">
        <v>0</v>
      </c>
      <c r="R233" s="254">
        <f>Q233*H233</f>
        <v>0</v>
      </c>
      <c r="S233" s="254">
        <v>0</v>
      </c>
      <c r="T233" s="25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6" t="s">
        <v>380</v>
      </c>
      <c r="AT233" s="256" t="s">
        <v>446</v>
      </c>
      <c r="AU233" s="256" t="s">
        <v>89</v>
      </c>
      <c r="AY233" s="16" t="s">
        <v>167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89</v>
      </c>
      <c r="BK233" s="144">
        <f>ROUND(I233*H233,2)</f>
        <v>0</v>
      </c>
      <c r="BL233" s="16" t="s">
        <v>224</v>
      </c>
      <c r="BM233" s="256" t="s">
        <v>1239</v>
      </c>
    </row>
    <row r="234" s="2" customFormat="1" ht="16.5" customHeight="1">
      <c r="A234" s="39"/>
      <c r="B234" s="40"/>
      <c r="C234" s="288" t="s">
        <v>81</v>
      </c>
      <c r="D234" s="288" t="s">
        <v>446</v>
      </c>
      <c r="E234" s="289" t="s">
        <v>1688</v>
      </c>
      <c r="F234" s="290" t="s">
        <v>1689</v>
      </c>
      <c r="G234" s="291" t="s">
        <v>1089</v>
      </c>
      <c r="H234" s="292">
        <v>1</v>
      </c>
      <c r="I234" s="293"/>
      <c r="J234" s="294">
        <f>ROUND(I234*H234,2)</f>
        <v>0</v>
      </c>
      <c r="K234" s="295"/>
      <c r="L234" s="296"/>
      <c r="M234" s="297" t="s">
        <v>1</v>
      </c>
      <c r="N234" s="298" t="s">
        <v>46</v>
      </c>
      <c r="O234" s="92"/>
      <c r="P234" s="254">
        <f>O234*H234</f>
        <v>0</v>
      </c>
      <c r="Q234" s="254">
        <v>0</v>
      </c>
      <c r="R234" s="254">
        <f>Q234*H234</f>
        <v>0</v>
      </c>
      <c r="S234" s="254">
        <v>0</v>
      </c>
      <c r="T234" s="25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6" t="s">
        <v>380</v>
      </c>
      <c r="AT234" s="256" t="s">
        <v>446</v>
      </c>
      <c r="AU234" s="256" t="s">
        <v>89</v>
      </c>
      <c r="AY234" s="16" t="s">
        <v>167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6" t="s">
        <v>89</v>
      </c>
      <c r="BK234" s="144">
        <f>ROUND(I234*H234,2)</f>
        <v>0</v>
      </c>
      <c r="BL234" s="16" t="s">
        <v>224</v>
      </c>
      <c r="BM234" s="256" t="s">
        <v>1242</v>
      </c>
    </row>
    <row r="235" s="2" customFormat="1" ht="16.5" customHeight="1">
      <c r="A235" s="39"/>
      <c r="B235" s="40"/>
      <c r="C235" s="288" t="s">
        <v>81</v>
      </c>
      <c r="D235" s="288" t="s">
        <v>446</v>
      </c>
      <c r="E235" s="289" t="s">
        <v>1690</v>
      </c>
      <c r="F235" s="290" t="s">
        <v>1691</v>
      </c>
      <c r="G235" s="291" t="s">
        <v>1089</v>
      </c>
      <c r="H235" s="292">
        <v>1</v>
      </c>
      <c r="I235" s="293"/>
      <c r="J235" s="294">
        <f>ROUND(I235*H235,2)</f>
        <v>0</v>
      </c>
      <c r="K235" s="295"/>
      <c r="L235" s="296"/>
      <c r="M235" s="297" t="s">
        <v>1</v>
      </c>
      <c r="N235" s="298" t="s">
        <v>46</v>
      </c>
      <c r="O235" s="92"/>
      <c r="P235" s="254">
        <f>O235*H235</f>
        <v>0</v>
      </c>
      <c r="Q235" s="254">
        <v>0</v>
      </c>
      <c r="R235" s="254">
        <f>Q235*H235</f>
        <v>0</v>
      </c>
      <c r="S235" s="254">
        <v>0</v>
      </c>
      <c r="T235" s="25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6" t="s">
        <v>380</v>
      </c>
      <c r="AT235" s="256" t="s">
        <v>446</v>
      </c>
      <c r="AU235" s="256" t="s">
        <v>89</v>
      </c>
      <c r="AY235" s="16" t="s">
        <v>167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89</v>
      </c>
      <c r="BK235" s="144">
        <f>ROUND(I235*H235,2)</f>
        <v>0</v>
      </c>
      <c r="BL235" s="16" t="s">
        <v>224</v>
      </c>
      <c r="BM235" s="256" t="s">
        <v>1244</v>
      </c>
    </row>
    <row r="236" s="2" customFormat="1" ht="16.5" customHeight="1">
      <c r="A236" s="39"/>
      <c r="B236" s="40"/>
      <c r="C236" s="288" t="s">
        <v>81</v>
      </c>
      <c r="D236" s="288" t="s">
        <v>446</v>
      </c>
      <c r="E236" s="289" t="s">
        <v>1692</v>
      </c>
      <c r="F236" s="290" t="s">
        <v>1693</v>
      </c>
      <c r="G236" s="291" t="s">
        <v>1089</v>
      </c>
      <c r="H236" s="292">
        <v>6</v>
      </c>
      <c r="I236" s="293"/>
      <c r="J236" s="294">
        <f>ROUND(I236*H236,2)</f>
        <v>0</v>
      </c>
      <c r="K236" s="295"/>
      <c r="L236" s="296"/>
      <c r="M236" s="297" t="s">
        <v>1</v>
      </c>
      <c r="N236" s="298" t="s">
        <v>46</v>
      </c>
      <c r="O236" s="92"/>
      <c r="P236" s="254">
        <f>O236*H236</f>
        <v>0</v>
      </c>
      <c r="Q236" s="254">
        <v>0</v>
      </c>
      <c r="R236" s="254">
        <f>Q236*H236</f>
        <v>0</v>
      </c>
      <c r="S236" s="254">
        <v>0</v>
      </c>
      <c r="T236" s="25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6" t="s">
        <v>380</v>
      </c>
      <c r="AT236" s="256" t="s">
        <v>446</v>
      </c>
      <c r="AU236" s="256" t="s">
        <v>89</v>
      </c>
      <c r="AY236" s="16" t="s">
        <v>167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6" t="s">
        <v>89</v>
      </c>
      <c r="BK236" s="144">
        <f>ROUND(I236*H236,2)</f>
        <v>0</v>
      </c>
      <c r="BL236" s="16" t="s">
        <v>224</v>
      </c>
      <c r="BM236" s="256" t="s">
        <v>1248</v>
      </c>
    </row>
    <row r="237" s="2" customFormat="1" ht="16.5" customHeight="1">
      <c r="A237" s="39"/>
      <c r="B237" s="40"/>
      <c r="C237" s="288" t="s">
        <v>81</v>
      </c>
      <c r="D237" s="288" t="s">
        <v>446</v>
      </c>
      <c r="E237" s="289" t="s">
        <v>1694</v>
      </c>
      <c r="F237" s="290" t="s">
        <v>1695</v>
      </c>
      <c r="G237" s="291" t="s">
        <v>1089</v>
      </c>
      <c r="H237" s="292">
        <v>6</v>
      </c>
      <c r="I237" s="293"/>
      <c r="J237" s="294">
        <f>ROUND(I237*H237,2)</f>
        <v>0</v>
      </c>
      <c r="K237" s="295"/>
      <c r="L237" s="296"/>
      <c r="M237" s="297" t="s">
        <v>1</v>
      </c>
      <c r="N237" s="298" t="s">
        <v>46</v>
      </c>
      <c r="O237" s="92"/>
      <c r="P237" s="254">
        <f>O237*H237</f>
        <v>0</v>
      </c>
      <c r="Q237" s="254">
        <v>0</v>
      </c>
      <c r="R237" s="254">
        <f>Q237*H237</f>
        <v>0</v>
      </c>
      <c r="S237" s="254">
        <v>0</v>
      </c>
      <c r="T237" s="25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6" t="s">
        <v>380</v>
      </c>
      <c r="AT237" s="256" t="s">
        <v>446</v>
      </c>
      <c r="AU237" s="256" t="s">
        <v>89</v>
      </c>
      <c r="AY237" s="16" t="s">
        <v>167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89</v>
      </c>
      <c r="BK237" s="144">
        <f>ROUND(I237*H237,2)</f>
        <v>0</v>
      </c>
      <c r="BL237" s="16" t="s">
        <v>224</v>
      </c>
      <c r="BM237" s="256" t="s">
        <v>1251</v>
      </c>
    </row>
    <row r="238" s="12" customFormat="1" ht="25.92" customHeight="1">
      <c r="A238" s="12"/>
      <c r="B238" s="228"/>
      <c r="C238" s="229"/>
      <c r="D238" s="230" t="s">
        <v>80</v>
      </c>
      <c r="E238" s="231" t="s">
        <v>1696</v>
      </c>
      <c r="F238" s="231" t="s">
        <v>1697</v>
      </c>
      <c r="G238" s="229"/>
      <c r="H238" s="229"/>
      <c r="I238" s="232"/>
      <c r="J238" s="233">
        <f>BK238</f>
        <v>0</v>
      </c>
      <c r="K238" s="229"/>
      <c r="L238" s="234"/>
      <c r="M238" s="235"/>
      <c r="N238" s="236"/>
      <c r="O238" s="236"/>
      <c r="P238" s="237">
        <f>SUM(P239:P241)</f>
        <v>0</v>
      </c>
      <c r="Q238" s="236"/>
      <c r="R238" s="237">
        <f>SUM(R239:R241)</f>
        <v>0</v>
      </c>
      <c r="S238" s="236"/>
      <c r="T238" s="238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39" t="s">
        <v>89</v>
      </c>
      <c r="AT238" s="240" t="s">
        <v>80</v>
      </c>
      <c r="AU238" s="240" t="s">
        <v>81</v>
      </c>
      <c r="AY238" s="239" t="s">
        <v>167</v>
      </c>
      <c r="BK238" s="241">
        <f>SUM(BK239:BK241)</f>
        <v>0</v>
      </c>
    </row>
    <row r="239" s="2" customFormat="1" ht="16.5" customHeight="1">
      <c r="A239" s="39"/>
      <c r="B239" s="40"/>
      <c r="C239" s="244" t="s">
        <v>81</v>
      </c>
      <c r="D239" s="244" t="s">
        <v>169</v>
      </c>
      <c r="E239" s="245" t="s">
        <v>1698</v>
      </c>
      <c r="F239" s="246" t="s">
        <v>1493</v>
      </c>
      <c r="G239" s="247" t="s">
        <v>586</v>
      </c>
      <c r="H239" s="248">
        <v>1</v>
      </c>
      <c r="I239" s="249"/>
      <c r="J239" s="250">
        <f>ROUND(I239*H239,2)</f>
        <v>0</v>
      </c>
      <c r="K239" s="251"/>
      <c r="L239" s="42"/>
      <c r="M239" s="252" t="s">
        <v>1</v>
      </c>
      <c r="N239" s="253" t="s">
        <v>46</v>
      </c>
      <c r="O239" s="92"/>
      <c r="P239" s="254">
        <f>O239*H239</f>
        <v>0</v>
      </c>
      <c r="Q239" s="254">
        <v>0</v>
      </c>
      <c r="R239" s="254">
        <f>Q239*H239</f>
        <v>0</v>
      </c>
      <c r="S239" s="254">
        <v>0</v>
      </c>
      <c r="T239" s="25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6" t="s">
        <v>224</v>
      </c>
      <c r="AT239" s="256" t="s">
        <v>169</v>
      </c>
      <c r="AU239" s="256" t="s">
        <v>89</v>
      </c>
      <c r="AY239" s="16" t="s">
        <v>167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89</v>
      </c>
      <c r="BK239" s="144">
        <f>ROUND(I239*H239,2)</f>
        <v>0</v>
      </c>
      <c r="BL239" s="16" t="s">
        <v>224</v>
      </c>
      <c r="BM239" s="256" t="s">
        <v>1254</v>
      </c>
    </row>
    <row r="240" s="2" customFormat="1" ht="16.5" customHeight="1">
      <c r="A240" s="39"/>
      <c r="B240" s="40"/>
      <c r="C240" s="244" t="s">
        <v>81</v>
      </c>
      <c r="D240" s="244" t="s">
        <v>169</v>
      </c>
      <c r="E240" s="245" t="s">
        <v>1699</v>
      </c>
      <c r="F240" s="246" t="s">
        <v>1495</v>
      </c>
      <c r="G240" s="247" t="s">
        <v>586</v>
      </c>
      <c r="H240" s="248">
        <v>1</v>
      </c>
      <c r="I240" s="249"/>
      <c r="J240" s="250">
        <f>ROUND(I240*H240,2)</f>
        <v>0</v>
      </c>
      <c r="K240" s="251"/>
      <c r="L240" s="42"/>
      <c r="M240" s="252" t="s">
        <v>1</v>
      </c>
      <c r="N240" s="253" t="s">
        <v>46</v>
      </c>
      <c r="O240" s="92"/>
      <c r="P240" s="254">
        <f>O240*H240</f>
        <v>0</v>
      </c>
      <c r="Q240" s="254">
        <v>0</v>
      </c>
      <c r="R240" s="254">
        <f>Q240*H240</f>
        <v>0</v>
      </c>
      <c r="S240" s="254">
        <v>0</v>
      </c>
      <c r="T240" s="25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6" t="s">
        <v>224</v>
      </c>
      <c r="AT240" s="256" t="s">
        <v>169</v>
      </c>
      <c r="AU240" s="256" t="s">
        <v>89</v>
      </c>
      <c r="AY240" s="16" t="s">
        <v>167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6" t="s">
        <v>89</v>
      </c>
      <c r="BK240" s="144">
        <f>ROUND(I240*H240,2)</f>
        <v>0</v>
      </c>
      <c r="BL240" s="16" t="s">
        <v>224</v>
      </c>
      <c r="BM240" s="256" t="s">
        <v>1257</v>
      </c>
    </row>
    <row r="241" s="2" customFormat="1" ht="16.5" customHeight="1">
      <c r="A241" s="39"/>
      <c r="B241" s="40"/>
      <c r="C241" s="244" t="s">
        <v>81</v>
      </c>
      <c r="D241" s="244" t="s">
        <v>169</v>
      </c>
      <c r="E241" s="245" t="s">
        <v>1501</v>
      </c>
      <c r="F241" s="246" t="s">
        <v>1502</v>
      </c>
      <c r="G241" s="247" t="s">
        <v>586</v>
      </c>
      <c r="H241" s="248">
        <v>1</v>
      </c>
      <c r="I241" s="249"/>
      <c r="J241" s="250">
        <f>ROUND(I241*H241,2)</f>
        <v>0</v>
      </c>
      <c r="K241" s="251"/>
      <c r="L241" s="42"/>
      <c r="M241" s="252" t="s">
        <v>1</v>
      </c>
      <c r="N241" s="253" t="s">
        <v>46</v>
      </c>
      <c r="O241" s="92"/>
      <c r="P241" s="254">
        <f>O241*H241</f>
        <v>0</v>
      </c>
      <c r="Q241" s="254">
        <v>0</v>
      </c>
      <c r="R241" s="254">
        <f>Q241*H241</f>
        <v>0</v>
      </c>
      <c r="S241" s="254">
        <v>0</v>
      </c>
      <c r="T241" s="25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6" t="s">
        <v>224</v>
      </c>
      <c r="AT241" s="256" t="s">
        <v>169</v>
      </c>
      <c r="AU241" s="256" t="s">
        <v>89</v>
      </c>
      <c r="AY241" s="16" t="s">
        <v>167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89</v>
      </c>
      <c r="BK241" s="144">
        <f>ROUND(I241*H241,2)</f>
        <v>0</v>
      </c>
      <c r="BL241" s="16" t="s">
        <v>224</v>
      </c>
      <c r="BM241" s="256" t="s">
        <v>1260</v>
      </c>
    </row>
    <row r="242" s="12" customFormat="1" ht="25.92" customHeight="1">
      <c r="A242" s="12"/>
      <c r="B242" s="228"/>
      <c r="C242" s="229"/>
      <c r="D242" s="230" t="s">
        <v>80</v>
      </c>
      <c r="E242" s="231" t="s">
        <v>165</v>
      </c>
      <c r="F242" s="231" t="s">
        <v>166</v>
      </c>
      <c r="G242" s="229"/>
      <c r="H242" s="229"/>
      <c r="I242" s="232"/>
      <c r="J242" s="233">
        <f>BK242</f>
        <v>0</v>
      </c>
      <c r="K242" s="229"/>
      <c r="L242" s="234"/>
      <c r="M242" s="235"/>
      <c r="N242" s="236"/>
      <c r="O242" s="236"/>
      <c r="P242" s="237">
        <f>P243+P249+P260+P262</f>
        <v>0</v>
      </c>
      <c r="Q242" s="236"/>
      <c r="R242" s="237">
        <f>R243+R249+R260+R262</f>
        <v>49.659549999999996</v>
      </c>
      <c r="S242" s="236"/>
      <c r="T242" s="238">
        <f>T243+T249+T260+T262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9" t="s">
        <v>89</v>
      </c>
      <c r="AT242" s="240" t="s">
        <v>80</v>
      </c>
      <c r="AU242" s="240" t="s">
        <v>81</v>
      </c>
      <c r="AY242" s="239" t="s">
        <v>167</v>
      </c>
      <c r="BK242" s="241">
        <f>BK243+BK249+BK260+BK262</f>
        <v>0</v>
      </c>
    </row>
    <row r="243" s="12" customFormat="1" ht="22.8" customHeight="1">
      <c r="A243" s="12"/>
      <c r="B243" s="228"/>
      <c r="C243" s="229"/>
      <c r="D243" s="230" t="s">
        <v>80</v>
      </c>
      <c r="E243" s="242" t="s">
        <v>89</v>
      </c>
      <c r="F243" s="242" t="s">
        <v>168</v>
      </c>
      <c r="G243" s="229"/>
      <c r="H243" s="229"/>
      <c r="I243" s="232"/>
      <c r="J243" s="243">
        <f>BK243</f>
        <v>0</v>
      </c>
      <c r="K243" s="229"/>
      <c r="L243" s="234"/>
      <c r="M243" s="235"/>
      <c r="N243" s="236"/>
      <c r="O243" s="236"/>
      <c r="P243" s="237">
        <f>SUM(P244:P248)</f>
        <v>0</v>
      </c>
      <c r="Q243" s="236"/>
      <c r="R243" s="237">
        <f>SUM(R244:R248)</f>
        <v>12.6</v>
      </c>
      <c r="S243" s="236"/>
      <c r="T243" s="238">
        <f>SUM(T244:T248)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9" t="s">
        <v>89</v>
      </c>
      <c r="AT243" s="240" t="s">
        <v>80</v>
      </c>
      <c r="AU243" s="240" t="s">
        <v>89</v>
      </c>
      <c r="AY243" s="239" t="s">
        <v>167</v>
      </c>
      <c r="BK243" s="241">
        <f>SUM(BK244:BK248)</f>
        <v>0</v>
      </c>
    </row>
    <row r="244" s="2" customFormat="1" ht="44.25" customHeight="1">
      <c r="A244" s="39"/>
      <c r="B244" s="40"/>
      <c r="C244" s="244" t="s">
        <v>89</v>
      </c>
      <c r="D244" s="244" t="s">
        <v>169</v>
      </c>
      <c r="E244" s="245" t="s">
        <v>1700</v>
      </c>
      <c r="F244" s="246" t="s">
        <v>1701</v>
      </c>
      <c r="G244" s="247" t="s">
        <v>172</v>
      </c>
      <c r="H244" s="248">
        <v>24.600000000000001</v>
      </c>
      <c r="I244" s="249"/>
      <c r="J244" s="250">
        <f>ROUND(I244*H244,2)</f>
        <v>0</v>
      </c>
      <c r="K244" s="251"/>
      <c r="L244" s="42"/>
      <c r="M244" s="252" t="s">
        <v>1</v>
      </c>
      <c r="N244" s="253" t="s">
        <v>46</v>
      </c>
      <c r="O244" s="92"/>
      <c r="P244" s="254">
        <f>O244*H244</f>
        <v>0</v>
      </c>
      <c r="Q244" s="254">
        <v>0</v>
      </c>
      <c r="R244" s="254">
        <f>Q244*H244</f>
        <v>0</v>
      </c>
      <c r="S244" s="254">
        <v>0</v>
      </c>
      <c r="T244" s="25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6" t="s">
        <v>173</v>
      </c>
      <c r="AT244" s="256" t="s">
        <v>169</v>
      </c>
      <c r="AU244" s="256" t="s">
        <v>91</v>
      </c>
      <c r="AY244" s="16" t="s">
        <v>167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6" t="s">
        <v>89</v>
      </c>
      <c r="BK244" s="144">
        <f>ROUND(I244*H244,2)</f>
        <v>0</v>
      </c>
      <c r="BL244" s="16" t="s">
        <v>173</v>
      </c>
      <c r="BM244" s="256" t="s">
        <v>1702</v>
      </c>
    </row>
    <row r="245" s="2" customFormat="1" ht="44.25" customHeight="1">
      <c r="A245" s="39"/>
      <c r="B245" s="40"/>
      <c r="C245" s="244" t="s">
        <v>173</v>
      </c>
      <c r="D245" s="244" t="s">
        <v>169</v>
      </c>
      <c r="E245" s="245" t="s">
        <v>301</v>
      </c>
      <c r="F245" s="246" t="s">
        <v>302</v>
      </c>
      <c r="G245" s="247" t="s">
        <v>172</v>
      </c>
      <c r="H245" s="248">
        <v>18.399999999999999</v>
      </c>
      <c r="I245" s="249"/>
      <c r="J245" s="250">
        <f>ROUND(I245*H245,2)</f>
        <v>0</v>
      </c>
      <c r="K245" s="251"/>
      <c r="L245" s="42"/>
      <c r="M245" s="252" t="s">
        <v>1</v>
      </c>
      <c r="N245" s="253" t="s">
        <v>46</v>
      </c>
      <c r="O245" s="92"/>
      <c r="P245" s="254">
        <f>O245*H245</f>
        <v>0</v>
      </c>
      <c r="Q245" s="254">
        <v>0</v>
      </c>
      <c r="R245" s="254">
        <f>Q245*H245</f>
        <v>0</v>
      </c>
      <c r="S245" s="254">
        <v>0</v>
      </c>
      <c r="T245" s="25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6" t="s">
        <v>173</v>
      </c>
      <c r="AT245" s="256" t="s">
        <v>169</v>
      </c>
      <c r="AU245" s="256" t="s">
        <v>91</v>
      </c>
      <c r="AY245" s="16" t="s">
        <v>167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6" t="s">
        <v>89</v>
      </c>
      <c r="BK245" s="144">
        <f>ROUND(I245*H245,2)</f>
        <v>0</v>
      </c>
      <c r="BL245" s="16" t="s">
        <v>173</v>
      </c>
      <c r="BM245" s="256" t="s">
        <v>1703</v>
      </c>
    </row>
    <row r="246" s="2" customFormat="1" ht="66.75" customHeight="1">
      <c r="A246" s="39"/>
      <c r="B246" s="40"/>
      <c r="C246" s="244" t="s">
        <v>91</v>
      </c>
      <c r="D246" s="244" t="s">
        <v>169</v>
      </c>
      <c r="E246" s="245" t="s">
        <v>1704</v>
      </c>
      <c r="F246" s="246" t="s">
        <v>1705</v>
      </c>
      <c r="G246" s="247" t="s">
        <v>172</v>
      </c>
      <c r="H246" s="248">
        <v>6.2999999999999998</v>
      </c>
      <c r="I246" s="249"/>
      <c r="J246" s="250">
        <f>ROUND(I246*H246,2)</f>
        <v>0</v>
      </c>
      <c r="K246" s="251"/>
      <c r="L246" s="42"/>
      <c r="M246" s="252" t="s">
        <v>1</v>
      </c>
      <c r="N246" s="253" t="s">
        <v>46</v>
      </c>
      <c r="O246" s="92"/>
      <c r="P246" s="254">
        <f>O246*H246</f>
        <v>0</v>
      </c>
      <c r="Q246" s="254">
        <v>0</v>
      </c>
      <c r="R246" s="254">
        <f>Q246*H246</f>
        <v>0</v>
      </c>
      <c r="S246" s="254">
        <v>0</v>
      </c>
      <c r="T246" s="25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6" t="s">
        <v>173</v>
      </c>
      <c r="AT246" s="256" t="s">
        <v>169</v>
      </c>
      <c r="AU246" s="256" t="s">
        <v>91</v>
      </c>
      <c r="AY246" s="16" t="s">
        <v>167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6" t="s">
        <v>89</v>
      </c>
      <c r="BK246" s="144">
        <f>ROUND(I246*H246,2)</f>
        <v>0</v>
      </c>
      <c r="BL246" s="16" t="s">
        <v>173</v>
      </c>
      <c r="BM246" s="256" t="s">
        <v>1706</v>
      </c>
    </row>
    <row r="247" s="2" customFormat="1" ht="16.5" customHeight="1">
      <c r="A247" s="39"/>
      <c r="B247" s="40"/>
      <c r="C247" s="288" t="s">
        <v>198</v>
      </c>
      <c r="D247" s="288" t="s">
        <v>446</v>
      </c>
      <c r="E247" s="289" t="s">
        <v>1707</v>
      </c>
      <c r="F247" s="290" t="s">
        <v>1708</v>
      </c>
      <c r="G247" s="291" t="s">
        <v>214</v>
      </c>
      <c r="H247" s="292">
        <v>12.6</v>
      </c>
      <c r="I247" s="293"/>
      <c r="J247" s="294">
        <f>ROUND(I247*H247,2)</f>
        <v>0</v>
      </c>
      <c r="K247" s="295"/>
      <c r="L247" s="296"/>
      <c r="M247" s="297" t="s">
        <v>1</v>
      </c>
      <c r="N247" s="298" t="s">
        <v>46</v>
      </c>
      <c r="O247" s="92"/>
      <c r="P247" s="254">
        <f>O247*H247</f>
        <v>0</v>
      </c>
      <c r="Q247" s="254">
        <v>1</v>
      </c>
      <c r="R247" s="254">
        <f>Q247*H247</f>
        <v>12.6</v>
      </c>
      <c r="S247" s="254">
        <v>0</v>
      </c>
      <c r="T247" s="25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6" t="s">
        <v>260</v>
      </c>
      <c r="AT247" s="256" t="s">
        <v>446</v>
      </c>
      <c r="AU247" s="256" t="s">
        <v>91</v>
      </c>
      <c r="AY247" s="16" t="s">
        <v>167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6" t="s">
        <v>89</v>
      </c>
      <c r="BK247" s="144">
        <f>ROUND(I247*H247,2)</f>
        <v>0</v>
      </c>
      <c r="BL247" s="16" t="s">
        <v>173</v>
      </c>
      <c r="BM247" s="256" t="s">
        <v>1709</v>
      </c>
    </row>
    <row r="248" s="13" customFormat="1">
      <c r="A248" s="13"/>
      <c r="B248" s="257"/>
      <c r="C248" s="258"/>
      <c r="D248" s="259" t="s">
        <v>175</v>
      </c>
      <c r="E248" s="258"/>
      <c r="F248" s="261" t="s">
        <v>1710</v>
      </c>
      <c r="G248" s="258"/>
      <c r="H248" s="262">
        <v>12.6</v>
      </c>
      <c r="I248" s="263"/>
      <c r="J248" s="258"/>
      <c r="K248" s="258"/>
      <c r="L248" s="264"/>
      <c r="M248" s="265"/>
      <c r="N248" s="266"/>
      <c r="O248" s="266"/>
      <c r="P248" s="266"/>
      <c r="Q248" s="266"/>
      <c r="R248" s="266"/>
      <c r="S248" s="266"/>
      <c r="T248" s="26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8" t="s">
        <v>175</v>
      </c>
      <c r="AU248" s="268" t="s">
        <v>91</v>
      </c>
      <c r="AV248" s="13" t="s">
        <v>91</v>
      </c>
      <c r="AW248" s="13" t="s">
        <v>4</v>
      </c>
      <c r="AX248" s="13" t="s">
        <v>89</v>
      </c>
      <c r="AY248" s="268" t="s">
        <v>167</v>
      </c>
    </row>
    <row r="249" s="12" customFormat="1" ht="22.8" customHeight="1">
      <c r="A249" s="12"/>
      <c r="B249" s="228"/>
      <c r="C249" s="229"/>
      <c r="D249" s="230" t="s">
        <v>80</v>
      </c>
      <c r="E249" s="242" t="s">
        <v>91</v>
      </c>
      <c r="F249" s="242" t="s">
        <v>1711</v>
      </c>
      <c r="G249" s="229"/>
      <c r="H249" s="229"/>
      <c r="I249" s="232"/>
      <c r="J249" s="243">
        <f>BK249</f>
        <v>0</v>
      </c>
      <c r="K249" s="229"/>
      <c r="L249" s="234"/>
      <c r="M249" s="235"/>
      <c r="N249" s="236"/>
      <c r="O249" s="236"/>
      <c r="P249" s="237">
        <f>SUM(P250:P259)</f>
        <v>0</v>
      </c>
      <c r="Q249" s="236"/>
      <c r="R249" s="237">
        <f>SUM(R250:R259)</f>
        <v>37.056849999999997</v>
      </c>
      <c r="S249" s="236"/>
      <c r="T249" s="238">
        <f>SUM(T250:T259)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39" t="s">
        <v>89</v>
      </c>
      <c r="AT249" s="240" t="s">
        <v>80</v>
      </c>
      <c r="AU249" s="240" t="s">
        <v>89</v>
      </c>
      <c r="AY249" s="239" t="s">
        <v>167</v>
      </c>
      <c r="BK249" s="241">
        <f>SUM(BK250:BK259)</f>
        <v>0</v>
      </c>
    </row>
    <row r="250" s="2" customFormat="1" ht="16.5" customHeight="1">
      <c r="A250" s="39"/>
      <c r="B250" s="40"/>
      <c r="C250" s="244" t="s">
        <v>216</v>
      </c>
      <c r="D250" s="244" t="s">
        <v>169</v>
      </c>
      <c r="E250" s="245" t="s">
        <v>1712</v>
      </c>
      <c r="F250" s="246" t="s">
        <v>1713</v>
      </c>
      <c r="G250" s="247" t="s">
        <v>465</v>
      </c>
      <c r="H250" s="248">
        <v>120</v>
      </c>
      <c r="I250" s="249"/>
      <c r="J250" s="250">
        <f>ROUND(I250*H250,2)</f>
        <v>0</v>
      </c>
      <c r="K250" s="251"/>
      <c r="L250" s="42"/>
      <c r="M250" s="252" t="s">
        <v>1</v>
      </c>
      <c r="N250" s="253" t="s">
        <v>46</v>
      </c>
      <c r="O250" s="92"/>
      <c r="P250" s="254">
        <f>O250*H250</f>
        <v>0</v>
      </c>
      <c r="Q250" s="254">
        <v>0.00031</v>
      </c>
      <c r="R250" s="254">
        <f>Q250*H250</f>
        <v>0.037199999999999997</v>
      </c>
      <c r="S250" s="254">
        <v>0</v>
      </c>
      <c r="T250" s="25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6" t="s">
        <v>173</v>
      </c>
      <c r="AT250" s="256" t="s">
        <v>169</v>
      </c>
      <c r="AU250" s="256" t="s">
        <v>91</v>
      </c>
      <c r="AY250" s="16" t="s">
        <v>167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6" t="s">
        <v>89</v>
      </c>
      <c r="BK250" s="144">
        <f>ROUND(I250*H250,2)</f>
        <v>0</v>
      </c>
      <c r="BL250" s="16" t="s">
        <v>173</v>
      </c>
      <c r="BM250" s="256" t="s">
        <v>1714</v>
      </c>
    </row>
    <row r="251" s="2" customFormat="1" ht="21.75" customHeight="1">
      <c r="A251" s="39"/>
      <c r="B251" s="40"/>
      <c r="C251" s="244" t="s">
        <v>224</v>
      </c>
      <c r="D251" s="244" t="s">
        <v>169</v>
      </c>
      <c r="E251" s="245" t="s">
        <v>1715</v>
      </c>
      <c r="F251" s="246" t="s">
        <v>1716</v>
      </c>
      <c r="G251" s="247" t="s">
        <v>172</v>
      </c>
      <c r="H251" s="248">
        <v>120</v>
      </c>
      <c r="I251" s="249"/>
      <c r="J251" s="250">
        <f>ROUND(I251*H251,2)</f>
        <v>0</v>
      </c>
      <c r="K251" s="251"/>
      <c r="L251" s="42"/>
      <c r="M251" s="252" t="s">
        <v>1</v>
      </c>
      <c r="N251" s="253" t="s">
        <v>46</v>
      </c>
      <c r="O251" s="92"/>
      <c r="P251" s="254">
        <f>O251*H251</f>
        <v>0</v>
      </c>
      <c r="Q251" s="254">
        <v>0</v>
      </c>
      <c r="R251" s="254">
        <f>Q251*H251</f>
        <v>0</v>
      </c>
      <c r="S251" s="254">
        <v>0</v>
      </c>
      <c r="T251" s="25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6" t="s">
        <v>173</v>
      </c>
      <c r="AT251" s="256" t="s">
        <v>169</v>
      </c>
      <c r="AU251" s="256" t="s">
        <v>91</v>
      </c>
      <c r="AY251" s="16" t="s">
        <v>167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6" t="s">
        <v>89</v>
      </c>
      <c r="BK251" s="144">
        <f>ROUND(I251*H251,2)</f>
        <v>0</v>
      </c>
      <c r="BL251" s="16" t="s">
        <v>173</v>
      </c>
      <c r="BM251" s="256" t="s">
        <v>1717</v>
      </c>
    </row>
    <row r="252" s="2" customFormat="1" ht="16.5" customHeight="1">
      <c r="A252" s="39"/>
      <c r="B252" s="40"/>
      <c r="C252" s="244" t="s">
        <v>8</v>
      </c>
      <c r="D252" s="244" t="s">
        <v>169</v>
      </c>
      <c r="E252" s="245" t="s">
        <v>1718</v>
      </c>
      <c r="F252" s="246" t="s">
        <v>1719</v>
      </c>
      <c r="G252" s="247" t="s">
        <v>214</v>
      </c>
      <c r="H252" s="248">
        <v>75</v>
      </c>
      <c r="I252" s="249"/>
      <c r="J252" s="250">
        <f>ROUND(I252*H252,2)</f>
        <v>0</v>
      </c>
      <c r="K252" s="251"/>
      <c r="L252" s="42"/>
      <c r="M252" s="252" t="s">
        <v>1</v>
      </c>
      <c r="N252" s="253" t="s">
        <v>46</v>
      </c>
      <c r="O252" s="92"/>
      <c r="P252" s="254">
        <f>O252*H252</f>
        <v>0</v>
      </c>
      <c r="Q252" s="254">
        <v>0.00031</v>
      </c>
      <c r="R252" s="254">
        <f>Q252*H252</f>
        <v>0.02325</v>
      </c>
      <c r="S252" s="254">
        <v>0</v>
      </c>
      <c r="T252" s="25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6" t="s">
        <v>173</v>
      </c>
      <c r="AT252" s="256" t="s">
        <v>169</v>
      </c>
      <c r="AU252" s="256" t="s">
        <v>91</v>
      </c>
      <c r="AY252" s="16" t="s">
        <v>167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89</v>
      </c>
      <c r="BK252" s="144">
        <f>ROUND(I252*H252,2)</f>
        <v>0</v>
      </c>
      <c r="BL252" s="16" t="s">
        <v>173</v>
      </c>
      <c r="BM252" s="256" t="s">
        <v>1720</v>
      </c>
    </row>
    <row r="253" s="2" customFormat="1" ht="16.5" customHeight="1">
      <c r="A253" s="39"/>
      <c r="B253" s="40"/>
      <c r="C253" s="244" t="s">
        <v>260</v>
      </c>
      <c r="D253" s="244" t="s">
        <v>169</v>
      </c>
      <c r="E253" s="245" t="s">
        <v>1721</v>
      </c>
      <c r="F253" s="246" t="s">
        <v>1722</v>
      </c>
      <c r="G253" s="247" t="s">
        <v>465</v>
      </c>
      <c r="H253" s="248">
        <v>120</v>
      </c>
      <c r="I253" s="249"/>
      <c r="J253" s="250">
        <f>ROUND(I253*H253,2)</f>
        <v>0</v>
      </c>
      <c r="K253" s="251"/>
      <c r="L253" s="42"/>
      <c r="M253" s="252" t="s">
        <v>1</v>
      </c>
      <c r="N253" s="253" t="s">
        <v>46</v>
      </c>
      <c r="O253" s="92"/>
      <c r="P253" s="254">
        <f>O253*H253</f>
        <v>0</v>
      </c>
      <c r="Q253" s="254">
        <v>0.2044</v>
      </c>
      <c r="R253" s="254">
        <f>Q253*H253</f>
        <v>24.527999999999999</v>
      </c>
      <c r="S253" s="254">
        <v>0</v>
      </c>
      <c r="T253" s="25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6" t="s">
        <v>173</v>
      </c>
      <c r="AT253" s="256" t="s">
        <v>169</v>
      </c>
      <c r="AU253" s="256" t="s">
        <v>91</v>
      </c>
      <c r="AY253" s="16" t="s">
        <v>167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6" t="s">
        <v>89</v>
      </c>
      <c r="BK253" s="144">
        <f>ROUND(I253*H253,2)</f>
        <v>0</v>
      </c>
      <c r="BL253" s="16" t="s">
        <v>173</v>
      </c>
      <c r="BM253" s="256" t="s">
        <v>1723</v>
      </c>
    </row>
    <row r="254" s="2" customFormat="1" ht="16.5" customHeight="1">
      <c r="A254" s="39"/>
      <c r="B254" s="40"/>
      <c r="C254" s="244" t="s">
        <v>180</v>
      </c>
      <c r="D254" s="244" t="s">
        <v>169</v>
      </c>
      <c r="E254" s="245" t="s">
        <v>1724</v>
      </c>
      <c r="F254" s="246" t="s">
        <v>1725</v>
      </c>
      <c r="G254" s="247" t="s">
        <v>465</v>
      </c>
      <c r="H254" s="248">
        <v>5</v>
      </c>
      <c r="I254" s="249"/>
      <c r="J254" s="250">
        <f>ROUND(I254*H254,2)</f>
        <v>0</v>
      </c>
      <c r="K254" s="251"/>
      <c r="L254" s="42"/>
      <c r="M254" s="252" t="s">
        <v>1</v>
      </c>
      <c r="N254" s="253" t="s">
        <v>46</v>
      </c>
      <c r="O254" s="92"/>
      <c r="P254" s="254">
        <f>O254*H254</f>
        <v>0</v>
      </c>
      <c r="Q254" s="254">
        <v>0.2044</v>
      </c>
      <c r="R254" s="254">
        <f>Q254*H254</f>
        <v>1.022</v>
      </c>
      <c r="S254" s="254">
        <v>0</v>
      </c>
      <c r="T254" s="25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6" t="s">
        <v>173</v>
      </c>
      <c r="AT254" s="256" t="s">
        <v>169</v>
      </c>
      <c r="AU254" s="256" t="s">
        <v>91</v>
      </c>
      <c r="AY254" s="16" t="s">
        <v>167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6" t="s">
        <v>89</v>
      </c>
      <c r="BK254" s="144">
        <f>ROUND(I254*H254,2)</f>
        <v>0</v>
      </c>
      <c r="BL254" s="16" t="s">
        <v>173</v>
      </c>
      <c r="BM254" s="256" t="s">
        <v>1726</v>
      </c>
    </row>
    <row r="255" s="2" customFormat="1" ht="16.5" customHeight="1">
      <c r="A255" s="39"/>
      <c r="B255" s="40"/>
      <c r="C255" s="244" t="s">
        <v>193</v>
      </c>
      <c r="D255" s="244" t="s">
        <v>169</v>
      </c>
      <c r="E255" s="245" t="s">
        <v>1727</v>
      </c>
      <c r="F255" s="246" t="s">
        <v>1728</v>
      </c>
      <c r="G255" s="247" t="s">
        <v>465</v>
      </c>
      <c r="H255" s="248">
        <v>48</v>
      </c>
      <c r="I255" s="249"/>
      <c r="J255" s="250">
        <f>ROUND(I255*H255,2)</f>
        <v>0</v>
      </c>
      <c r="K255" s="251"/>
      <c r="L255" s="42"/>
      <c r="M255" s="252" t="s">
        <v>1</v>
      </c>
      <c r="N255" s="253" t="s">
        <v>46</v>
      </c>
      <c r="O255" s="92"/>
      <c r="P255" s="254">
        <f>O255*H255</f>
        <v>0</v>
      </c>
      <c r="Q255" s="254">
        <v>0.2044</v>
      </c>
      <c r="R255" s="254">
        <f>Q255*H255</f>
        <v>9.8111999999999995</v>
      </c>
      <c r="S255" s="254">
        <v>0</v>
      </c>
      <c r="T255" s="25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6" t="s">
        <v>173</v>
      </c>
      <c r="AT255" s="256" t="s">
        <v>169</v>
      </c>
      <c r="AU255" s="256" t="s">
        <v>91</v>
      </c>
      <c r="AY255" s="16" t="s">
        <v>167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89</v>
      </c>
      <c r="BK255" s="144">
        <f>ROUND(I255*H255,2)</f>
        <v>0</v>
      </c>
      <c r="BL255" s="16" t="s">
        <v>173</v>
      </c>
      <c r="BM255" s="256" t="s">
        <v>1729</v>
      </c>
    </row>
    <row r="256" s="2" customFormat="1" ht="21.75" customHeight="1">
      <c r="A256" s="39"/>
      <c r="B256" s="40"/>
      <c r="C256" s="244" t="s">
        <v>241</v>
      </c>
      <c r="D256" s="244" t="s">
        <v>169</v>
      </c>
      <c r="E256" s="245" t="s">
        <v>1730</v>
      </c>
      <c r="F256" s="246" t="s">
        <v>1731</v>
      </c>
      <c r="G256" s="247" t="s">
        <v>465</v>
      </c>
      <c r="H256" s="248">
        <v>4</v>
      </c>
      <c r="I256" s="249"/>
      <c r="J256" s="250">
        <f>ROUND(I256*H256,2)</f>
        <v>0</v>
      </c>
      <c r="K256" s="251"/>
      <c r="L256" s="42"/>
      <c r="M256" s="252" t="s">
        <v>1</v>
      </c>
      <c r="N256" s="253" t="s">
        <v>46</v>
      </c>
      <c r="O256" s="92"/>
      <c r="P256" s="254">
        <f>O256*H256</f>
        <v>0</v>
      </c>
      <c r="Q256" s="254">
        <v>0.2044</v>
      </c>
      <c r="R256" s="254">
        <f>Q256*H256</f>
        <v>0.81759999999999999</v>
      </c>
      <c r="S256" s="254">
        <v>0</v>
      </c>
      <c r="T256" s="25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6" t="s">
        <v>173</v>
      </c>
      <c r="AT256" s="256" t="s">
        <v>169</v>
      </c>
      <c r="AU256" s="256" t="s">
        <v>91</v>
      </c>
      <c r="AY256" s="16" t="s">
        <v>167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6" t="s">
        <v>89</v>
      </c>
      <c r="BK256" s="144">
        <f>ROUND(I256*H256,2)</f>
        <v>0</v>
      </c>
      <c r="BL256" s="16" t="s">
        <v>173</v>
      </c>
      <c r="BM256" s="256" t="s">
        <v>1732</v>
      </c>
    </row>
    <row r="257" s="2" customFormat="1" ht="21.75" customHeight="1">
      <c r="A257" s="39"/>
      <c r="B257" s="40"/>
      <c r="C257" s="244" t="s">
        <v>255</v>
      </c>
      <c r="D257" s="244" t="s">
        <v>169</v>
      </c>
      <c r="E257" s="245" t="s">
        <v>1733</v>
      </c>
      <c r="F257" s="246" t="s">
        <v>1734</v>
      </c>
      <c r="G257" s="247" t="s">
        <v>465</v>
      </c>
      <c r="H257" s="248">
        <v>2</v>
      </c>
      <c r="I257" s="249"/>
      <c r="J257" s="250">
        <f>ROUND(I257*H257,2)</f>
        <v>0</v>
      </c>
      <c r="K257" s="251"/>
      <c r="L257" s="42"/>
      <c r="M257" s="252" t="s">
        <v>1</v>
      </c>
      <c r="N257" s="253" t="s">
        <v>46</v>
      </c>
      <c r="O257" s="92"/>
      <c r="P257" s="254">
        <f>O257*H257</f>
        <v>0</v>
      </c>
      <c r="Q257" s="254">
        <v>0.2044</v>
      </c>
      <c r="R257" s="254">
        <f>Q257*H257</f>
        <v>0.4088</v>
      </c>
      <c r="S257" s="254">
        <v>0</v>
      </c>
      <c r="T257" s="25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6" t="s">
        <v>173</v>
      </c>
      <c r="AT257" s="256" t="s">
        <v>169</v>
      </c>
      <c r="AU257" s="256" t="s">
        <v>91</v>
      </c>
      <c r="AY257" s="16" t="s">
        <v>167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6" t="s">
        <v>89</v>
      </c>
      <c r="BK257" s="144">
        <f>ROUND(I257*H257,2)</f>
        <v>0</v>
      </c>
      <c r="BL257" s="16" t="s">
        <v>173</v>
      </c>
      <c r="BM257" s="256" t="s">
        <v>1735</v>
      </c>
    </row>
    <row r="258" s="2" customFormat="1" ht="55.5" customHeight="1">
      <c r="A258" s="39"/>
      <c r="B258" s="40"/>
      <c r="C258" s="244" t="s">
        <v>211</v>
      </c>
      <c r="D258" s="244" t="s">
        <v>169</v>
      </c>
      <c r="E258" s="245" t="s">
        <v>1736</v>
      </c>
      <c r="F258" s="246" t="s">
        <v>1737</v>
      </c>
      <c r="G258" s="247" t="s">
        <v>465</v>
      </c>
      <c r="H258" s="248">
        <v>1</v>
      </c>
      <c r="I258" s="249"/>
      <c r="J258" s="250">
        <f>ROUND(I258*H258,2)</f>
        <v>0</v>
      </c>
      <c r="K258" s="251"/>
      <c r="L258" s="42"/>
      <c r="M258" s="252" t="s">
        <v>1</v>
      </c>
      <c r="N258" s="253" t="s">
        <v>46</v>
      </c>
      <c r="O258" s="92"/>
      <c r="P258" s="254">
        <f>O258*H258</f>
        <v>0</v>
      </c>
      <c r="Q258" s="254">
        <v>0.2044</v>
      </c>
      <c r="R258" s="254">
        <f>Q258*H258</f>
        <v>0.2044</v>
      </c>
      <c r="S258" s="254">
        <v>0</v>
      </c>
      <c r="T258" s="25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6" t="s">
        <v>173</v>
      </c>
      <c r="AT258" s="256" t="s">
        <v>169</v>
      </c>
      <c r="AU258" s="256" t="s">
        <v>91</v>
      </c>
      <c r="AY258" s="16" t="s">
        <v>167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6" t="s">
        <v>89</v>
      </c>
      <c r="BK258" s="144">
        <f>ROUND(I258*H258,2)</f>
        <v>0</v>
      </c>
      <c r="BL258" s="16" t="s">
        <v>173</v>
      </c>
      <c r="BM258" s="256" t="s">
        <v>1738</v>
      </c>
    </row>
    <row r="259" s="2" customFormat="1" ht="16.5" customHeight="1">
      <c r="A259" s="39"/>
      <c r="B259" s="40"/>
      <c r="C259" s="244" t="s">
        <v>248</v>
      </c>
      <c r="D259" s="244" t="s">
        <v>169</v>
      </c>
      <c r="E259" s="245" t="s">
        <v>1739</v>
      </c>
      <c r="F259" s="246" t="s">
        <v>1740</v>
      </c>
      <c r="G259" s="247" t="s">
        <v>586</v>
      </c>
      <c r="H259" s="248">
        <v>1</v>
      </c>
      <c r="I259" s="249"/>
      <c r="J259" s="250">
        <f>ROUND(I259*H259,2)</f>
        <v>0</v>
      </c>
      <c r="K259" s="251"/>
      <c r="L259" s="42"/>
      <c r="M259" s="252" t="s">
        <v>1</v>
      </c>
      <c r="N259" s="253" t="s">
        <v>46</v>
      </c>
      <c r="O259" s="92"/>
      <c r="P259" s="254">
        <f>O259*H259</f>
        <v>0</v>
      </c>
      <c r="Q259" s="254">
        <v>0.2044</v>
      </c>
      <c r="R259" s="254">
        <f>Q259*H259</f>
        <v>0.2044</v>
      </c>
      <c r="S259" s="254">
        <v>0</v>
      </c>
      <c r="T259" s="25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6" t="s">
        <v>173</v>
      </c>
      <c r="AT259" s="256" t="s">
        <v>169</v>
      </c>
      <c r="AU259" s="256" t="s">
        <v>91</v>
      </c>
      <c r="AY259" s="16" t="s">
        <v>167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6" t="s">
        <v>89</v>
      </c>
      <c r="BK259" s="144">
        <f>ROUND(I259*H259,2)</f>
        <v>0</v>
      </c>
      <c r="BL259" s="16" t="s">
        <v>173</v>
      </c>
      <c r="BM259" s="256" t="s">
        <v>1741</v>
      </c>
    </row>
    <row r="260" s="12" customFormat="1" ht="22.8" customHeight="1">
      <c r="A260" s="12"/>
      <c r="B260" s="228"/>
      <c r="C260" s="229"/>
      <c r="D260" s="230" t="s">
        <v>80</v>
      </c>
      <c r="E260" s="242" t="s">
        <v>260</v>
      </c>
      <c r="F260" s="242" t="s">
        <v>1742</v>
      </c>
      <c r="G260" s="229"/>
      <c r="H260" s="229"/>
      <c r="I260" s="232"/>
      <c r="J260" s="243">
        <f>BK260</f>
        <v>0</v>
      </c>
      <c r="K260" s="229"/>
      <c r="L260" s="234"/>
      <c r="M260" s="235"/>
      <c r="N260" s="236"/>
      <c r="O260" s="236"/>
      <c r="P260" s="237">
        <f>P261</f>
        <v>0</v>
      </c>
      <c r="Q260" s="236"/>
      <c r="R260" s="237">
        <f>R261</f>
        <v>0.0027000000000000001</v>
      </c>
      <c r="S260" s="236"/>
      <c r="T260" s="238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39" t="s">
        <v>89</v>
      </c>
      <c r="AT260" s="240" t="s">
        <v>80</v>
      </c>
      <c r="AU260" s="240" t="s">
        <v>89</v>
      </c>
      <c r="AY260" s="239" t="s">
        <v>167</v>
      </c>
      <c r="BK260" s="241">
        <f>BK261</f>
        <v>0</v>
      </c>
    </row>
    <row r="261" s="2" customFormat="1" ht="21.75" customHeight="1">
      <c r="A261" s="39"/>
      <c r="B261" s="40"/>
      <c r="C261" s="244" t="s">
        <v>234</v>
      </c>
      <c r="D261" s="244" t="s">
        <v>169</v>
      </c>
      <c r="E261" s="245" t="s">
        <v>1743</v>
      </c>
      <c r="F261" s="246" t="s">
        <v>1744</v>
      </c>
      <c r="G261" s="247" t="s">
        <v>465</v>
      </c>
      <c r="H261" s="248">
        <v>30</v>
      </c>
      <c r="I261" s="249"/>
      <c r="J261" s="250">
        <f>ROUND(I261*H261,2)</f>
        <v>0</v>
      </c>
      <c r="K261" s="251"/>
      <c r="L261" s="42"/>
      <c r="M261" s="252" t="s">
        <v>1</v>
      </c>
      <c r="N261" s="253" t="s">
        <v>46</v>
      </c>
      <c r="O261" s="92"/>
      <c r="P261" s="254">
        <f>O261*H261</f>
        <v>0</v>
      </c>
      <c r="Q261" s="254">
        <v>9.0000000000000006E-05</v>
      </c>
      <c r="R261" s="254">
        <f>Q261*H261</f>
        <v>0.0027000000000000001</v>
      </c>
      <c r="S261" s="254">
        <v>0</v>
      </c>
      <c r="T261" s="25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6" t="s">
        <v>173</v>
      </c>
      <c r="AT261" s="256" t="s">
        <v>169</v>
      </c>
      <c r="AU261" s="256" t="s">
        <v>91</v>
      </c>
      <c r="AY261" s="16" t="s">
        <v>167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6" t="s">
        <v>89</v>
      </c>
      <c r="BK261" s="144">
        <f>ROUND(I261*H261,2)</f>
        <v>0</v>
      </c>
      <c r="BL261" s="16" t="s">
        <v>173</v>
      </c>
      <c r="BM261" s="256" t="s">
        <v>1745</v>
      </c>
    </row>
    <row r="262" s="12" customFormat="1" ht="22.8" customHeight="1">
      <c r="A262" s="12"/>
      <c r="B262" s="228"/>
      <c r="C262" s="229"/>
      <c r="D262" s="230" t="s">
        <v>80</v>
      </c>
      <c r="E262" s="242" t="s">
        <v>487</v>
      </c>
      <c r="F262" s="242" t="s">
        <v>488</v>
      </c>
      <c r="G262" s="229"/>
      <c r="H262" s="229"/>
      <c r="I262" s="232"/>
      <c r="J262" s="243">
        <f>BK262</f>
        <v>0</v>
      </c>
      <c r="K262" s="229"/>
      <c r="L262" s="234"/>
      <c r="M262" s="235"/>
      <c r="N262" s="236"/>
      <c r="O262" s="236"/>
      <c r="P262" s="237">
        <f>P263</f>
        <v>0</v>
      </c>
      <c r="Q262" s="236"/>
      <c r="R262" s="237">
        <f>R263</f>
        <v>0</v>
      </c>
      <c r="S262" s="236"/>
      <c r="T262" s="238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39" t="s">
        <v>89</v>
      </c>
      <c r="AT262" s="240" t="s">
        <v>80</v>
      </c>
      <c r="AU262" s="240" t="s">
        <v>89</v>
      </c>
      <c r="AY262" s="239" t="s">
        <v>167</v>
      </c>
      <c r="BK262" s="241">
        <f>BK263</f>
        <v>0</v>
      </c>
    </row>
    <row r="263" s="2" customFormat="1" ht="55.5" customHeight="1">
      <c r="A263" s="39"/>
      <c r="B263" s="40"/>
      <c r="C263" s="244" t="s">
        <v>289</v>
      </c>
      <c r="D263" s="244" t="s">
        <v>169</v>
      </c>
      <c r="E263" s="245" t="s">
        <v>1746</v>
      </c>
      <c r="F263" s="246" t="s">
        <v>1747</v>
      </c>
      <c r="G263" s="247" t="s">
        <v>214</v>
      </c>
      <c r="H263" s="248">
        <v>49.659999999999997</v>
      </c>
      <c r="I263" s="249"/>
      <c r="J263" s="250">
        <f>ROUND(I263*H263,2)</f>
        <v>0</v>
      </c>
      <c r="K263" s="251"/>
      <c r="L263" s="42"/>
      <c r="M263" s="252" t="s">
        <v>1</v>
      </c>
      <c r="N263" s="253" t="s">
        <v>46</v>
      </c>
      <c r="O263" s="92"/>
      <c r="P263" s="254">
        <f>O263*H263</f>
        <v>0</v>
      </c>
      <c r="Q263" s="254">
        <v>0</v>
      </c>
      <c r="R263" s="254">
        <f>Q263*H263</f>
        <v>0</v>
      </c>
      <c r="S263" s="254">
        <v>0</v>
      </c>
      <c r="T263" s="25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6" t="s">
        <v>173</v>
      </c>
      <c r="AT263" s="256" t="s">
        <v>169</v>
      </c>
      <c r="AU263" s="256" t="s">
        <v>91</v>
      </c>
      <c r="AY263" s="16" t="s">
        <v>167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6" t="s">
        <v>89</v>
      </c>
      <c r="BK263" s="144">
        <f>ROUND(I263*H263,2)</f>
        <v>0</v>
      </c>
      <c r="BL263" s="16" t="s">
        <v>173</v>
      </c>
      <c r="BM263" s="256" t="s">
        <v>1748</v>
      </c>
    </row>
    <row r="264" s="12" customFormat="1" ht="25.92" customHeight="1">
      <c r="A264" s="12"/>
      <c r="B264" s="228"/>
      <c r="C264" s="229"/>
      <c r="D264" s="230" t="s">
        <v>80</v>
      </c>
      <c r="E264" s="231" t="s">
        <v>230</v>
      </c>
      <c r="F264" s="231" t="s">
        <v>231</v>
      </c>
      <c r="G264" s="229"/>
      <c r="H264" s="229"/>
      <c r="I264" s="232"/>
      <c r="J264" s="233">
        <f>BK264</f>
        <v>0</v>
      </c>
      <c r="K264" s="229"/>
      <c r="L264" s="234"/>
      <c r="M264" s="235"/>
      <c r="N264" s="236"/>
      <c r="O264" s="236"/>
      <c r="P264" s="237">
        <f>P265</f>
        <v>0</v>
      </c>
      <c r="Q264" s="236"/>
      <c r="R264" s="237">
        <f>R265</f>
        <v>0</v>
      </c>
      <c r="S264" s="236"/>
      <c r="T264" s="238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39" t="s">
        <v>91</v>
      </c>
      <c r="AT264" s="240" t="s">
        <v>80</v>
      </c>
      <c r="AU264" s="240" t="s">
        <v>81</v>
      </c>
      <c r="AY264" s="239" t="s">
        <v>167</v>
      </c>
      <c r="BK264" s="241">
        <f>BK265</f>
        <v>0</v>
      </c>
    </row>
    <row r="265" s="12" customFormat="1" ht="22.8" customHeight="1">
      <c r="A265" s="12"/>
      <c r="B265" s="228"/>
      <c r="C265" s="229"/>
      <c r="D265" s="230" t="s">
        <v>80</v>
      </c>
      <c r="E265" s="242" t="s">
        <v>1749</v>
      </c>
      <c r="F265" s="242" t="s">
        <v>1750</v>
      </c>
      <c r="G265" s="229"/>
      <c r="H265" s="229"/>
      <c r="I265" s="232"/>
      <c r="J265" s="243">
        <f>BK265</f>
        <v>0</v>
      </c>
      <c r="K265" s="229"/>
      <c r="L265" s="234"/>
      <c r="M265" s="235"/>
      <c r="N265" s="236"/>
      <c r="O265" s="236"/>
      <c r="P265" s="237">
        <f>P266</f>
        <v>0</v>
      </c>
      <c r="Q265" s="236"/>
      <c r="R265" s="237">
        <f>R266</f>
        <v>0</v>
      </c>
      <c r="S265" s="236"/>
      <c r="T265" s="238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39" t="s">
        <v>91</v>
      </c>
      <c r="AT265" s="240" t="s">
        <v>80</v>
      </c>
      <c r="AU265" s="240" t="s">
        <v>89</v>
      </c>
      <c r="AY265" s="239" t="s">
        <v>167</v>
      </c>
      <c r="BK265" s="241">
        <f>BK266</f>
        <v>0</v>
      </c>
    </row>
    <row r="266" s="2" customFormat="1" ht="44.25" customHeight="1">
      <c r="A266" s="39"/>
      <c r="B266" s="40"/>
      <c r="C266" s="244" t="s">
        <v>204</v>
      </c>
      <c r="D266" s="244" t="s">
        <v>169</v>
      </c>
      <c r="E266" s="245" t="s">
        <v>1751</v>
      </c>
      <c r="F266" s="246" t="s">
        <v>1752</v>
      </c>
      <c r="G266" s="247" t="s">
        <v>1753</v>
      </c>
      <c r="H266" s="303"/>
      <c r="I266" s="249"/>
      <c r="J266" s="250">
        <f>ROUND(I266*H266,2)</f>
        <v>0</v>
      </c>
      <c r="K266" s="251"/>
      <c r="L266" s="42"/>
      <c r="M266" s="283" t="s">
        <v>1</v>
      </c>
      <c r="N266" s="284" t="s">
        <v>46</v>
      </c>
      <c r="O266" s="285"/>
      <c r="P266" s="286">
        <f>O266*H266</f>
        <v>0</v>
      </c>
      <c r="Q266" s="286">
        <v>0</v>
      </c>
      <c r="R266" s="286">
        <f>Q266*H266</f>
        <v>0</v>
      </c>
      <c r="S266" s="286">
        <v>0</v>
      </c>
      <c r="T266" s="28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6" t="s">
        <v>224</v>
      </c>
      <c r="AT266" s="256" t="s">
        <v>169</v>
      </c>
      <c r="AU266" s="256" t="s">
        <v>91</v>
      </c>
      <c r="AY266" s="16" t="s">
        <v>167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89</v>
      </c>
      <c r="BK266" s="144">
        <f>ROUND(I266*H266,2)</f>
        <v>0</v>
      </c>
      <c r="BL266" s="16" t="s">
        <v>224</v>
      </c>
      <c r="BM266" s="256" t="s">
        <v>1754</v>
      </c>
    </row>
    <row r="267" s="2" customFormat="1" ht="6.96" customHeight="1">
      <c r="A267" s="39"/>
      <c r="B267" s="67"/>
      <c r="C267" s="68"/>
      <c r="D267" s="68"/>
      <c r="E267" s="68"/>
      <c r="F267" s="68"/>
      <c r="G267" s="68"/>
      <c r="H267" s="68"/>
      <c r="I267" s="68"/>
      <c r="J267" s="68"/>
      <c r="K267" s="68"/>
      <c r="L267" s="42"/>
      <c r="M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</sheetData>
  <sheetProtection sheet="1" autoFilter="0" formatColumns="0" formatRows="0" objects="1" scenarios="1" spinCount="100000" saltValue="pC2mgjugBBhxYAuJ6y0cB+j6LNy+GpV1GRpZMqN/JeVxxp7iPWp3sImGQ/r0pCyiaMLXM8rM/1R7wVvg3xGyXg==" hashValue="oJ8HVzFYph6X8cpvG/dJVXfPqu7Yag4ZNMZrtGiJuYfXtP9XZI4+GAY+igSEX7Vlvi3IpJKTQrQgk1YKhDtovw==" algorithmName="SHA-512" password="DDF9"/>
  <autoFilter ref="C147:K266"/>
  <mergeCells count="14">
    <mergeCell ref="E7:H7"/>
    <mergeCell ref="E9:H9"/>
    <mergeCell ref="E18:H18"/>
    <mergeCell ref="E27:H27"/>
    <mergeCell ref="E85:H85"/>
    <mergeCell ref="E87:H87"/>
    <mergeCell ref="D122:F122"/>
    <mergeCell ref="D123:F123"/>
    <mergeCell ref="D124:F124"/>
    <mergeCell ref="D125:F125"/>
    <mergeCell ref="D126:F12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115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91</v>
      </c>
    </row>
    <row r="4" s="1" customFormat="1" ht="24.96" customHeight="1">
      <c r="B4" s="19"/>
      <c r="D4" s="154" t="s">
        <v>125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CNC centrum a Svářečská škola v SOU Nové Strašecí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126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1755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18</v>
      </c>
      <c r="E11" s="39"/>
      <c r="F11" s="159" t="s">
        <v>1</v>
      </c>
      <c r="G11" s="39"/>
      <c r="H11" s="39"/>
      <c r="I11" s="156" t="s">
        <v>19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20</v>
      </c>
      <c r="E12" s="39"/>
      <c r="F12" s="159" t="s">
        <v>21</v>
      </c>
      <c r="G12" s="39"/>
      <c r="H12" s="39"/>
      <c r="I12" s="156" t="s">
        <v>22</v>
      </c>
      <c r="J12" s="160" t="str">
        <f>'Rekapitulace stavby'!AN8</f>
        <v>2. 3. 2022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24</v>
      </c>
      <c r="E14" s="39"/>
      <c r="F14" s="39"/>
      <c r="G14" s="39"/>
      <c r="H14" s="39"/>
      <c r="I14" s="156" t="s">
        <v>25</v>
      </c>
      <c r="J14" s="159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26</v>
      </c>
      <c r="F15" s="39"/>
      <c r="G15" s="39"/>
      <c r="H15" s="39"/>
      <c r="I15" s="156" t="s">
        <v>27</v>
      </c>
      <c r="J15" s="159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28</v>
      </c>
      <c r="E17" s="39"/>
      <c r="F17" s="39"/>
      <c r="G17" s="39"/>
      <c r="H17" s="39"/>
      <c r="I17" s="156" t="s">
        <v>25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27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30</v>
      </c>
      <c r="E20" s="39"/>
      <c r="F20" s="39"/>
      <c r="G20" s="39"/>
      <c r="H20" s="39"/>
      <c r="I20" s="156" t="s">
        <v>25</v>
      </c>
      <c r="J20" s="159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32</v>
      </c>
      <c r="F21" s="39"/>
      <c r="G21" s="39"/>
      <c r="H21" s="39"/>
      <c r="I21" s="156" t="s">
        <v>27</v>
      </c>
      <c r="J21" s="15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34</v>
      </c>
      <c r="E23" s="39"/>
      <c r="F23" s="39"/>
      <c r="G23" s="39"/>
      <c r="H23" s="39"/>
      <c r="I23" s="156" t="s">
        <v>25</v>
      </c>
      <c r="J23" s="159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36</v>
      </c>
      <c r="F24" s="39"/>
      <c r="G24" s="39"/>
      <c r="H24" s="39"/>
      <c r="I24" s="156" t="s">
        <v>27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61"/>
      <c r="B27" s="162"/>
      <c r="C27" s="161"/>
      <c r="D27" s="161"/>
      <c r="E27" s="163" t="s">
        <v>38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128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119</v>
      </c>
      <c r="E31" s="39"/>
      <c r="F31" s="39"/>
      <c r="G31" s="39"/>
      <c r="H31" s="39"/>
      <c r="I31" s="39"/>
      <c r="J31" s="166">
        <f>J109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41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43</v>
      </c>
      <c r="G34" s="39"/>
      <c r="H34" s="39"/>
      <c r="I34" s="170" t="s">
        <v>42</v>
      </c>
      <c r="J34" s="170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45</v>
      </c>
      <c r="E35" s="156" t="s">
        <v>46</v>
      </c>
      <c r="F35" s="172">
        <f>ROUND((SUM(BE109:BE116) + SUM(BE136:BE209)),  2)</f>
        <v>0</v>
      </c>
      <c r="G35" s="39"/>
      <c r="H35" s="39"/>
      <c r="I35" s="173">
        <v>0.20999999999999999</v>
      </c>
      <c r="J35" s="172">
        <f>ROUND(((SUM(BE109:BE116) + SUM(BE136:BE209))*I35),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47</v>
      </c>
      <c r="F36" s="172">
        <f>ROUND((SUM(BF109:BF116) + SUM(BF136:BF209)),  2)</f>
        <v>0</v>
      </c>
      <c r="G36" s="39"/>
      <c r="H36" s="39"/>
      <c r="I36" s="173">
        <v>0.14999999999999999</v>
      </c>
      <c r="J36" s="172">
        <f>ROUND(((SUM(BF109:BF116) + SUM(BF136:BF209))*I36),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48</v>
      </c>
      <c r="F37" s="172">
        <f>ROUND((SUM(BG109:BG116) + SUM(BG136:BG209)),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49</v>
      </c>
      <c r="F38" s="172">
        <f>ROUND((SUM(BH109:BH116) + SUM(BH136:BH209)),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50</v>
      </c>
      <c r="F39" s="172">
        <f>ROUND((SUM(BI109:BI116) + SUM(BI136:BI209)),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51</v>
      </c>
      <c r="E41" s="176"/>
      <c r="F41" s="176"/>
      <c r="G41" s="177" t="s">
        <v>52</v>
      </c>
      <c r="H41" s="178" t="s">
        <v>53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56</v>
      </c>
      <c r="E61" s="184"/>
      <c r="F61" s="185" t="s">
        <v>57</v>
      </c>
      <c r="G61" s="183" t="s">
        <v>56</v>
      </c>
      <c r="H61" s="184"/>
      <c r="I61" s="184"/>
      <c r="J61" s="186" t="s">
        <v>57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58</v>
      </c>
      <c r="E65" s="187"/>
      <c r="F65" s="187"/>
      <c r="G65" s="181" t="s">
        <v>59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56</v>
      </c>
      <c r="E76" s="184"/>
      <c r="F76" s="185" t="s">
        <v>57</v>
      </c>
      <c r="G76" s="183" t="s">
        <v>56</v>
      </c>
      <c r="H76" s="184"/>
      <c r="I76" s="184"/>
      <c r="J76" s="186" t="s">
        <v>57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CNC centrum a Svářečská škola v SOU Nové Strašecí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126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08 -  VZT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20</v>
      </c>
      <c r="D89" s="41"/>
      <c r="E89" s="41"/>
      <c r="F89" s="26" t="str">
        <f>F12</f>
        <v>Sportovní 1135</v>
      </c>
      <c r="G89" s="41"/>
      <c r="H89" s="41"/>
      <c r="I89" s="31" t="s">
        <v>22</v>
      </c>
      <c r="J89" s="80" t="str">
        <f>IF(J12="","",J12)</f>
        <v>2. 3. 2022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4.45" customHeight="1">
      <c r="A91" s="39"/>
      <c r="B91" s="40"/>
      <c r="C91" s="31" t="s">
        <v>24</v>
      </c>
      <c r="D91" s="41"/>
      <c r="E91" s="41"/>
      <c r="F91" s="26" t="str">
        <f>E15</f>
        <v xml:space="preserve">SOU,  Sportovní 1135, 27180 Nové Strašecí</v>
      </c>
      <c r="G91" s="41"/>
      <c r="H91" s="41"/>
      <c r="I91" s="31" t="s">
        <v>30</v>
      </c>
      <c r="J91" s="35" t="str">
        <f>E21</f>
        <v>Studio PHX s.r.o.Ondříčkova 384/33, Praha 3 Žižkov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28</v>
      </c>
      <c r="D92" s="41"/>
      <c r="E92" s="41"/>
      <c r="F92" s="26" t="str">
        <f>IF(E18="","",E18)</f>
        <v>Vyplň údaj</v>
      </c>
      <c r="G92" s="41"/>
      <c r="H92" s="41"/>
      <c r="I92" s="31" t="s">
        <v>34</v>
      </c>
      <c r="J92" s="35" t="str">
        <f>E24</f>
        <v>Ing. Jan Brožek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130</v>
      </c>
      <c r="D94" s="150"/>
      <c r="E94" s="150"/>
      <c r="F94" s="150"/>
      <c r="G94" s="150"/>
      <c r="H94" s="150"/>
      <c r="I94" s="150"/>
      <c r="J94" s="194" t="s">
        <v>131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132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133</v>
      </c>
    </row>
    <row r="97" s="9" customFormat="1" ht="24.96" customHeight="1">
      <c r="A97" s="9"/>
      <c r="B97" s="196"/>
      <c r="C97" s="197"/>
      <c r="D97" s="198" t="s">
        <v>1756</v>
      </c>
      <c r="E97" s="199"/>
      <c r="F97" s="199"/>
      <c r="G97" s="199"/>
      <c r="H97" s="199"/>
      <c r="I97" s="199"/>
      <c r="J97" s="200">
        <f>J137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6"/>
      <c r="C98" s="197"/>
      <c r="D98" s="198" t="s">
        <v>1757</v>
      </c>
      <c r="E98" s="199"/>
      <c r="F98" s="199"/>
      <c r="G98" s="199"/>
      <c r="H98" s="199"/>
      <c r="I98" s="199"/>
      <c r="J98" s="200">
        <f>J145</f>
        <v>0</v>
      </c>
      <c r="K98" s="197"/>
      <c r="L98" s="20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6"/>
      <c r="C99" s="197"/>
      <c r="D99" s="198" t="s">
        <v>1758</v>
      </c>
      <c r="E99" s="199"/>
      <c r="F99" s="199"/>
      <c r="G99" s="199"/>
      <c r="H99" s="199"/>
      <c r="I99" s="199"/>
      <c r="J99" s="200">
        <f>J151</f>
        <v>0</v>
      </c>
      <c r="K99" s="197"/>
      <c r="L99" s="20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6"/>
      <c r="C100" s="197"/>
      <c r="D100" s="198" t="s">
        <v>1759</v>
      </c>
      <c r="E100" s="199"/>
      <c r="F100" s="199"/>
      <c r="G100" s="199"/>
      <c r="H100" s="199"/>
      <c r="I100" s="199"/>
      <c r="J100" s="200">
        <f>J163</f>
        <v>0</v>
      </c>
      <c r="K100" s="197"/>
      <c r="L100" s="20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6"/>
      <c r="C101" s="197"/>
      <c r="D101" s="198" t="s">
        <v>1760</v>
      </c>
      <c r="E101" s="199"/>
      <c r="F101" s="199"/>
      <c r="G101" s="199"/>
      <c r="H101" s="199"/>
      <c r="I101" s="199"/>
      <c r="J101" s="200">
        <f>J166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1761</v>
      </c>
      <c r="E102" s="199"/>
      <c r="F102" s="199"/>
      <c r="G102" s="199"/>
      <c r="H102" s="199"/>
      <c r="I102" s="199"/>
      <c r="J102" s="200">
        <f>J169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6"/>
      <c r="C103" s="197"/>
      <c r="D103" s="198" t="s">
        <v>1762</v>
      </c>
      <c r="E103" s="199"/>
      <c r="F103" s="199"/>
      <c r="G103" s="199"/>
      <c r="H103" s="199"/>
      <c r="I103" s="199"/>
      <c r="J103" s="200">
        <f>J191</f>
        <v>0</v>
      </c>
      <c r="K103" s="197"/>
      <c r="L103" s="20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6"/>
      <c r="C104" s="197"/>
      <c r="D104" s="198" t="s">
        <v>1763</v>
      </c>
      <c r="E104" s="199"/>
      <c r="F104" s="199"/>
      <c r="G104" s="199"/>
      <c r="H104" s="199"/>
      <c r="I104" s="199"/>
      <c r="J104" s="200">
        <f>J202</f>
        <v>0</v>
      </c>
      <c r="K104" s="197"/>
      <c r="L104" s="20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6"/>
      <c r="C105" s="197"/>
      <c r="D105" s="198" t="s">
        <v>138</v>
      </c>
      <c r="E105" s="199"/>
      <c r="F105" s="199"/>
      <c r="G105" s="199"/>
      <c r="H105" s="199"/>
      <c r="I105" s="199"/>
      <c r="J105" s="200">
        <f>J207</f>
        <v>0</v>
      </c>
      <c r="K105" s="197"/>
      <c r="L105" s="20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2"/>
      <c r="C106" s="203"/>
      <c r="D106" s="204" t="s">
        <v>1764</v>
      </c>
      <c r="E106" s="205"/>
      <c r="F106" s="205"/>
      <c r="G106" s="205"/>
      <c r="H106" s="205"/>
      <c r="I106" s="205"/>
      <c r="J106" s="206">
        <f>J208</f>
        <v>0</v>
      </c>
      <c r="K106" s="203"/>
      <c r="L106" s="20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9.28" customHeight="1">
      <c r="A109" s="39"/>
      <c r="B109" s="40"/>
      <c r="C109" s="195" t="s">
        <v>143</v>
      </c>
      <c r="D109" s="41"/>
      <c r="E109" s="41"/>
      <c r="F109" s="41"/>
      <c r="G109" s="41"/>
      <c r="H109" s="41"/>
      <c r="I109" s="41"/>
      <c r="J109" s="208">
        <f>ROUND(J110 + J111 + J112 + J113 + J114 + J115,2)</f>
        <v>0</v>
      </c>
      <c r="K109" s="41"/>
      <c r="L109" s="64"/>
      <c r="N109" s="209" t="s">
        <v>45</v>
      </c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8" customHeight="1">
      <c r="A110" s="39"/>
      <c r="B110" s="40"/>
      <c r="C110" s="41"/>
      <c r="D110" s="145" t="s">
        <v>144</v>
      </c>
      <c r="E110" s="138"/>
      <c r="F110" s="138"/>
      <c r="G110" s="41"/>
      <c r="H110" s="41"/>
      <c r="I110" s="41"/>
      <c r="J110" s="139">
        <v>0</v>
      </c>
      <c r="K110" s="41"/>
      <c r="L110" s="210"/>
      <c r="M110" s="211"/>
      <c r="N110" s="212" t="s">
        <v>46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145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89</v>
      </c>
      <c r="BK110" s="211"/>
      <c r="BL110" s="211"/>
      <c r="BM110" s="211"/>
    </row>
    <row r="111" s="2" customFormat="1" ht="18" customHeight="1">
      <c r="A111" s="39"/>
      <c r="B111" s="40"/>
      <c r="C111" s="41"/>
      <c r="D111" s="145" t="s">
        <v>146</v>
      </c>
      <c r="E111" s="138"/>
      <c r="F111" s="138"/>
      <c r="G111" s="41"/>
      <c r="H111" s="41"/>
      <c r="I111" s="41"/>
      <c r="J111" s="139">
        <v>0</v>
      </c>
      <c r="K111" s="41"/>
      <c r="L111" s="210"/>
      <c r="M111" s="211"/>
      <c r="N111" s="212" t="s">
        <v>46</v>
      </c>
      <c r="O111" s="211"/>
      <c r="P111" s="211"/>
      <c r="Q111" s="211"/>
      <c r="R111" s="211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4" t="s">
        <v>145</v>
      </c>
      <c r="AZ111" s="211"/>
      <c r="BA111" s="211"/>
      <c r="BB111" s="211"/>
      <c r="BC111" s="211"/>
      <c r="BD111" s="211"/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14" t="s">
        <v>89</v>
      </c>
      <c r="BK111" s="211"/>
      <c r="BL111" s="211"/>
      <c r="BM111" s="211"/>
    </row>
    <row r="112" s="2" customFormat="1" ht="18" customHeight="1">
      <c r="A112" s="39"/>
      <c r="B112" s="40"/>
      <c r="C112" s="41"/>
      <c r="D112" s="145" t="s">
        <v>147</v>
      </c>
      <c r="E112" s="138"/>
      <c r="F112" s="138"/>
      <c r="G112" s="41"/>
      <c r="H112" s="41"/>
      <c r="I112" s="41"/>
      <c r="J112" s="139">
        <v>0</v>
      </c>
      <c r="K112" s="41"/>
      <c r="L112" s="210"/>
      <c r="M112" s="211"/>
      <c r="N112" s="212" t="s">
        <v>46</v>
      </c>
      <c r="O112" s="211"/>
      <c r="P112" s="211"/>
      <c r="Q112" s="211"/>
      <c r="R112" s="211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4" t="s">
        <v>145</v>
      </c>
      <c r="AZ112" s="211"/>
      <c r="BA112" s="211"/>
      <c r="BB112" s="211"/>
      <c r="BC112" s="211"/>
      <c r="BD112" s="211"/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14" t="s">
        <v>89</v>
      </c>
      <c r="BK112" s="211"/>
      <c r="BL112" s="211"/>
      <c r="BM112" s="211"/>
    </row>
    <row r="113" s="2" customFormat="1" ht="18" customHeight="1">
      <c r="A113" s="39"/>
      <c r="B113" s="40"/>
      <c r="C113" s="41"/>
      <c r="D113" s="145" t="s">
        <v>148</v>
      </c>
      <c r="E113" s="138"/>
      <c r="F113" s="138"/>
      <c r="G113" s="41"/>
      <c r="H113" s="41"/>
      <c r="I113" s="41"/>
      <c r="J113" s="139">
        <v>0</v>
      </c>
      <c r="K113" s="41"/>
      <c r="L113" s="210"/>
      <c r="M113" s="211"/>
      <c r="N113" s="212" t="s">
        <v>46</v>
      </c>
      <c r="O113" s="211"/>
      <c r="P113" s="211"/>
      <c r="Q113" s="211"/>
      <c r="R113" s="211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4" t="s">
        <v>145</v>
      </c>
      <c r="AZ113" s="211"/>
      <c r="BA113" s="211"/>
      <c r="BB113" s="211"/>
      <c r="BC113" s="211"/>
      <c r="BD113" s="211"/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14" t="s">
        <v>89</v>
      </c>
      <c r="BK113" s="211"/>
      <c r="BL113" s="211"/>
      <c r="BM113" s="211"/>
    </row>
    <row r="114" s="2" customFormat="1" ht="18" customHeight="1">
      <c r="A114" s="39"/>
      <c r="B114" s="40"/>
      <c r="C114" s="41"/>
      <c r="D114" s="145" t="s">
        <v>149</v>
      </c>
      <c r="E114" s="138"/>
      <c r="F114" s="138"/>
      <c r="G114" s="41"/>
      <c r="H114" s="41"/>
      <c r="I114" s="41"/>
      <c r="J114" s="139">
        <v>0</v>
      </c>
      <c r="K114" s="41"/>
      <c r="L114" s="210"/>
      <c r="M114" s="211"/>
      <c r="N114" s="212" t="s">
        <v>46</v>
      </c>
      <c r="O114" s="211"/>
      <c r="P114" s="211"/>
      <c r="Q114" s="211"/>
      <c r="R114" s="211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4" t="s">
        <v>145</v>
      </c>
      <c r="AZ114" s="211"/>
      <c r="BA114" s="211"/>
      <c r="BB114" s="211"/>
      <c r="BC114" s="211"/>
      <c r="BD114" s="211"/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14" t="s">
        <v>89</v>
      </c>
      <c r="BK114" s="211"/>
      <c r="BL114" s="211"/>
      <c r="BM114" s="211"/>
    </row>
    <row r="115" s="2" customFormat="1" ht="18" customHeight="1">
      <c r="A115" s="39"/>
      <c r="B115" s="40"/>
      <c r="C115" s="41"/>
      <c r="D115" s="138" t="s">
        <v>150</v>
      </c>
      <c r="E115" s="41"/>
      <c r="F115" s="41"/>
      <c r="G115" s="41"/>
      <c r="H115" s="41"/>
      <c r="I115" s="41"/>
      <c r="J115" s="139">
        <f>ROUND(J30*T115,2)</f>
        <v>0</v>
      </c>
      <c r="K115" s="41"/>
      <c r="L115" s="210"/>
      <c r="M115" s="211"/>
      <c r="N115" s="212" t="s">
        <v>46</v>
      </c>
      <c r="O115" s="211"/>
      <c r="P115" s="211"/>
      <c r="Q115" s="211"/>
      <c r="R115" s="211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4" t="s">
        <v>151</v>
      </c>
      <c r="AZ115" s="211"/>
      <c r="BA115" s="211"/>
      <c r="BB115" s="211"/>
      <c r="BC115" s="211"/>
      <c r="BD115" s="211"/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14" t="s">
        <v>89</v>
      </c>
      <c r="BK115" s="211"/>
      <c r="BL115" s="211"/>
      <c r="BM115" s="211"/>
    </row>
    <row r="116" s="2" customForma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9.28" customHeight="1">
      <c r="A117" s="39"/>
      <c r="B117" s="40"/>
      <c r="C117" s="149" t="s">
        <v>124</v>
      </c>
      <c r="D117" s="150"/>
      <c r="E117" s="150"/>
      <c r="F117" s="150"/>
      <c r="G117" s="150"/>
      <c r="H117" s="150"/>
      <c r="I117" s="150"/>
      <c r="J117" s="151">
        <f>ROUND(J96+J109,2)</f>
        <v>0</v>
      </c>
      <c r="K117" s="15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2" t="s">
        <v>152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1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92" t="str">
        <f>E7</f>
        <v>CNC centrum a Svářečská škola v SOU Nové Strašecí</v>
      </c>
      <c r="F126" s="31"/>
      <c r="G126" s="31"/>
      <c r="H126" s="3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1" t="s">
        <v>126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 xml:space="preserve">08 -  VZT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1" t="s">
        <v>20</v>
      </c>
      <c r="D130" s="41"/>
      <c r="E130" s="41"/>
      <c r="F130" s="26" t="str">
        <f>F12</f>
        <v>Sportovní 1135</v>
      </c>
      <c r="G130" s="41"/>
      <c r="H130" s="41"/>
      <c r="I130" s="31" t="s">
        <v>22</v>
      </c>
      <c r="J130" s="80" t="str">
        <f>IF(J12="","",J12)</f>
        <v>2. 3. 2022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54.45" customHeight="1">
      <c r="A132" s="39"/>
      <c r="B132" s="40"/>
      <c r="C132" s="31" t="s">
        <v>24</v>
      </c>
      <c r="D132" s="41"/>
      <c r="E132" s="41"/>
      <c r="F132" s="26" t="str">
        <f>E15</f>
        <v xml:space="preserve">SOU,  Sportovní 1135, 27180 Nové Strašecí</v>
      </c>
      <c r="G132" s="41"/>
      <c r="H132" s="41"/>
      <c r="I132" s="31" t="s">
        <v>30</v>
      </c>
      <c r="J132" s="35" t="str">
        <f>E21</f>
        <v>Studio PHX s.r.o.Ondříčkova 384/33, Praha 3 Žižkov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1" t="s">
        <v>28</v>
      </c>
      <c r="D133" s="41"/>
      <c r="E133" s="41"/>
      <c r="F133" s="26" t="str">
        <f>IF(E18="","",E18)</f>
        <v>Vyplň údaj</v>
      </c>
      <c r="G133" s="41"/>
      <c r="H133" s="41"/>
      <c r="I133" s="31" t="s">
        <v>34</v>
      </c>
      <c r="J133" s="35" t="str">
        <f>E24</f>
        <v>Ing. Jan Brožek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16"/>
      <c r="B135" s="217"/>
      <c r="C135" s="218" t="s">
        <v>153</v>
      </c>
      <c r="D135" s="219" t="s">
        <v>66</v>
      </c>
      <c r="E135" s="219" t="s">
        <v>62</v>
      </c>
      <c r="F135" s="219" t="s">
        <v>63</v>
      </c>
      <c r="G135" s="219" t="s">
        <v>154</v>
      </c>
      <c r="H135" s="219" t="s">
        <v>155</v>
      </c>
      <c r="I135" s="219" t="s">
        <v>156</v>
      </c>
      <c r="J135" s="220" t="s">
        <v>131</v>
      </c>
      <c r="K135" s="221" t="s">
        <v>157</v>
      </c>
      <c r="L135" s="222"/>
      <c r="M135" s="101" t="s">
        <v>1</v>
      </c>
      <c r="N135" s="102" t="s">
        <v>45</v>
      </c>
      <c r="O135" s="102" t="s">
        <v>158</v>
      </c>
      <c r="P135" s="102" t="s">
        <v>159</v>
      </c>
      <c r="Q135" s="102" t="s">
        <v>160</v>
      </c>
      <c r="R135" s="102" t="s">
        <v>161</v>
      </c>
      <c r="S135" s="102" t="s">
        <v>162</v>
      </c>
      <c r="T135" s="103" t="s">
        <v>163</v>
      </c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</row>
    <row r="136" s="2" customFormat="1" ht="22.8" customHeight="1">
      <c r="A136" s="39"/>
      <c r="B136" s="40"/>
      <c r="C136" s="108" t="s">
        <v>164</v>
      </c>
      <c r="D136" s="41"/>
      <c r="E136" s="41"/>
      <c r="F136" s="41"/>
      <c r="G136" s="41"/>
      <c r="H136" s="41"/>
      <c r="I136" s="41"/>
      <c r="J136" s="223">
        <f>BK136</f>
        <v>0</v>
      </c>
      <c r="K136" s="41"/>
      <c r="L136" s="42"/>
      <c r="M136" s="104"/>
      <c r="N136" s="224"/>
      <c r="O136" s="105"/>
      <c r="P136" s="225">
        <f>P137+P145+P151+P163+P166+P169+P191+P202+P207</f>
        <v>0</v>
      </c>
      <c r="Q136" s="105"/>
      <c r="R136" s="225">
        <f>R137+R145+R151+R163+R166+R169+R191+R202+R207</f>
        <v>0</v>
      </c>
      <c r="S136" s="105"/>
      <c r="T136" s="226">
        <f>T137+T145+T151+T163+T166+T169+T191+T202+T207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6" t="s">
        <v>80</v>
      </c>
      <c r="AU136" s="16" t="s">
        <v>133</v>
      </c>
      <c r="BK136" s="227">
        <f>BK137+BK145+BK151+BK163+BK166+BK169+BK191+BK202+BK207</f>
        <v>0</v>
      </c>
    </row>
    <row r="137" s="12" customFormat="1" ht="25.92" customHeight="1">
      <c r="A137" s="12"/>
      <c r="B137" s="228"/>
      <c r="C137" s="229"/>
      <c r="D137" s="230" t="s">
        <v>80</v>
      </c>
      <c r="E137" s="231" t="s">
        <v>1083</v>
      </c>
      <c r="F137" s="231" t="s">
        <v>1765</v>
      </c>
      <c r="G137" s="229"/>
      <c r="H137" s="229"/>
      <c r="I137" s="232"/>
      <c r="J137" s="233">
        <f>BK137</f>
        <v>0</v>
      </c>
      <c r="K137" s="229"/>
      <c r="L137" s="234"/>
      <c r="M137" s="235"/>
      <c r="N137" s="236"/>
      <c r="O137" s="236"/>
      <c r="P137" s="237">
        <f>SUM(P138:P144)</f>
        <v>0</v>
      </c>
      <c r="Q137" s="236"/>
      <c r="R137" s="237">
        <f>SUM(R138:R144)</f>
        <v>0</v>
      </c>
      <c r="S137" s="236"/>
      <c r="T137" s="238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9" t="s">
        <v>89</v>
      </c>
      <c r="AT137" s="240" t="s">
        <v>80</v>
      </c>
      <c r="AU137" s="240" t="s">
        <v>81</v>
      </c>
      <c r="AY137" s="239" t="s">
        <v>167</v>
      </c>
      <c r="BK137" s="241">
        <f>SUM(BK138:BK144)</f>
        <v>0</v>
      </c>
    </row>
    <row r="138" s="2" customFormat="1" ht="16.5" customHeight="1">
      <c r="A138" s="39"/>
      <c r="B138" s="40"/>
      <c r="C138" s="288" t="s">
        <v>81</v>
      </c>
      <c r="D138" s="288" t="s">
        <v>446</v>
      </c>
      <c r="E138" s="289" t="s">
        <v>1766</v>
      </c>
      <c r="F138" s="290" t="s">
        <v>1767</v>
      </c>
      <c r="G138" s="291" t="s">
        <v>586</v>
      </c>
      <c r="H138" s="292">
        <v>1</v>
      </c>
      <c r="I138" s="293"/>
      <c r="J138" s="294">
        <f>ROUND(I138*H138,2)</f>
        <v>0</v>
      </c>
      <c r="K138" s="295"/>
      <c r="L138" s="296"/>
      <c r="M138" s="297" t="s">
        <v>1</v>
      </c>
      <c r="N138" s="298" t="s">
        <v>46</v>
      </c>
      <c r="O138" s="92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6" t="s">
        <v>380</v>
      </c>
      <c r="AT138" s="256" t="s">
        <v>446</v>
      </c>
      <c r="AU138" s="256" t="s">
        <v>89</v>
      </c>
      <c r="AY138" s="16" t="s">
        <v>167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89</v>
      </c>
      <c r="BK138" s="144">
        <f>ROUND(I138*H138,2)</f>
        <v>0</v>
      </c>
      <c r="BL138" s="16" t="s">
        <v>224</v>
      </c>
      <c r="BM138" s="256" t="s">
        <v>91</v>
      </c>
    </row>
    <row r="139" s="2" customFormat="1" ht="16.5" customHeight="1">
      <c r="A139" s="39"/>
      <c r="B139" s="40"/>
      <c r="C139" s="288" t="s">
        <v>81</v>
      </c>
      <c r="D139" s="288" t="s">
        <v>446</v>
      </c>
      <c r="E139" s="289" t="s">
        <v>1768</v>
      </c>
      <c r="F139" s="290" t="s">
        <v>1769</v>
      </c>
      <c r="G139" s="291" t="s">
        <v>586</v>
      </c>
      <c r="H139" s="292">
        <v>1</v>
      </c>
      <c r="I139" s="293"/>
      <c r="J139" s="294">
        <f>ROUND(I139*H139,2)</f>
        <v>0</v>
      </c>
      <c r="K139" s="295"/>
      <c r="L139" s="296"/>
      <c r="M139" s="297" t="s">
        <v>1</v>
      </c>
      <c r="N139" s="298" t="s">
        <v>46</v>
      </c>
      <c r="O139" s="92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6" t="s">
        <v>380</v>
      </c>
      <c r="AT139" s="256" t="s">
        <v>446</v>
      </c>
      <c r="AU139" s="256" t="s">
        <v>89</v>
      </c>
      <c r="AY139" s="16" t="s">
        <v>167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89</v>
      </c>
      <c r="BK139" s="144">
        <f>ROUND(I139*H139,2)</f>
        <v>0</v>
      </c>
      <c r="BL139" s="16" t="s">
        <v>224</v>
      </c>
      <c r="BM139" s="256" t="s">
        <v>173</v>
      </c>
    </row>
    <row r="140" s="2" customFormat="1" ht="16.5" customHeight="1">
      <c r="A140" s="39"/>
      <c r="B140" s="40"/>
      <c r="C140" s="288" t="s">
        <v>81</v>
      </c>
      <c r="D140" s="288" t="s">
        <v>446</v>
      </c>
      <c r="E140" s="289" t="s">
        <v>1770</v>
      </c>
      <c r="F140" s="290" t="s">
        <v>1771</v>
      </c>
      <c r="G140" s="291" t="s">
        <v>586</v>
      </c>
      <c r="H140" s="292">
        <v>4</v>
      </c>
      <c r="I140" s="293"/>
      <c r="J140" s="294">
        <f>ROUND(I140*H140,2)</f>
        <v>0</v>
      </c>
      <c r="K140" s="295"/>
      <c r="L140" s="296"/>
      <c r="M140" s="297" t="s">
        <v>1</v>
      </c>
      <c r="N140" s="298" t="s">
        <v>46</v>
      </c>
      <c r="O140" s="92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6" t="s">
        <v>380</v>
      </c>
      <c r="AT140" s="256" t="s">
        <v>446</v>
      </c>
      <c r="AU140" s="256" t="s">
        <v>89</v>
      </c>
      <c r="AY140" s="16" t="s">
        <v>167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89</v>
      </c>
      <c r="BK140" s="144">
        <f>ROUND(I140*H140,2)</f>
        <v>0</v>
      </c>
      <c r="BL140" s="16" t="s">
        <v>224</v>
      </c>
      <c r="BM140" s="256" t="s">
        <v>204</v>
      </c>
    </row>
    <row r="141" s="2" customFormat="1" ht="16.5" customHeight="1">
      <c r="A141" s="39"/>
      <c r="B141" s="40"/>
      <c r="C141" s="288" t="s">
        <v>81</v>
      </c>
      <c r="D141" s="288" t="s">
        <v>446</v>
      </c>
      <c r="E141" s="289" t="s">
        <v>1772</v>
      </c>
      <c r="F141" s="290" t="s">
        <v>1773</v>
      </c>
      <c r="G141" s="291" t="s">
        <v>586</v>
      </c>
      <c r="H141" s="292">
        <v>1</v>
      </c>
      <c r="I141" s="293"/>
      <c r="J141" s="294">
        <f>ROUND(I141*H141,2)</f>
        <v>0</v>
      </c>
      <c r="K141" s="295"/>
      <c r="L141" s="296"/>
      <c r="M141" s="297" t="s">
        <v>1</v>
      </c>
      <c r="N141" s="298" t="s">
        <v>46</v>
      </c>
      <c r="O141" s="92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6" t="s">
        <v>380</v>
      </c>
      <c r="AT141" s="256" t="s">
        <v>446</v>
      </c>
      <c r="AU141" s="256" t="s">
        <v>89</v>
      </c>
      <c r="AY141" s="16" t="s">
        <v>167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89</v>
      </c>
      <c r="BK141" s="144">
        <f>ROUND(I141*H141,2)</f>
        <v>0</v>
      </c>
      <c r="BL141" s="16" t="s">
        <v>224</v>
      </c>
      <c r="BM141" s="256" t="s">
        <v>260</v>
      </c>
    </row>
    <row r="142" s="2" customFormat="1" ht="24.15" customHeight="1">
      <c r="A142" s="39"/>
      <c r="B142" s="40"/>
      <c r="C142" s="288" t="s">
        <v>81</v>
      </c>
      <c r="D142" s="288" t="s">
        <v>446</v>
      </c>
      <c r="E142" s="289" t="s">
        <v>1774</v>
      </c>
      <c r="F142" s="290" t="s">
        <v>1775</v>
      </c>
      <c r="G142" s="291" t="s">
        <v>1089</v>
      </c>
      <c r="H142" s="292">
        <v>2</v>
      </c>
      <c r="I142" s="293"/>
      <c r="J142" s="294">
        <f>ROUND(I142*H142,2)</f>
        <v>0</v>
      </c>
      <c r="K142" s="295"/>
      <c r="L142" s="296"/>
      <c r="M142" s="297" t="s">
        <v>1</v>
      </c>
      <c r="N142" s="298" t="s">
        <v>46</v>
      </c>
      <c r="O142" s="92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6" t="s">
        <v>380</v>
      </c>
      <c r="AT142" s="256" t="s">
        <v>446</v>
      </c>
      <c r="AU142" s="256" t="s">
        <v>89</v>
      </c>
      <c r="AY142" s="16" t="s">
        <v>167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89</v>
      </c>
      <c r="BK142" s="144">
        <f>ROUND(I142*H142,2)</f>
        <v>0</v>
      </c>
      <c r="BL142" s="16" t="s">
        <v>224</v>
      </c>
      <c r="BM142" s="256" t="s">
        <v>193</v>
      </c>
    </row>
    <row r="143" s="2" customFormat="1" ht="24.15" customHeight="1">
      <c r="A143" s="39"/>
      <c r="B143" s="40"/>
      <c r="C143" s="288" t="s">
        <v>81</v>
      </c>
      <c r="D143" s="288" t="s">
        <v>446</v>
      </c>
      <c r="E143" s="289" t="s">
        <v>1776</v>
      </c>
      <c r="F143" s="290" t="s">
        <v>1777</v>
      </c>
      <c r="G143" s="291" t="s">
        <v>1089</v>
      </c>
      <c r="H143" s="292">
        <v>1</v>
      </c>
      <c r="I143" s="293"/>
      <c r="J143" s="294">
        <f>ROUND(I143*H143,2)</f>
        <v>0</v>
      </c>
      <c r="K143" s="295"/>
      <c r="L143" s="296"/>
      <c r="M143" s="297" t="s">
        <v>1</v>
      </c>
      <c r="N143" s="298" t="s">
        <v>46</v>
      </c>
      <c r="O143" s="92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6" t="s">
        <v>380</v>
      </c>
      <c r="AT143" s="256" t="s">
        <v>446</v>
      </c>
      <c r="AU143" s="256" t="s">
        <v>89</v>
      </c>
      <c r="AY143" s="16" t="s">
        <v>167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89</v>
      </c>
      <c r="BK143" s="144">
        <f>ROUND(I143*H143,2)</f>
        <v>0</v>
      </c>
      <c r="BL143" s="16" t="s">
        <v>224</v>
      </c>
      <c r="BM143" s="256" t="s">
        <v>255</v>
      </c>
    </row>
    <row r="144" s="2" customFormat="1" ht="24.15" customHeight="1">
      <c r="A144" s="39"/>
      <c r="B144" s="40"/>
      <c r="C144" s="288" t="s">
        <v>81</v>
      </c>
      <c r="D144" s="288" t="s">
        <v>446</v>
      </c>
      <c r="E144" s="289" t="s">
        <v>1778</v>
      </c>
      <c r="F144" s="290" t="s">
        <v>1779</v>
      </c>
      <c r="G144" s="291" t="s">
        <v>1089</v>
      </c>
      <c r="H144" s="292">
        <v>1</v>
      </c>
      <c r="I144" s="293"/>
      <c r="J144" s="294">
        <f>ROUND(I144*H144,2)</f>
        <v>0</v>
      </c>
      <c r="K144" s="295"/>
      <c r="L144" s="296"/>
      <c r="M144" s="297" t="s">
        <v>1</v>
      </c>
      <c r="N144" s="298" t="s">
        <v>46</v>
      </c>
      <c r="O144" s="92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6" t="s">
        <v>380</v>
      </c>
      <c r="AT144" s="256" t="s">
        <v>446</v>
      </c>
      <c r="AU144" s="256" t="s">
        <v>89</v>
      </c>
      <c r="AY144" s="16" t="s">
        <v>167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89</v>
      </c>
      <c r="BK144" s="144">
        <f>ROUND(I144*H144,2)</f>
        <v>0</v>
      </c>
      <c r="BL144" s="16" t="s">
        <v>224</v>
      </c>
      <c r="BM144" s="256" t="s">
        <v>216</v>
      </c>
    </row>
    <row r="145" s="12" customFormat="1" ht="25.92" customHeight="1">
      <c r="A145" s="12"/>
      <c r="B145" s="228"/>
      <c r="C145" s="229"/>
      <c r="D145" s="230" t="s">
        <v>80</v>
      </c>
      <c r="E145" s="231" t="s">
        <v>1085</v>
      </c>
      <c r="F145" s="231" t="s">
        <v>1780</v>
      </c>
      <c r="G145" s="229"/>
      <c r="H145" s="229"/>
      <c r="I145" s="232"/>
      <c r="J145" s="233">
        <f>BK145</f>
        <v>0</v>
      </c>
      <c r="K145" s="229"/>
      <c r="L145" s="234"/>
      <c r="M145" s="235"/>
      <c r="N145" s="236"/>
      <c r="O145" s="236"/>
      <c r="P145" s="237">
        <f>SUM(P146:P150)</f>
        <v>0</v>
      </c>
      <c r="Q145" s="236"/>
      <c r="R145" s="237">
        <f>SUM(R146:R150)</f>
        <v>0</v>
      </c>
      <c r="S145" s="236"/>
      <c r="T145" s="238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9" t="s">
        <v>89</v>
      </c>
      <c r="AT145" s="240" t="s">
        <v>80</v>
      </c>
      <c r="AU145" s="240" t="s">
        <v>81</v>
      </c>
      <c r="AY145" s="239" t="s">
        <v>167</v>
      </c>
      <c r="BK145" s="241">
        <f>SUM(BK146:BK150)</f>
        <v>0</v>
      </c>
    </row>
    <row r="146" s="2" customFormat="1" ht="24.15" customHeight="1">
      <c r="A146" s="39"/>
      <c r="B146" s="40"/>
      <c r="C146" s="288" t="s">
        <v>81</v>
      </c>
      <c r="D146" s="288" t="s">
        <v>446</v>
      </c>
      <c r="E146" s="289" t="s">
        <v>1781</v>
      </c>
      <c r="F146" s="290" t="s">
        <v>1782</v>
      </c>
      <c r="G146" s="291" t="s">
        <v>1089</v>
      </c>
      <c r="H146" s="292">
        <v>6</v>
      </c>
      <c r="I146" s="293"/>
      <c r="J146" s="294">
        <f>ROUND(I146*H146,2)</f>
        <v>0</v>
      </c>
      <c r="K146" s="295"/>
      <c r="L146" s="296"/>
      <c r="M146" s="297" t="s">
        <v>1</v>
      </c>
      <c r="N146" s="298" t="s">
        <v>46</v>
      </c>
      <c r="O146" s="92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6" t="s">
        <v>380</v>
      </c>
      <c r="AT146" s="256" t="s">
        <v>446</v>
      </c>
      <c r="AU146" s="256" t="s">
        <v>89</v>
      </c>
      <c r="AY146" s="16" t="s">
        <v>167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89</v>
      </c>
      <c r="BK146" s="144">
        <f>ROUND(I146*H146,2)</f>
        <v>0</v>
      </c>
      <c r="BL146" s="16" t="s">
        <v>224</v>
      </c>
      <c r="BM146" s="256" t="s">
        <v>224</v>
      </c>
    </row>
    <row r="147" s="2" customFormat="1" ht="24.15" customHeight="1">
      <c r="A147" s="39"/>
      <c r="B147" s="40"/>
      <c r="C147" s="288" t="s">
        <v>81</v>
      </c>
      <c r="D147" s="288" t="s">
        <v>446</v>
      </c>
      <c r="E147" s="289" t="s">
        <v>1783</v>
      </c>
      <c r="F147" s="290" t="s">
        <v>1784</v>
      </c>
      <c r="G147" s="291" t="s">
        <v>1089</v>
      </c>
      <c r="H147" s="292">
        <v>1</v>
      </c>
      <c r="I147" s="293"/>
      <c r="J147" s="294">
        <f>ROUND(I147*H147,2)</f>
        <v>0</v>
      </c>
      <c r="K147" s="295"/>
      <c r="L147" s="296"/>
      <c r="M147" s="297" t="s">
        <v>1</v>
      </c>
      <c r="N147" s="298" t="s">
        <v>46</v>
      </c>
      <c r="O147" s="92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6" t="s">
        <v>380</v>
      </c>
      <c r="AT147" s="256" t="s">
        <v>446</v>
      </c>
      <c r="AU147" s="256" t="s">
        <v>89</v>
      </c>
      <c r="AY147" s="16" t="s">
        <v>167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89</v>
      </c>
      <c r="BK147" s="144">
        <f>ROUND(I147*H147,2)</f>
        <v>0</v>
      </c>
      <c r="BL147" s="16" t="s">
        <v>224</v>
      </c>
      <c r="BM147" s="256" t="s">
        <v>543</v>
      </c>
    </row>
    <row r="148" s="2" customFormat="1" ht="24.15" customHeight="1">
      <c r="A148" s="39"/>
      <c r="B148" s="40"/>
      <c r="C148" s="288" t="s">
        <v>81</v>
      </c>
      <c r="D148" s="288" t="s">
        <v>446</v>
      </c>
      <c r="E148" s="289" t="s">
        <v>1785</v>
      </c>
      <c r="F148" s="290" t="s">
        <v>1786</v>
      </c>
      <c r="G148" s="291" t="s">
        <v>1089</v>
      </c>
      <c r="H148" s="292">
        <v>4</v>
      </c>
      <c r="I148" s="293"/>
      <c r="J148" s="294">
        <f>ROUND(I148*H148,2)</f>
        <v>0</v>
      </c>
      <c r="K148" s="295"/>
      <c r="L148" s="296"/>
      <c r="M148" s="297" t="s">
        <v>1</v>
      </c>
      <c r="N148" s="298" t="s">
        <v>46</v>
      </c>
      <c r="O148" s="92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6" t="s">
        <v>380</v>
      </c>
      <c r="AT148" s="256" t="s">
        <v>446</v>
      </c>
      <c r="AU148" s="256" t="s">
        <v>89</v>
      </c>
      <c r="AY148" s="16" t="s">
        <v>167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89</v>
      </c>
      <c r="BK148" s="144">
        <f>ROUND(I148*H148,2)</f>
        <v>0</v>
      </c>
      <c r="BL148" s="16" t="s">
        <v>224</v>
      </c>
      <c r="BM148" s="256" t="s">
        <v>569</v>
      </c>
    </row>
    <row r="149" s="2" customFormat="1" ht="24.15" customHeight="1">
      <c r="A149" s="39"/>
      <c r="B149" s="40"/>
      <c r="C149" s="288" t="s">
        <v>81</v>
      </c>
      <c r="D149" s="288" t="s">
        <v>446</v>
      </c>
      <c r="E149" s="289" t="s">
        <v>1787</v>
      </c>
      <c r="F149" s="290" t="s">
        <v>1788</v>
      </c>
      <c r="G149" s="291" t="s">
        <v>1089</v>
      </c>
      <c r="H149" s="292">
        <v>12</v>
      </c>
      <c r="I149" s="293"/>
      <c r="J149" s="294">
        <f>ROUND(I149*H149,2)</f>
        <v>0</v>
      </c>
      <c r="K149" s="295"/>
      <c r="L149" s="296"/>
      <c r="M149" s="297" t="s">
        <v>1</v>
      </c>
      <c r="N149" s="298" t="s">
        <v>46</v>
      </c>
      <c r="O149" s="92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6" t="s">
        <v>380</v>
      </c>
      <c r="AT149" s="256" t="s">
        <v>446</v>
      </c>
      <c r="AU149" s="256" t="s">
        <v>89</v>
      </c>
      <c r="AY149" s="16" t="s">
        <v>167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89</v>
      </c>
      <c r="BK149" s="144">
        <f>ROUND(I149*H149,2)</f>
        <v>0</v>
      </c>
      <c r="BL149" s="16" t="s">
        <v>224</v>
      </c>
      <c r="BM149" s="256" t="s">
        <v>320</v>
      </c>
    </row>
    <row r="150" s="2" customFormat="1" ht="24.15" customHeight="1">
      <c r="A150" s="39"/>
      <c r="B150" s="40"/>
      <c r="C150" s="288" t="s">
        <v>81</v>
      </c>
      <c r="D150" s="288" t="s">
        <v>446</v>
      </c>
      <c r="E150" s="289" t="s">
        <v>1789</v>
      </c>
      <c r="F150" s="290" t="s">
        <v>1790</v>
      </c>
      <c r="G150" s="291" t="s">
        <v>1089</v>
      </c>
      <c r="H150" s="292">
        <v>2</v>
      </c>
      <c r="I150" s="293"/>
      <c r="J150" s="294">
        <f>ROUND(I150*H150,2)</f>
        <v>0</v>
      </c>
      <c r="K150" s="295"/>
      <c r="L150" s="296"/>
      <c r="M150" s="297" t="s">
        <v>1</v>
      </c>
      <c r="N150" s="298" t="s">
        <v>46</v>
      </c>
      <c r="O150" s="92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6" t="s">
        <v>380</v>
      </c>
      <c r="AT150" s="256" t="s">
        <v>446</v>
      </c>
      <c r="AU150" s="256" t="s">
        <v>89</v>
      </c>
      <c r="AY150" s="16" t="s">
        <v>167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89</v>
      </c>
      <c r="BK150" s="144">
        <f>ROUND(I150*H150,2)</f>
        <v>0</v>
      </c>
      <c r="BL150" s="16" t="s">
        <v>224</v>
      </c>
      <c r="BM150" s="256" t="s">
        <v>500</v>
      </c>
    </row>
    <row r="151" s="12" customFormat="1" ht="25.92" customHeight="1">
      <c r="A151" s="12"/>
      <c r="B151" s="228"/>
      <c r="C151" s="229"/>
      <c r="D151" s="230" t="s">
        <v>80</v>
      </c>
      <c r="E151" s="231" t="s">
        <v>1105</v>
      </c>
      <c r="F151" s="231" t="s">
        <v>1791</v>
      </c>
      <c r="G151" s="229"/>
      <c r="H151" s="229"/>
      <c r="I151" s="232"/>
      <c r="J151" s="233">
        <f>BK151</f>
        <v>0</v>
      </c>
      <c r="K151" s="229"/>
      <c r="L151" s="234"/>
      <c r="M151" s="235"/>
      <c r="N151" s="236"/>
      <c r="O151" s="236"/>
      <c r="P151" s="237">
        <f>SUM(P152:P162)</f>
        <v>0</v>
      </c>
      <c r="Q151" s="236"/>
      <c r="R151" s="237">
        <f>SUM(R152:R162)</f>
        <v>0</v>
      </c>
      <c r="S151" s="236"/>
      <c r="T151" s="238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9" t="s">
        <v>89</v>
      </c>
      <c r="AT151" s="240" t="s">
        <v>80</v>
      </c>
      <c r="AU151" s="240" t="s">
        <v>81</v>
      </c>
      <c r="AY151" s="239" t="s">
        <v>167</v>
      </c>
      <c r="BK151" s="241">
        <f>SUM(BK152:BK162)</f>
        <v>0</v>
      </c>
    </row>
    <row r="152" s="2" customFormat="1" ht="16.5" customHeight="1">
      <c r="A152" s="39"/>
      <c r="B152" s="40"/>
      <c r="C152" s="288" t="s">
        <v>81</v>
      </c>
      <c r="D152" s="288" t="s">
        <v>446</v>
      </c>
      <c r="E152" s="289" t="s">
        <v>1792</v>
      </c>
      <c r="F152" s="290" t="s">
        <v>1793</v>
      </c>
      <c r="G152" s="291" t="s">
        <v>1089</v>
      </c>
      <c r="H152" s="292">
        <v>12</v>
      </c>
      <c r="I152" s="293"/>
      <c r="J152" s="294">
        <f>ROUND(I152*H152,2)</f>
        <v>0</v>
      </c>
      <c r="K152" s="295"/>
      <c r="L152" s="296"/>
      <c r="M152" s="297" t="s">
        <v>1</v>
      </c>
      <c r="N152" s="298" t="s">
        <v>46</v>
      </c>
      <c r="O152" s="92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6" t="s">
        <v>380</v>
      </c>
      <c r="AT152" s="256" t="s">
        <v>446</v>
      </c>
      <c r="AU152" s="256" t="s">
        <v>89</v>
      </c>
      <c r="AY152" s="16" t="s">
        <v>167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89</v>
      </c>
      <c r="BK152" s="144">
        <f>ROUND(I152*H152,2)</f>
        <v>0</v>
      </c>
      <c r="BL152" s="16" t="s">
        <v>224</v>
      </c>
      <c r="BM152" s="256" t="s">
        <v>345</v>
      </c>
    </row>
    <row r="153" s="2" customFormat="1" ht="16.5" customHeight="1">
      <c r="A153" s="39"/>
      <c r="B153" s="40"/>
      <c r="C153" s="288" t="s">
        <v>81</v>
      </c>
      <c r="D153" s="288" t="s">
        <v>446</v>
      </c>
      <c r="E153" s="289" t="s">
        <v>1794</v>
      </c>
      <c r="F153" s="290" t="s">
        <v>1795</v>
      </c>
      <c r="G153" s="291" t="s">
        <v>1089</v>
      </c>
      <c r="H153" s="292">
        <v>1</v>
      </c>
      <c r="I153" s="293"/>
      <c r="J153" s="294">
        <f>ROUND(I153*H153,2)</f>
        <v>0</v>
      </c>
      <c r="K153" s="295"/>
      <c r="L153" s="296"/>
      <c r="M153" s="297" t="s">
        <v>1</v>
      </c>
      <c r="N153" s="298" t="s">
        <v>46</v>
      </c>
      <c r="O153" s="92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6" t="s">
        <v>380</v>
      </c>
      <c r="AT153" s="256" t="s">
        <v>446</v>
      </c>
      <c r="AU153" s="256" t="s">
        <v>89</v>
      </c>
      <c r="AY153" s="16" t="s">
        <v>167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89</v>
      </c>
      <c r="BK153" s="144">
        <f>ROUND(I153*H153,2)</f>
        <v>0</v>
      </c>
      <c r="BL153" s="16" t="s">
        <v>224</v>
      </c>
      <c r="BM153" s="256" t="s">
        <v>338</v>
      </c>
    </row>
    <row r="154" s="2" customFormat="1" ht="16.5" customHeight="1">
      <c r="A154" s="39"/>
      <c r="B154" s="40"/>
      <c r="C154" s="288" t="s">
        <v>81</v>
      </c>
      <c r="D154" s="288" t="s">
        <v>446</v>
      </c>
      <c r="E154" s="289" t="s">
        <v>1796</v>
      </c>
      <c r="F154" s="290" t="s">
        <v>1797</v>
      </c>
      <c r="G154" s="291" t="s">
        <v>1089</v>
      </c>
      <c r="H154" s="292">
        <v>1</v>
      </c>
      <c r="I154" s="293"/>
      <c r="J154" s="294">
        <f>ROUND(I154*H154,2)</f>
        <v>0</v>
      </c>
      <c r="K154" s="295"/>
      <c r="L154" s="296"/>
      <c r="M154" s="297" t="s">
        <v>1</v>
      </c>
      <c r="N154" s="298" t="s">
        <v>46</v>
      </c>
      <c r="O154" s="92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6" t="s">
        <v>380</v>
      </c>
      <c r="AT154" s="256" t="s">
        <v>446</v>
      </c>
      <c r="AU154" s="256" t="s">
        <v>89</v>
      </c>
      <c r="AY154" s="16" t="s">
        <v>167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89</v>
      </c>
      <c r="BK154" s="144">
        <f>ROUND(I154*H154,2)</f>
        <v>0</v>
      </c>
      <c r="BL154" s="16" t="s">
        <v>224</v>
      </c>
      <c r="BM154" s="256" t="s">
        <v>371</v>
      </c>
    </row>
    <row r="155" s="2" customFormat="1" ht="16.5" customHeight="1">
      <c r="A155" s="39"/>
      <c r="B155" s="40"/>
      <c r="C155" s="288" t="s">
        <v>81</v>
      </c>
      <c r="D155" s="288" t="s">
        <v>446</v>
      </c>
      <c r="E155" s="289" t="s">
        <v>1798</v>
      </c>
      <c r="F155" s="290" t="s">
        <v>1799</v>
      </c>
      <c r="G155" s="291" t="s">
        <v>1089</v>
      </c>
      <c r="H155" s="292">
        <v>8</v>
      </c>
      <c r="I155" s="293"/>
      <c r="J155" s="294">
        <f>ROUND(I155*H155,2)</f>
        <v>0</v>
      </c>
      <c r="K155" s="295"/>
      <c r="L155" s="296"/>
      <c r="M155" s="297" t="s">
        <v>1</v>
      </c>
      <c r="N155" s="298" t="s">
        <v>46</v>
      </c>
      <c r="O155" s="92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6" t="s">
        <v>380</v>
      </c>
      <c r="AT155" s="256" t="s">
        <v>446</v>
      </c>
      <c r="AU155" s="256" t="s">
        <v>89</v>
      </c>
      <c r="AY155" s="16" t="s">
        <v>167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89</v>
      </c>
      <c r="BK155" s="144">
        <f>ROUND(I155*H155,2)</f>
        <v>0</v>
      </c>
      <c r="BL155" s="16" t="s">
        <v>224</v>
      </c>
      <c r="BM155" s="256" t="s">
        <v>380</v>
      </c>
    </row>
    <row r="156" s="2" customFormat="1" ht="16.5" customHeight="1">
      <c r="A156" s="39"/>
      <c r="B156" s="40"/>
      <c r="C156" s="288" t="s">
        <v>81</v>
      </c>
      <c r="D156" s="288" t="s">
        <v>446</v>
      </c>
      <c r="E156" s="289" t="s">
        <v>1800</v>
      </c>
      <c r="F156" s="290" t="s">
        <v>1801</v>
      </c>
      <c r="G156" s="291" t="s">
        <v>1089</v>
      </c>
      <c r="H156" s="292">
        <v>7</v>
      </c>
      <c r="I156" s="293"/>
      <c r="J156" s="294">
        <f>ROUND(I156*H156,2)</f>
        <v>0</v>
      </c>
      <c r="K156" s="295"/>
      <c r="L156" s="296"/>
      <c r="M156" s="297" t="s">
        <v>1</v>
      </c>
      <c r="N156" s="298" t="s">
        <v>46</v>
      </c>
      <c r="O156" s="92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6" t="s">
        <v>380</v>
      </c>
      <c r="AT156" s="256" t="s">
        <v>446</v>
      </c>
      <c r="AU156" s="256" t="s">
        <v>89</v>
      </c>
      <c r="AY156" s="16" t="s">
        <v>167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89</v>
      </c>
      <c r="BK156" s="144">
        <f>ROUND(I156*H156,2)</f>
        <v>0</v>
      </c>
      <c r="BL156" s="16" t="s">
        <v>224</v>
      </c>
      <c r="BM156" s="256" t="s">
        <v>367</v>
      </c>
    </row>
    <row r="157" s="2" customFormat="1" ht="16.5" customHeight="1">
      <c r="A157" s="39"/>
      <c r="B157" s="40"/>
      <c r="C157" s="288" t="s">
        <v>81</v>
      </c>
      <c r="D157" s="288" t="s">
        <v>446</v>
      </c>
      <c r="E157" s="289" t="s">
        <v>1802</v>
      </c>
      <c r="F157" s="290" t="s">
        <v>1803</v>
      </c>
      <c r="G157" s="291" t="s">
        <v>1089</v>
      </c>
      <c r="H157" s="292">
        <v>12</v>
      </c>
      <c r="I157" s="293"/>
      <c r="J157" s="294">
        <f>ROUND(I157*H157,2)</f>
        <v>0</v>
      </c>
      <c r="K157" s="295"/>
      <c r="L157" s="296"/>
      <c r="M157" s="297" t="s">
        <v>1</v>
      </c>
      <c r="N157" s="298" t="s">
        <v>46</v>
      </c>
      <c r="O157" s="92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6" t="s">
        <v>380</v>
      </c>
      <c r="AT157" s="256" t="s">
        <v>446</v>
      </c>
      <c r="AU157" s="256" t="s">
        <v>89</v>
      </c>
      <c r="AY157" s="16" t="s">
        <v>167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89</v>
      </c>
      <c r="BK157" s="144">
        <f>ROUND(I157*H157,2)</f>
        <v>0</v>
      </c>
      <c r="BL157" s="16" t="s">
        <v>224</v>
      </c>
      <c r="BM157" s="256" t="s">
        <v>353</v>
      </c>
    </row>
    <row r="158" s="2" customFormat="1" ht="24.15" customHeight="1">
      <c r="A158" s="39"/>
      <c r="B158" s="40"/>
      <c r="C158" s="288" t="s">
        <v>81</v>
      </c>
      <c r="D158" s="288" t="s">
        <v>446</v>
      </c>
      <c r="E158" s="289" t="s">
        <v>1804</v>
      </c>
      <c r="F158" s="290" t="s">
        <v>1805</v>
      </c>
      <c r="G158" s="291" t="s">
        <v>1089</v>
      </c>
      <c r="H158" s="292">
        <v>7</v>
      </c>
      <c r="I158" s="293"/>
      <c r="J158" s="294">
        <f>ROUND(I158*H158,2)</f>
        <v>0</v>
      </c>
      <c r="K158" s="295"/>
      <c r="L158" s="296"/>
      <c r="M158" s="297" t="s">
        <v>1</v>
      </c>
      <c r="N158" s="298" t="s">
        <v>46</v>
      </c>
      <c r="O158" s="92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6" t="s">
        <v>380</v>
      </c>
      <c r="AT158" s="256" t="s">
        <v>446</v>
      </c>
      <c r="AU158" s="256" t="s">
        <v>89</v>
      </c>
      <c r="AY158" s="16" t="s">
        <v>167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89</v>
      </c>
      <c r="BK158" s="144">
        <f>ROUND(I158*H158,2)</f>
        <v>0</v>
      </c>
      <c r="BL158" s="16" t="s">
        <v>224</v>
      </c>
      <c r="BM158" s="256" t="s">
        <v>592</v>
      </c>
    </row>
    <row r="159" s="2" customFormat="1" ht="16.5" customHeight="1">
      <c r="A159" s="39"/>
      <c r="B159" s="40"/>
      <c r="C159" s="288" t="s">
        <v>81</v>
      </c>
      <c r="D159" s="288" t="s">
        <v>446</v>
      </c>
      <c r="E159" s="289" t="s">
        <v>1806</v>
      </c>
      <c r="F159" s="290" t="s">
        <v>1807</v>
      </c>
      <c r="G159" s="291" t="s">
        <v>586</v>
      </c>
      <c r="H159" s="292">
        <v>1</v>
      </c>
      <c r="I159" s="293"/>
      <c r="J159" s="294">
        <f>ROUND(I159*H159,2)</f>
        <v>0</v>
      </c>
      <c r="K159" s="295"/>
      <c r="L159" s="296"/>
      <c r="M159" s="297" t="s">
        <v>1</v>
      </c>
      <c r="N159" s="298" t="s">
        <v>46</v>
      </c>
      <c r="O159" s="92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6" t="s">
        <v>380</v>
      </c>
      <c r="AT159" s="256" t="s">
        <v>446</v>
      </c>
      <c r="AU159" s="256" t="s">
        <v>89</v>
      </c>
      <c r="AY159" s="16" t="s">
        <v>167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89</v>
      </c>
      <c r="BK159" s="144">
        <f>ROUND(I159*H159,2)</f>
        <v>0</v>
      </c>
      <c r="BL159" s="16" t="s">
        <v>224</v>
      </c>
      <c r="BM159" s="256" t="s">
        <v>654</v>
      </c>
    </row>
    <row r="160" s="2" customFormat="1" ht="16.5" customHeight="1">
      <c r="A160" s="39"/>
      <c r="B160" s="40"/>
      <c r="C160" s="288" t="s">
        <v>81</v>
      </c>
      <c r="D160" s="288" t="s">
        <v>446</v>
      </c>
      <c r="E160" s="289" t="s">
        <v>1808</v>
      </c>
      <c r="F160" s="290" t="s">
        <v>1809</v>
      </c>
      <c r="G160" s="291" t="s">
        <v>586</v>
      </c>
      <c r="H160" s="292">
        <v>1</v>
      </c>
      <c r="I160" s="293"/>
      <c r="J160" s="294">
        <f>ROUND(I160*H160,2)</f>
        <v>0</v>
      </c>
      <c r="K160" s="295"/>
      <c r="L160" s="296"/>
      <c r="M160" s="297" t="s">
        <v>1</v>
      </c>
      <c r="N160" s="298" t="s">
        <v>46</v>
      </c>
      <c r="O160" s="92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6" t="s">
        <v>380</v>
      </c>
      <c r="AT160" s="256" t="s">
        <v>446</v>
      </c>
      <c r="AU160" s="256" t="s">
        <v>89</v>
      </c>
      <c r="AY160" s="16" t="s">
        <v>167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89</v>
      </c>
      <c r="BK160" s="144">
        <f>ROUND(I160*H160,2)</f>
        <v>0</v>
      </c>
      <c r="BL160" s="16" t="s">
        <v>224</v>
      </c>
      <c r="BM160" s="256" t="s">
        <v>553</v>
      </c>
    </row>
    <row r="161" s="2" customFormat="1" ht="16.5" customHeight="1">
      <c r="A161" s="39"/>
      <c r="B161" s="40"/>
      <c r="C161" s="288" t="s">
        <v>81</v>
      </c>
      <c r="D161" s="288" t="s">
        <v>446</v>
      </c>
      <c r="E161" s="289" t="s">
        <v>1810</v>
      </c>
      <c r="F161" s="290" t="s">
        <v>1811</v>
      </c>
      <c r="G161" s="291" t="s">
        <v>586</v>
      </c>
      <c r="H161" s="292">
        <v>1</v>
      </c>
      <c r="I161" s="293"/>
      <c r="J161" s="294">
        <f>ROUND(I161*H161,2)</f>
        <v>0</v>
      </c>
      <c r="K161" s="295"/>
      <c r="L161" s="296"/>
      <c r="M161" s="297" t="s">
        <v>1</v>
      </c>
      <c r="N161" s="298" t="s">
        <v>46</v>
      </c>
      <c r="O161" s="92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6" t="s">
        <v>380</v>
      </c>
      <c r="AT161" s="256" t="s">
        <v>446</v>
      </c>
      <c r="AU161" s="256" t="s">
        <v>89</v>
      </c>
      <c r="AY161" s="16" t="s">
        <v>167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89</v>
      </c>
      <c r="BK161" s="144">
        <f>ROUND(I161*H161,2)</f>
        <v>0</v>
      </c>
      <c r="BL161" s="16" t="s">
        <v>224</v>
      </c>
      <c r="BM161" s="256" t="s">
        <v>563</v>
      </c>
    </row>
    <row r="162" s="2" customFormat="1" ht="16.5" customHeight="1">
      <c r="A162" s="39"/>
      <c r="B162" s="40"/>
      <c r="C162" s="288" t="s">
        <v>81</v>
      </c>
      <c r="D162" s="288" t="s">
        <v>446</v>
      </c>
      <c r="E162" s="289" t="s">
        <v>1812</v>
      </c>
      <c r="F162" s="290" t="s">
        <v>1813</v>
      </c>
      <c r="G162" s="291" t="s">
        <v>586</v>
      </c>
      <c r="H162" s="292">
        <v>1</v>
      </c>
      <c r="I162" s="293"/>
      <c r="J162" s="294">
        <f>ROUND(I162*H162,2)</f>
        <v>0</v>
      </c>
      <c r="K162" s="295"/>
      <c r="L162" s="296"/>
      <c r="M162" s="297" t="s">
        <v>1</v>
      </c>
      <c r="N162" s="298" t="s">
        <v>46</v>
      </c>
      <c r="O162" s="92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6" t="s">
        <v>380</v>
      </c>
      <c r="AT162" s="256" t="s">
        <v>446</v>
      </c>
      <c r="AU162" s="256" t="s">
        <v>89</v>
      </c>
      <c r="AY162" s="16" t="s">
        <v>167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89</v>
      </c>
      <c r="BK162" s="144">
        <f>ROUND(I162*H162,2)</f>
        <v>0</v>
      </c>
      <c r="BL162" s="16" t="s">
        <v>224</v>
      </c>
      <c r="BM162" s="256" t="s">
        <v>532</v>
      </c>
    </row>
    <row r="163" s="12" customFormat="1" ht="25.92" customHeight="1">
      <c r="A163" s="12"/>
      <c r="B163" s="228"/>
      <c r="C163" s="229"/>
      <c r="D163" s="230" t="s">
        <v>80</v>
      </c>
      <c r="E163" s="231" t="s">
        <v>1143</v>
      </c>
      <c r="F163" s="231" t="s">
        <v>1814</v>
      </c>
      <c r="G163" s="229"/>
      <c r="H163" s="229"/>
      <c r="I163" s="232"/>
      <c r="J163" s="233">
        <f>BK163</f>
        <v>0</v>
      </c>
      <c r="K163" s="229"/>
      <c r="L163" s="234"/>
      <c r="M163" s="235"/>
      <c r="N163" s="236"/>
      <c r="O163" s="236"/>
      <c r="P163" s="237">
        <f>SUM(P164:P165)</f>
        <v>0</v>
      </c>
      <c r="Q163" s="236"/>
      <c r="R163" s="237">
        <f>SUM(R164:R165)</f>
        <v>0</v>
      </c>
      <c r="S163" s="236"/>
      <c r="T163" s="238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9" t="s">
        <v>89</v>
      </c>
      <c r="AT163" s="240" t="s">
        <v>80</v>
      </c>
      <c r="AU163" s="240" t="s">
        <v>81</v>
      </c>
      <c r="AY163" s="239" t="s">
        <v>167</v>
      </c>
      <c r="BK163" s="241">
        <f>SUM(BK164:BK165)</f>
        <v>0</v>
      </c>
    </row>
    <row r="164" s="2" customFormat="1" ht="16.5" customHeight="1">
      <c r="A164" s="39"/>
      <c r="B164" s="40"/>
      <c r="C164" s="288" t="s">
        <v>81</v>
      </c>
      <c r="D164" s="288" t="s">
        <v>446</v>
      </c>
      <c r="E164" s="289" t="s">
        <v>1815</v>
      </c>
      <c r="F164" s="290" t="s">
        <v>1816</v>
      </c>
      <c r="G164" s="291" t="s">
        <v>1817</v>
      </c>
      <c r="H164" s="292">
        <v>133</v>
      </c>
      <c r="I164" s="293"/>
      <c r="J164" s="294">
        <f>ROUND(I164*H164,2)</f>
        <v>0</v>
      </c>
      <c r="K164" s="295"/>
      <c r="L164" s="296"/>
      <c r="M164" s="297" t="s">
        <v>1</v>
      </c>
      <c r="N164" s="298" t="s">
        <v>46</v>
      </c>
      <c r="O164" s="92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6" t="s">
        <v>380</v>
      </c>
      <c r="AT164" s="256" t="s">
        <v>446</v>
      </c>
      <c r="AU164" s="256" t="s">
        <v>89</v>
      </c>
      <c r="AY164" s="16" t="s">
        <v>167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89</v>
      </c>
      <c r="BK164" s="144">
        <f>ROUND(I164*H164,2)</f>
        <v>0</v>
      </c>
      <c r="BL164" s="16" t="s">
        <v>224</v>
      </c>
      <c r="BM164" s="256" t="s">
        <v>457</v>
      </c>
    </row>
    <row r="165" s="2" customFormat="1">
      <c r="A165" s="39"/>
      <c r="B165" s="40"/>
      <c r="C165" s="41"/>
      <c r="D165" s="259" t="s">
        <v>228</v>
      </c>
      <c r="E165" s="41"/>
      <c r="F165" s="280" t="s">
        <v>1818</v>
      </c>
      <c r="G165" s="41"/>
      <c r="H165" s="41"/>
      <c r="I165" s="213"/>
      <c r="J165" s="41"/>
      <c r="K165" s="41"/>
      <c r="L165" s="42"/>
      <c r="M165" s="281"/>
      <c r="N165" s="282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6" t="s">
        <v>228</v>
      </c>
      <c r="AU165" s="16" t="s">
        <v>89</v>
      </c>
    </row>
    <row r="166" s="12" customFormat="1" ht="25.92" customHeight="1">
      <c r="A166" s="12"/>
      <c r="B166" s="228"/>
      <c r="C166" s="229"/>
      <c r="D166" s="230" t="s">
        <v>80</v>
      </c>
      <c r="E166" s="231" t="s">
        <v>1174</v>
      </c>
      <c r="F166" s="231" t="s">
        <v>1819</v>
      </c>
      <c r="G166" s="229"/>
      <c r="H166" s="229"/>
      <c r="I166" s="232"/>
      <c r="J166" s="233">
        <f>BK166</f>
        <v>0</v>
      </c>
      <c r="K166" s="229"/>
      <c r="L166" s="234"/>
      <c r="M166" s="235"/>
      <c r="N166" s="236"/>
      <c r="O166" s="236"/>
      <c r="P166" s="237">
        <f>SUM(P167:P168)</f>
        <v>0</v>
      </c>
      <c r="Q166" s="236"/>
      <c r="R166" s="237">
        <f>SUM(R167:R168)</f>
        <v>0</v>
      </c>
      <c r="S166" s="236"/>
      <c r="T166" s="238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9" t="s">
        <v>89</v>
      </c>
      <c r="AT166" s="240" t="s">
        <v>80</v>
      </c>
      <c r="AU166" s="240" t="s">
        <v>81</v>
      </c>
      <c r="AY166" s="239" t="s">
        <v>167</v>
      </c>
      <c r="BK166" s="241">
        <f>SUM(BK167:BK168)</f>
        <v>0</v>
      </c>
    </row>
    <row r="167" s="2" customFormat="1" ht="21.75" customHeight="1">
      <c r="A167" s="39"/>
      <c r="B167" s="40"/>
      <c r="C167" s="288" t="s">
        <v>81</v>
      </c>
      <c r="D167" s="288" t="s">
        <v>446</v>
      </c>
      <c r="E167" s="289" t="s">
        <v>1820</v>
      </c>
      <c r="F167" s="290" t="s">
        <v>1821</v>
      </c>
      <c r="G167" s="291" t="s">
        <v>1817</v>
      </c>
      <c r="H167" s="292">
        <v>37</v>
      </c>
      <c r="I167" s="293"/>
      <c r="J167" s="294">
        <f>ROUND(I167*H167,2)</f>
        <v>0</v>
      </c>
      <c r="K167" s="295"/>
      <c r="L167" s="296"/>
      <c r="M167" s="297" t="s">
        <v>1</v>
      </c>
      <c r="N167" s="298" t="s">
        <v>46</v>
      </c>
      <c r="O167" s="92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6" t="s">
        <v>380</v>
      </c>
      <c r="AT167" s="256" t="s">
        <v>446</v>
      </c>
      <c r="AU167" s="256" t="s">
        <v>89</v>
      </c>
      <c r="AY167" s="16" t="s">
        <v>167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89</v>
      </c>
      <c r="BK167" s="144">
        <f>ROUND(I167*H167,2)</f>
        <v>0</v>
      </c>
      <c r="BL167" s="16" t="s">
        <v>224</v>
      </c>
      <c r="BM167" s="256" t="s">
        <v>445</v>
      </c>
    </row>
    <row r="168" s="2" customFormat="1">
      <c r="A168" s="39"/>
      <c r="B168" s="40"/>
      <c r="C168" s="41"/>
      <c r="D168" s="259" t="s">
        <v>228</v>
      </c>
      <c r="E168" s="41"/>
      <c r="F168" s="280" t="s">
        <v>1818</v>
      </c>
      <c r="G168" s="41"/>
      <c r="H168" s="41"/>
      <c r="I168" s="213"/>
      <c r="J168" s="41"/>
      <c r="K168" s="41"/>
      <c r="L168" s="42"/>
      <c r="M168" s="281"/>
      <c r="N168" s="282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6" t="s">
        <v>228</v>
      </c>
      <c r="AU168" s="16" t="s">
        <v>89</v>
      </c>
    </row>
    <row r="169" s="12" customFormat="1" ht="25.92" customHeight="1">
      <c r="A169" s="12"/>
      <c r="B169" s="228"/>
      <c r="C169" s="229"/>
      <c r="D169" s="230" t="s">
        <v>80</v>
      </c>
      <c r="E169" s="231" t="s">
        <v>1195</v>
      </c>
      <c r="F169" s="231" t="s">
        <v>1822</v>
      </c>
      <c r="G169" s="229"/>
      <c r="H169" s="229"/>
      <c r="I169" s="232"/>
      <c r="J169" s="233">
        <f>BK169</f>
        <v>0</v>
      </c>
      <c r="K169" s="229"/>
      <c r="L169" s="234"/>
      <c r="M169" s="235"/>
      <c r="N169" s="236"/>
      <c r="O169" s="236"/>
      <c r="P169" s="237">
        <f>SUM(P170:P190)</f>
        <v>0</v>
      </c>
      <c r="Q169" s="236"/>
      <c r="R169" s="237">
        <f>SUM(R170:R190)</f>
        <v>0</v>
      </c>
      <c r="S169" s="236"/>
      <c r="T169" s="238">
        <f>SUM(T170:T190)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9" t="s">
        <v>89</v>
      </c>
      <c r="AT169" s="240" t="s">
        <v>80</v>
      </c>
      <c r="AU169" s="240" t="s">
        <v>81</v>
      </c>
      <c r="AY169" s="239" t="s">
        <v>167</v>
      </c>
      <c r="BK169" s="241">
        <f>SUM(BK170:BK190)</f>
        <v>0</v>
      </c>
    </row>
    <row r="170" s="2" customFormat="1" ht="24.15" customHeight="1">
      <c r="A170" s="39"/>
      <c r="B170" s="40"/>
      <c r="C170" s="288" t="s">
        <v>81</v>
      </c>
      <c r="D170" s="288" t="s">
        <v>446</v>
      </c>
      <c r="E170" s="289" t="s">
        <v>1823</v>
      </c>
      <c r="F170" s="290" t="s">
        <v>1824</v>
      </c>
      <c r="G170" s="291" t="s">
        <v>465</v>
      </c>
      <c r="H170" s="292">
        <v>1</v>
      </c>
      <c r="I170" s="293"/>
      <c r="J170" s="294">
        <f>ROUND(I170*H170,2)</f>
        <v>0</v>
      </c>
      <c r="K170" s="295"/>
      <c r="L170" s="296"/>
      <c r="M170" s="297" t="s">
        <v>1</v>
      </c>
      <c r="N170" s="298" t="s">
        <v>46</v>
      </c>
      <c r="O170" s="92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6" t="s">
        <v>380</v>
      </c>
      <c r="AT170" s="256" t="s">
        <v>446</v>
      </c>
      <c r="AU170" s="256" t="s">
        <v>89</v>
      </c>
      <c r="AY170" s="16" t="s">
        <v>167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89</v>
      </c>
      <c r="BK170" s="144">
        <f>ROUND(I170*H170,2)</f>
        <v>0</v>
      </c>
      <c r="BL170" s="16" t="s">
        <v>224</v>
      </c>
      <c r="BM170" s="256" t="s">
        <v>468</v>
      </c>
    </row>
    <row r="171" s="2" customFormat="1">
      <c r="A171" s="39"/>
      <c r="B171" s="40"/>
      <c r="C171" s="41"/>
      <c r="D171" s="259" t="s">
        <v>228</v>
      </c>
      <c r="E171" s="41"/>
      <c r="F171" s="280" t="s">
        <v>1818</v>
      </c>
      <c r="G171" s="41"/>
      <c r="H171" s="41"/>
      <c r="I171" s="213"/>
      <c r="J171" s="41"/>
      <c r="K171" s="41"/>
      <c r="L171" s="42"/>
      <c r="M171" s="281"/>
      <c r="N171" s="282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6" t="s">
        <v>228</v>
      </c>
      <c r="AU171" s="16" t="s">
        <v>89</v>
      </c>
    </row>
    <row r="172" s="2" customFormat="1" ht="24.15" customHeight="1">
      <c r="A172" s="39"/>
      <c r="B172" s="40"/>
      <c r="C172" s="288" t="s">
        <v>81</v>
      </c>
      <c r="D172" s="288" t="s">
        <v>446</v>
      </c>
      <c r="E172" s="289" t="s">
        <v>1825</v>
      </c>
      <c r="F172" s="290" t="s">
        <v>1826</v>
      </c>
      <c r="G172" s="291" t="s">
        <v>465</v>
      </c>
      <c r="H172" s="292">
        <v>8</v>
      </c>
      <c r="I172" s="293"/>
      <c r="J172" s="294">
        <f>ROUND(I172*H172,2)</f>
        <v>0</v>
      </c>
      <c r="K172" s="295"/>
      <c r="L172" s="296"/>
      <c r="M172" s="297" t="s">
        <v>1</v>
      </c>
      <c r="N172" s="298" t="s">
        <v>46</v>
      </c>
      <c r="O172" s="92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6" t="s">
        <v>380</v>
      </c>
      <c r="AT172" s="256" t="s">
        <v>446</v>
      </c>
      <c r="AU172" s="256" t="s">
        <v>89</v>
      </c>
      <c r="AY172" s="16" t="s">
        <v>167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89</v>
      </c>
      <c r="BK172" s="144">
        <f>ROUND(I172*H172,2)</f>
        <v>0</v>
      </c>
      <c r="BL172" s="16" t="s">
        <v>224</v>
      </c>
      <c r="BM172" s="256" t="s">
        <v>478</v>
      </c>
    </row>
    <row r="173" s="2" customFormat="1" ht="21.75" customHeight="1">
      <c r="A173" s="39"/>
      <c r="B173" s="40"/>
      <c r="C173" s="288" t="s">
        <v>81</v>
      </c>
      <c r="D173" s="288" t="s">
        <v>446</v>
      </c>
      <c r="E173" s="289" t="s">
        <v>1827</v>
      </c>
      <c r="F173" s="290" t="s">
        <v>1828</v>
      </c>
      <c r="G173" s="291" t="s">
        <v>465</v>
      </c>
      <c r="H173" s="292">
        <v>12</v>
      </c>
      <c r="I173" s="293"/>
      <c r="J173" s="294">
        <f>ROUND(I173*H173,2)</f>
        <v>0</v>
      </c>
      <c r="K173" s="295"/>
      <c r="L173" s="296"/>
      <c r="M173" s="297" t="s">
        <v>1</v>
      </c>
      <c r="N173" s="298" t="s">
        <v>46</v>
      </c>
      <c r="O173" s="92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6" t="s">
        <v>380</v>
      </c>
      <c r="AT173" s="256" t="s">
        <v>446</v>
      </c>
      <c r="AU173" s="256" t="s">
        <v>89</v>
      </c>
      <c r="AY173" s="16" t="s">
        <v>167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89</v>
      </c>
      <c r="BK173" s="144">
        <f>ROUND(I173*H173,2)</f>
        <v>0</v>
      </c>
      <c r="BL173" s="16" t="s">
        <v>224</v>
      </c>
      <c r="BM173" s="256" t="s">
        <v>483</v>
      </c>
    </row>
    <row r="174" s="2" customFormat="1">
      <c r="A174" s="39"/>
      <c r="B174" s="40"/>
      <c r="C174" s="41"/>
      <c r="D174" s="259" t="s">
        <v>228</v>
      </c>
      <c r="E174" s="41"/>
      <c r="F174" s="280" t="s">
        <v>1818</v>
      </c>
      <c r="G174" s="41"/>
      <c r="H174" s="41"/>
      <c r="I174" s="213"/>
      <c r="J174" s="41"/>
      <c r="K174" s="41"/>
      <c r="L174" s="42"/>
      <c r="M174" s="281"/>
      <c r="N174" s="282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6" t="s">
        <v>228</v>
      </c>
      <c r="AU174" s="16" t="s">
        <v>89</v>
      </c>
    </row>
    <row r="175" s="2" customFormat="1" ht="24.15" customHeight="1">
      <c r="A175" s="39"/>
      <c r="B175" s="40"/>
      <c r="C175" s="288" t="s">
        <v>81</v>
      </c>
      <c r="D175" s="288" t="s">
        <v>446</v>
      </c>
      <c r="E175" s="289" t="s">
        <v>1829</v>
      </c>
      <c r="F175" s="290" t="s">
        <v>1830</v>
      </c>
      <c r="G175" s="291" t="s">
        <v>465</v>
      </c>
      <c r="H175" s="292">
        <v>18</v>
      </c>
      <c r="I175" s="293"/>
      <c r="J175" s="294">
        <f>ROUND(I175*H175,2)</f>
        <v>0</v>
      </c>
      <c r="K175" s="295"/>
      <c r="L175" s="296"/>
      <c r="M175" s="297" t="s">
        <v>1</v>
      </c>
      <c r="N175" s="298" t="s">
        <v>46</v>
      </c>
      <c r="O175" s="92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6" t="s">
        <v>380</v>
      </c>
      <c r="AT175" s="256" t="s">
        <v>446</v>
      </c>
      <c r="AU175" s="256" t="s">
        <v>89</v>
      </c>
      <c r="AY175" s="16" t="s">
        <v>167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89</v>
      </c>
      <c r="BK175" s="144">
        <f>ROUND(I175*H175,2)</f>
        <v>0</v>
      </c>
      <c r="BL175" s="16" t="s">
        <v>224</v>
      </c>
      <c r="BM175" s="256" t="s">
        <v>915</v>
      </c>
    </row>
    <row r="176" s="2" customFormat="1">
      <c r="A176" s="39"/>
      <c r="B176" s="40"/>
      <c r="C176" s="41"/>
      <c r="D176" s="259" t="s">
        <v>228</v>
      </c>
      <c r="E176" s="41"/>
      <c r="F176" s="280" t="s">
        <v>1818</v>
      </c>
      <c r="G176" s="41"/>
      <c r="H176" s="41"/>
      <c r="I176" s="213"/>
      <c r="J176" s="41"/>
      <c r="K176" s="41"/>
      <c r="L176" s="42"/>
      <c r="M176" s="281"/>
      <c r="N176" s="282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6" t="s">
        <v>228</v>
      </c>
      <c r="AU176" s="16" t="s">
        <v>89</v>
      </c>
    </row>
    <row r="177" s="2" customFormat="1" ht="24.15" customHeight="1">
      <c r="A177" s="39"/>
      <c r="B177" s="40"/>
      <c r="C177" s="288" t="s">
        <v>81</v>
      </c>
      <c r="D177" s="288" t="s">
        <v>446</v>
      </c>
      <c r="E177" s="289" t="s">
        <v>1831</v>
      </c>
      <c r="F177" s="290" t="s">
        <v>1832</v>
      </c>
      <c r="G177" s="291" t="s">
        <v>465</v>
      </c>
      <c r="H177" s="292">
        <v>4</v>
      </c>
      <c r="I177" s="293"/>
      <c r="J177" s="294">
        <f>ROUND(I177*H177,2)</f>
        <v>0</v>
      </c>
      <c r="K177" s="295"/>
      <c r="L177" s="296"/>
      <c r="M177" s="297" t="s">
        <v>1</v>
      </c>
      <c r="N177" s="298" t="s">
        <v>46</v>
      </c>
      <c r="O177" s="92"/>
      <c r="P177" s="254">
        <f>O177*H177</f>
        <v>0</v>
      </c>
      <c r="Q177" s="254">
        <v>0</v>
      </c>
      <c r="R177" s="254">
        <f>Q177*H177</f>
        <v>0</v>
      </c>
      <c r="S177" s="254">
        <v>0</v>
      </c>
      <c r="T177" s="25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6" t="s">
        <v>380</v>
      </c>
      <c r="AT177" s="256" t="s">
        <v>446</v>
      </c>
      <c r="AU177" s="256" t="s">
        <v>89</v>
      </c>
      <c r="AY177" s="16" t="s">
        <v>167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89</v>
      </c>
      <c r="BK177" s="144">
        <f>ROUND(I177*H177,2)</f>
        <v>0</v>
      </c>
      <c r="BL177" s="16" t="s">
        <v>224</v>
      </c>
      <c r="BM177" s="256" t="s">
        <v>894</v>
      </c>
    </row>
    <row r="178" s="2" customFormat="1">
      <c r="A178" s="39"/>
      <c r="B178" s="40"/>
      <c r="C178" s="41"/>
      <c r="D178" s="259" t="s">
        <v>228</v>
      </c>
      <c r="E178" s="41"/>
      <c r="F178" s="280" t="s">
        <v>1818</v>
      </c>
      <c r="G178" s="41"/>
      <c r="H178" s="41"/>
      <c r="I178" s="213"/>
      <c r="J178" s="41"/>
      <c r="K178" s="41"/>
      <c r="L178" s="42"/>
      <c r="M178" s="281"/>
      <c r="N178" s="282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6" t="s">
        <v>228</v>
      </c>
      <c r="AU178" s="16" t="s">
        <v>89</v>
      </c>
    </row>
    <row r="179" s="2" customFormat="1" ht="24.15" customHeight="1">
      <c r="A179" s="39"/>
      <c r="B179" s="40"/>
      <c r="C179" s="288" t="s">
        <v>81</v>
      </c>
      <c r="D179" s="288" t="s">
        <v>446</v>
      </c>
      <c r="E179" s="289" t="s">
        <v>1833</v>
      </c>
      <c r="F179" s="290" t="s">
        <v>1834</v>
      </c>
      <c r="G179" s="291" t="s">
        <v>465</v>
      </c>
      <c r="H179" s="292">
        <v>2</v>
      </c>
      <c r="I179" s="293"/>
      <c r="J179" s="294">
        <f>ROUND(I179*H179,2)</f>
        <v>0</v>
      </c>
      <c r="K179" s="295"/>
      <c r="L179" s="296"/>
      <c r="M179" s="297" t="s">
        <v>1</v>
      </c>
      <c r="N179" s="298" t="s">
        <v>46</v>
      </c>
      <c r="O179" s="92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6" t="s">
        <v>380</v>
      </c>
      <c r="AT179" s="256" t="s">
        <v>446</v>
      </c>
      <c r="AU179" s="256" t="s">
        <v>89</v>
      </c>
      <c r="AY179" s="16" t="s">
        <v>167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89</v>
      </c>
      <c r="BK179" s="144">
        <f>ROUND(I179*H179,2)</f>
        <v>0</v>
      </c>
      <c r="BL179" s="16" t="s">
        <v>224</v>
      </c>
      <c r="BM179" s="256" t="s">
        <v>903</v>
      </c>
    </row>
    <row r="180" s="2" customFormat="1">
      <c r="A180" s="39"/>
      <c r="B180" s="40"/>
      <c r="C180" s="41"/>
      <c r="D180" s="259" t="s">
        <v>228</v>
      </c>
      <c r="E180" s="41"/>
      <c r="F180" s="280" t="s">
        <v>1818</v>
      </c>
      <c r="G180" s="41"/>
      <c r="H180" s="41"/>
      <c r="I180" s="213"/>
      <c r="J180" s="41"/>
      <c r="K180" s="41"/>
      <c r="L180" s="42"/>
      <c r="M180" s="281"/>
      <c r="N180" s="282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6" t="s">
        <v>228</v>
      </c>
      <c r="AU180" s="16" t="s">
        <v>89</v>
      </c>
    </row>
    <row r="181" s="2" customFormat="1" ht="24.15" customHeight="1">
      <c r="A181" s="39"/>
      <c r="B181" s="40"/>
      <c r="C181" s="288" t="s">
        <v>81</v>
      </c>
      <c r="D181" s="288" t="s">
        <v>446</v>
      </c>
      <c r="E181" s="289" t="s">
        <v>1835</v>
      </c>
      <c r="F181" s="290" t="s">
        <v>1836</v>
      </c>
      <c r="G181" s="291" t="s">
        <v>465</v>
      </c>
      <c r="H181" s="292">
        <v>7</v>
      </c>
      <c r="I181" s="293"/>
      <c r="J181" s="294">
        <f>ROUND(I181*H181,2)</f>
        <v>0</v>
      </c>
      <c r="K181" s="295"/>
      <c r="L181" s="296"/>
      <c r="M181" s="297" t="s">
        <v>1</v>
      </c>
      <c r="N181" s="298" t="s">
        <v>46</v>
      </c>
      <c r="O181" s="92"/>
      <c r="P181" s="254">
        <f>O181*H181</f>
        <v>0</v>
      </c>
      <c r="Q181" s="254">
        <v>0</v>
      </c>
      <c r="R181" s="254">
        <f>Q181*H181</f>
        <v>0</v>
      </c>
      <c r="S181" s="254">
        <v>0</v>
      </c>
      <c r="T181" s="25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6" t="s">
        <v>380</v>
      </c>
      <c r="AT181" s="256" t="s">
        <v>446</v>
      </c>
      <c r="AU181" s="256" t="s">
        <v>89</v>
      </c>
      <c r="AY181" s="16" t="s">
        <v>167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89</v>
      </c>
      <c r="BK181" s="144">
        <f>ROUND(I181*H181,2)</f>
        <v>0</v>
      </c>
      <c r="BL181" s="16" t="s">
        <v>224</v>
      </c>
      <c r="BM181" s="256" t="s">
        <v>922</v>
      </c>
    </row>
    <row r="182" s="2" customFormat="1">
      <c r="A182" s="39"/>
      <c r="B182" s="40"/>
      <c r="C182" s="41"/>
      <c r="D182" s="259" t="s">
        <v>228</v>
      </c>
      <c r="E182" s="41"/>
      <c r="F182" s="280" t="s">
        <v>1818</v>
      </c>
      <c r="G182" s="41"/>
      <c r="H182" s="41"/>
      <c r="I182" s="213"/>
      <c r="J182" s="41"/>
      <c r="K182" s="41"/>
      <c r="L182" s="42"/>
      <c r="M182" s="281"/>
      <c r="N182" s="282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6" t="s">
        <v>228</v>
      </c>
      <c r="AU182" s="16" t="s">
        <v>89</v>
      </c>
    </row>
    <row r="183" s="2" customFormat="1" ht="21.75" customHeight="1">
      <c r="A183" s="39"/>
      <c r="B183" s="40"/>
      <c r="C183" s="288" t="s">
        <v>81</v>
      </c>
      <c r="D183" s="288" t="s">
        <v>446</v>
      </c>
      <c r="E183" s="289" t="s">
        <v>1837</v>
      </c>
      <c r="F183" s="290" t="s">
        <v>1838</v>
      </c>
      <c r="G183" s="291" t="s">
        <v>465</v>
      </c>
      <c r="H183" s="292">
        <v>16</v>
      </c>
      <c r="I183" s="293"/>
      <c r="J183" s="294">
        <f>ROUND(I183*H183,2)</f>
        <v>0</v>
      </c>
      <c r="K183" s="295"/>
      <c r="L183" s="296"/>
      <c r="M183" s="297" t="s">
        <v>1</v>
      </c>
      <c r="N183" s="298" t="s">
        <v>46</v>
      </c>
      <c r="O183" s="92"/>
      <c r="P183" s="254">
        <f>O183*H183</f>
        <v>0</v>
      </c>
      <c r="Q183" s="254">
        <v>0</v>
      </c>
      <c r="R183" s="254">
        <f>Q183*H183</f>
        <v>0</v>
      </c>
      <c r="S183" s="254">
        <v>0</v>
      </c>
      <c r="T183" s="25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6" t="s">
        <v>380</v>
      </c>
      <c r="AT183" s="256" t="s">
        <v>446</v>
      </c>
      <c r="AU183" s="256" t="s">
        <v>89</v>
      </c>
      <c r="AY183" s="16" t="s">
        <v>167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89</v>
      </c>
      <c r="BK183" s="144">
        <f>ROUND(I183*H183,2)</f>
        <v>0</v>
      </c>
      <c r="BL183" s="16" t="s">
        <v>224</v>
      </c>
      <c r="BM183" s="256" t="s">
        <v>879</v>
      </c>
    </row>
    <row r="184" s="2" customFormat="1">
      <c r="A184" s="39"/>
      <c r="B184" s="40"/>
      <c r="C184" s="41"/>
      <c r="D184" s="259" t="s">
        <v>228</v>
      </c>
      <c r="E184" s="41"/>
      <c r="F184" s="280" t="s">
        <v>1818</v>
      </c>
      <c r="G184" s="41"/>
      <c r="H184" s="41"/>
      <c r="I184" s="213"/>
      <c r="J184" s="41"/>
      <c r="K184" s="41"/>
      <c r="L184" s="42"/>
      <c r="M184" s="281"/>
      <c r="N184" s="282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6" t="s">
        <v>228</v>
      </c>
      <c r="AU184" s="16" t="s">
        <v>89</v>
      </c>
    </row>
    <row r="185" s="2" customFormat="1" ht="24.15" customHeight="1">
      <c r="A185" s="39"/>
      <c r="B185" s="40"/>
      <c r="C185" s="288" t="s">
        <v>81</v>
      </c>
      <c r="D185" s="288" t="s">
        <v>446</v>
      </c>
      <c r="E185" s="289" t="s">
        <v>1839</v>
      </c>
      <c r="F185" s="290" t="s">
        <v>1840</v>
      </c>
      <c r="G185" s="291" t="s">
        <v>465</v>
      </c>
      <c r="H185" s="292">
        <v>7</v>
      </c>
      <c r="I185" s="293"/>
      <c r="J185" s="294">
        <f>ROUND(I185*H185,2)</f>
        <v>0</v>
      </c>
      <c r="K185" s="295"/>
      <c r="L185" s="296"/>
      <c r="M185" s="297" t="s">
        <v>1</v>
      </c>
      <c r="N185" s="298" t="s">
        <v>46</v>
      </c>
      <c r="O185" s="92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6" t="s">
        <v>380</v>
      </c>
      <c r="AT185" s="256" t="s">
        <v>446</v>
      </c>
      <c r="AU185" s="256" t="s">
        <v>89</v>
      </c>
      <c r="AY185" s="16" t="s">
        <v>167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89</v>
      </c>
      <c r="BK185" s="144">
        <f>ROUND(I185*H185,2)</f>
        <v>0</v>
      </c>
      <c r="BL185" s="16" t="s">
        <v>224</v>
      </c>
      <c r="BM185" s="256" t="s">
        <v>890</v>
      </c>
    </row>
    <row r="186" s="2" customFormat="1">
      <c r="A186" s="39"/>
      <c r="B186" s="40"/>
      <c r="C186" s="41"/>
      <c r="D186" s="259" t="s">
        <v>228</v>
      </c>
      <c r="E186" s="41"/>
      <c r="F186" s="280" t="s">
        <v>1818</v>
      </c>
      <c r="G186" s="41"/>
      <c r="H186" s="41"/>
      <c r="I186" s="213"/>
      <c r="J186" s="41"/>
      <c r="K186" s="41"/>
      <c r="L186" s="42"/>
      <c r="M186" s="281"/>
      <c r="N186" s="282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6" t="s">
        <v>228</v>
      </c>
      <c r="AU186" s="16" t="s">
        <v>89</v>
      </c>
    </row>
    <row r="187" s="2" customFormat="1" ht="24.15" customHeight="1">
      <c r="A187" s="39"/>
      <c r="B187" s="40"/>
      <c r="C187" s="288" t="s">
        <v>81</v>
      </c>
      <c r="D187" s="288" t="s">
        <v>446</v>
      </c>
      <c r="E187" s="289" t="s">
        <v>1841</v>
      </c>
      <c r="F187" s="290" t="s">
        <v>1842</v>
      </c>
      <c r="G187" s="291" t="s">
        <v>465</v>
      </c>
      <c r="H187" s="292">
        <v>3</v>
      </c>
      <c r="I187" s="293"/>
      <c r="J187" s="294">
        <f>ROUND(I187*H187,2)</f>
        <v>0</v>
      </c>
      <c r="K187" s="295"/>
      <c r="L187" s="296"/>
      <c r="M187" s="297" t="s">
        <v>1</v>
      </c>
      <c r="N187" s="298" t="s">
        <v>46</v>
      </c>
      <c r="O187" s="92"/>
      <c r="P187" s="254">
        <f>O187*H187</f>
        <v>0</v>
      </c>
      <c r="Q187" s="254">
        <v>0</v>
      </c>
      <c r="R187" s="254">
        <f>Q187*H187</f>
        <v>0</v>
      </c>
      <c r="S187" s="254">
        <v>0</v>
      </c>
      <c r="T187" s="25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6" t="s">
        <v>380</v>
      </c>
      <c r="AT187" s="256" t="s">
        <v>446</v>
      </c>
      <c r="AU187" s="256" t="s">
        <v>89</v>
      </c>
      <c r="AY187" s="16" t="s">
        <v>167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89</v>
      </c>
      <c r="BK187" s="144">
        <f>ROUND(I187*H187,2)</f>
        <v>0</v>
      </c>
      <c r="BL187" s="16" t="s">
        <v>224</v>
      </c>
      <c r="BM187" s="256" t="s">
        <v>932</v>
      </c>
    </row>
    <row r="188" s="2" customFormat="1">
      <c r="A188" s="39"/>
      <c r="B188" s="40"/>
      <c r="C188" s="41"/>
      <c r="D188" s="259" t="s">
        <v>228</v>
      </c>
      <c r="E188" s="41"/>
      <c r="F188" s="280" t="s">
        <v>1818</v>
      </c>
      <c r="G188" s="41"/>
      <c r="H188" s="41"/>
      <c r="I188" s="213"/>
      <c r="J188" s="41"/>
      <c r="K188" s="41"/>
      <c r="L188" s="42"/>
      <c r="M188" s="281"/>
      <c r="N188" s="282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6" t="s">
        <v>228</v>
      </c>
      <c r="AU188" s="16" t="s">
        <v>89</v>
      </c>
    </row>
    <row r="189" s="2" customFormat="1" ht="24.15" customHeight="1">
      <c r="A189" s="39"/>
      <c r="B189" s="40"/>
      <c r="C189" s="288" t="s">
        <v>81</v>
      </c>
      <c r="D189" s="288" t="s">
        <v>446</v>
      </c>
      <c r="E189" s="289" t="s">
        <v>1843</v>
      </c>
      <c r="F189" s="290" t="s">
        <v>1844</v>
      </c>
      <c r="G189" s="291" t="s">
        <v>465</v>
      </c>
      <c r="H189" s="292">
        <v>1</v>
      </c>
      <c r="I189" s="293"/>
      <c r="J189" s="294">
        <f>ROUND(I189*H189,2)</f>
        <v>0</v>
      </c>
      <c r="K189" s="295"/>
      <c r="L189" s="296"/>
      <c r="M189" s="297" t="s">
        <v>1</v>
      </c>
      <c r="N189" s="298" t="s">
        <v>46</v>
      </c>
      <c r="O189" s="92"/>
      <c r="P189" s="254">
        <f>O189*H189</f>
        <v>0</v>
      </c>
      <c r="Q189" s="254">
        <v>0</v>
      </c>
      <c r="R189" s="254">
        <f>Q189*H189</f>
        <v>0</v>
      </c>
      <c r="S189" s="254">
        <v>0</v>
      </c>
      <c r="T189" s="25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6" t="s">
        <v>380</v>
      </c>
      <c r="AT189" s="256" t="s">
        <v>446</v>
      </c>
      <c r="AU189" s="256" t="s">
        <v>89</v>
      </c>
      <c r="AY189" s="16" t="s">
        <v>167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89</v>
      </c>
      <c r="BK189" s="144">
        <f>ROUND(I189*H189,2)</f>
        <v>0</v>
      </c>
      <c r="BL189" s="16" t="s">
        <v>224</v>
      </c>
      <c r="BM189" s="256" t="s">
        <v>621</v>
      </c>
    </row>
    <row r="190" s="2" customFormat="1">
      <c r="A190" s="39"/>
      <c r="B190" s="40"/>
      <c r="C190" s="41"/>
      <c r="D190" s="259" t="s">
        <v>228</v>
      </c>
      <c r="E190" s="41"/>
      <c r="F190" s="280" t="s">
        <v>1818</v>
      </c>
      <c r="G190" s="41"/>
      <c r="H190" s="41"/>
      <c r="I190" s="213"/>
      <c r="J190" s="41"/>
      <c r="K190" s="41"/>
      <c r="L190" s="42"/>
      <c r="M190" s="281"/>
      <c r="N190" s="282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6" t="s">
        <v>228</v>
      </c>
      <c r="AU190" s="16" t="s">
        <v>89</v>
      </c>
    </row>
    <row r="191" s="12" customFormat="1" ht="25.92" customHeight="1">
      <c r="A191" s="12"/>
      <c r="B191" s="228"/>
      <c r="C191" s="229"/>
      <c r="D191" s="230" t="s">
        <v>80</v>
      </c>
      <c r="E191" s="231" t="s">
        <v>1205</v>
      </c>
      <c r="F191" s="231" t="s">
        <v>1845</v>
      </c>
      <c r="G191" s="229"/>
      <c r="H191" s="229"/>
      <c r="I191" s="232"/>
      <c r="J191" s="233">
        <f>BK191</f>
        <v>0</v>
      </c>
      <c r="K191" s="229"/>
      <c r="L191" s="234"/>
      <c r="M191" s="235"/>
      <c r="N191" s="236"/>
      <c r="O191" s="236"/>
      <c r="P191" s="237">
        <f>SUM(P192:P201)</f>
        <v>0</v>
      </c>
      <c r="Q191" s="236"/>
      <c r="R191" s="237">
        <f>SUM(R192:R201)</f>
        <v>0</v>
      </c>
      <c r="S191" s="236"/>
      <c r="T191" s="238">
        <f>SUM(T192:T201)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9" t="s">
        <v>89</v>
      </c>
      <c r="AT191" s="240" t="s">
        <v>80</v>
      </c>
      <c r="AU191" s="240" t="s">
        <v>81</v>
      </c>
      <c r="AY191" s="239" t="s">
        <v>167</v>
      </c>
      <c r="BK191" s="241">
        <f>SUM(BK192:BK201)</f>
        <v>0</v>
      </c>
    </row>
    <row r="192" s="2" customFormat="1" ht="21.75" customHeight="1">
      <c r="A192" s="39"/>
      <c r="B192" s="40"/>
      <c r="C192" s="288" t="s">
        <v>81</v>
      </c>
      <c r="D192" s="288" t="s">
        <v>446</v>
      </c>
      <c r="E192" s="289" t="s">
        <v>1846</v>
      </c>
      <c r="F192" s="290" t="s">
        <v>1847</v>
      </c>
      <c r="G192" s="291" t="s">
        <v>465</v>
      </c>
      <c r="H192" s="292">
        <v>1</v>
      </c>
      <c r="I192" s="293"/>
      <c r="J192" s="294">
        <f>ROUND(I192*H192,2)</f>
        <v>0</v>
      </c>
      <c r="K192" s="295"/>
      <c r="L192" s="296"/>
      <c r="M192" s="297" t="s">
        <v>1</v>
      </c>
      <c r="N192" s="298" t="s">
        <v>46</v>
      </c>
      <c r="O192" s="92"/>
      <c r="P192" s="254">
        <f>O192*H192</f>
        <v>0</v>
      </c>
      <c r="Q192" s="254">
        <v>0</v>
      </c>
      <c r="R192" s="254">
        <f>Q192*H192</f>
        <v>0</v>
      </c>
      <c r="S192" s="254">
        <v>0</v>
      </c>
      <c r="T192" s="25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6" t="s">
        <v>380</v>
      </c>
      <c r="AT192" s="256" t="s">
        <v>446</v>
      </c>
      <c r="AU192" s="256" t="s">
        <v>89</v>
      </c>
      <c r="AY192" s="16" t="s">
        <v>167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89</v>
      </c>
      <c r="BK192" s="144">
        <f>ROUND(I192*H192,2)</f>
        <v>0</v>
      </c>
      <c r="BL192" s="16" t="s">
        <v>224</v>
      </c>
      <c r="BM192" s="256" t="s">
        <v>630</v>
      </c>
    </row>
    <row r="193" s="2" customFormat="1" ht="21.75" customHeight="1">
      <c r="A193" s="39"/>
      <c r="B193" s="40"/>
      <c r="C193" s="288" t="s">
        <v>81</v>
      </c>
      <c r="D193" s="288" t="s">
        <v>446</v>
      </c>
      <c r="E193" s="289" t="s">
        <v>1848</v>
      </c>
      <c r="F193" s="290" t="s">
        <v>1849</v>
      </c>
      <c r="G193" s="291" t="s">
        <v>465</v>
      </c>
      <c r="H193" s="292">
        <v>11</v>
      </c>
      <c r="I193" s="293"/>
      <c r="J193" s="294">
        <f>ROUND(I193*H193,2)</f>
        <v>0</v>
      </c>
      <c r="K193" s="295"/>
      <c r="L193" s="296"/>
      <c r="M193" s="297" t="s">
        <v>1</v>
      </c>
      <c r="N193" s="298" t="s">
        <v>46</v>
      </c>
      <c r="O193" s="92"/>
      <c r="P193" s="254">
        <f>O193*H193</f>
        <v>0</v>
      </c>
      <c r="Q193" s="254">
        <v>0</v>
      </c>
      <c r="R193" s="254">
        <f>Q193*H193</f>
        <v>0</v>
      </c>
      <c r="S193" s="254">
        <v>0</v>
      </c>
      <c r="T193" s="25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6" t="s">
        <v>380</v>
      </c>
      <c r="AT193" s="256" t="s">
        <v>446</v>
      </c>
      <c r="AU193" s="256" t="s">
        <v>89</v>
      </c>
      <c r="AY193" s="16" t="s">
        <v>167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89</v>
      </c>
      <c r="BK193" s="144">
        <f>ROUND(I193*H193,2)</f>
        <v>0</v>
      </c>
      <c r="BL193" s="16" t="s">
        <v>224</v>
      </c>
      <c r="BM193" s="256" t="s">
        <v>640</v>
      </c>
    </row>
    <row r="194" s="2" customFormat="1" ht="21.75" customHeight="1">
      <c r="A194" s="39"/>
      <c r="B194" s="40"/>
      <c r="C194" s="288" t="s">
        <v>81</v>
      </c>
      <c r="D194" s="288" t="s">
        <v>446</v>
      </c>
      <c r="E194" s="289" t="s">
        <v>1850</v>
      </c>
      <c r="F194" s="290" t="s">
        <v>1851</v>
      </c>
      <c r="G194" s="291" t="s">
        <v>465</v>
      </c>
      <c r="H194" s="292">
        <v>21</v>
      </c>
      <c r="I194" s="293"/>
      <c r="J194" s="294">
        <f>ROUND(I194*H194,2)</f>
        <v>0</v>
      </c>
      <c r="K194" s="295"/>
      <c r="L194" s="296"/>
      <c r="M194" s="297" t="s">
        <v>1</v>
      </c>
      <c r="N194" s="298" t="s">
        <v>46</v>
      </c>
      <c r="O194" s="92"/>
      <c r="P194" s="254">
        <f>O194*H194</f>
        <v>0</v>
      </c>
      <c r="Q194" s="254">
        <v>0</v>
      </c>
      <c r="R194" s="254">
        <f>Q194*H194</f>
        <v>0</v>
      </c>
      <c r="S194" s="254">
        <v>0</v>
      </c>
      <c r="T194" s="25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6" t="s">
        <v>380</v>
      </c>
      <c r="AT194" s="256" t="s">
        <v>446</v>
      </c>
      <c r="AU194" s="256" t="s">
        <v>89</v>
      </c>
      <c r="AY194" s="16" t="s">
        <v>167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89</v>
      </c>
      <c r="BK194" s="144">
        <f>ROUND(I194*H194,2)</f>
        <v>0</v>
      </c>
      <c r="BL194" s="16" t="s">
        <v>224</v>
      </c>
      <c r="BM194" s="256" t="s">
        <v>644</v>
      </c>
    </row>
    <row r="195" s="2" customFormat="1" ht="21.75" customHeight="1">
      <c r="A195" s="39"/>
      <c r="B195" s="40"/>
      <c r="C195" s="288" t="s">
        <v>81</v>
      </c>
      <c r="D195" s="288" t="s">
        <v>446</v>
      </c>
      <c r="E195" s="289" t="s">
        <v>1852</v>
      </c>
      <c r="F195" s="290" t="s">
        <v>1853</v>
      </c>
      <c r="G195" s="291" t="s">
        <v>465</v>
      </c>
      <c r="H195" s="292">
        <v>10</v>
      </c>
      <c r="I195" s="293"/>
      <c r="J195" s="294">
        <f>ROUND(I195*H195,2)</f>
        <v>0</v>
      </c>
      <c r="K195" s="295"/>
      <c r="L195" s="296"/>
      <c r="M195" s="297" t="s">
        <v>1</v>
      </c>
      <c r="N195" s="298" t="s">
        <v>46</v>
      </c>
      <c r="O195" s="92"/>
      <c r="P195" s="254">
        <f>O195*H195</f>
        <v>0</v>
      </c>
      <c r="Q195" s="254">
        <v>0</v>
      </c>
      <c r="R195" s="254">
        <f>Q195*H195</f>
        <v>0</v>
      </c>
      <c r="S195" s="254">
        <v>0</v>
      </c>
      <c r="T195" s="25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6" t="s">
        <v>380</v>
      </c>
      <c r="AT195" s="256" t="s">
        <v>446</v>
      </c>
      <c r="AU195" s="256" t="s">
        <v>89</v>
      </c>
      <c r="AY195" s="16" t="s">
        <v>167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6" t="s">
        <v>89</v>
      </c>
      <c r="BK195" s="144">
        <f>ROUND(I195*H195,2)</f>
        <v>0</v>
      </c>
      <c r="BL195" s="16" t="s">
        <v>224</v>
      </c>
      <c r="BM195" s="256" t="s">
        <v>692</v>
      </c>
    </row>
    <row r="196" s="2" customFormat="1" ht="21.75" customHeight="1">
      <c r="A196" s="39"/>
      <c r="B196" s="40"/>
      <c r="C196" s="288" t="s">
        <v>81</v>
      </c>
      <c r="D196" s="288" t="s">
        <v>446</v>
      </c>
      <c r="E196" s="289" t="s">
        <v>1854</v>
      </c>
      <c r="F196" s="290" t="s">
        <v>1855</v>
      </c>
      <c r="G196" s="291" t="s">
        <v>465</v>
      </c>
      <c r="H196" s="292">
        <v>6</v>
      </c>
      <c r="I196" s="293"/>
      <c r="J196" s="294">
        <f>ROUND(I196*H196,2)</f>
        <v>0</v>
      </c>
      <c r="K196" s="295"/>
      <c r="L196" s="296"/>
      <c r="M196" s="297" t="s">
        <v>1</v>
      </c>
      <c r="N196" s="298" t="s">
        <v>46</v>
      </c>
      <c r="O196" s="92"/>
      <c r="P196" s="254">
        <f>O196*H196</f>
        <v>0</v>
      </c>
      <c r="Q196" s="254">
        <v>0</v>
      </c>
      <c r="R196" s="254">
        <f>Q196*H196</f>
        <v>0</v>
      </c>
      <c r="S196" s="254">
        <v>0</v>
      </c>
      <c r="T196" s="25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6" t="s">
        <v>380</v>
      </c>
      <c r="AT196" s="256" t="s">
        <v>446</v>
      </c>
      <c r="AU196" s="256" t="s">
        <v>89</v>
      </c>
      <c r="AY196" s="16" t="s">
        <v>167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89</v>
      </c>
      <c r="BK196" s="144">
        <f>ROUND(I196*H196,2)</f>
        <v>0</v>
      </c>
      <c r="BL196" s="16" t="s">
        <v>224</v>
      </c>
      <c r="BM196" s="256" t="s">
        <v>680</v>
      </c>
    </row>
    <row r="197" s="2" customFormat="1" ht="21.75" customHeight="1">
      <c r="A197" s="39"/>
      <c r="B197" s="40"/>
      <c r="C197" s="288" t="s">
        <v>81</v>
      </c>
      <c r="D197" s="288" t="s">
        <v>446</v>
      </c>
      <c r="E197" s="289" t="s">
        <v>1856</v>
      </c>
      <c r="F197" s="290" t="s">
        <v>1857</v>
      </c>
      <c r="G197" s="291" t="s">
        <v>465</v>
      </c>
      <c r="H197" s="292">
        <v>5</v>
      </c>
      <c r="I197" s="293"/>
      <c r="J197" s="294">
        <f>ROUND(I197*H197,2)</f>
        <v>0</v>
      </c>
      <c r="K197" s="295"/>
      <c r="L197" s="296"/>
      <c r="M197" s="297" t="s">
        <v>1</v>
      </c>
      <c r="N197" s="298" t="s">
        <v>46</v>
      </c>
      <c r="O197" s="92"/>
      <c r="P197" s="254">
        <f>O197*H197</f>
        <v>0</v>
      </c>
      <c r="Q197" s="254">
        <v>0</v>
      </c>
      <c r="R197" s="254">
        <f>Q197*H197</f>
        <v>0</v>
      </c>
      <c r="S197" s="254">
        <v>0</v>
      </c>
      <c r="T197" s="25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6" t="s">
        <v>380</v>
      </c>
      <c r="AT197" s="256" t="s">
        <v>446</v>
      </c>
      <c r="AU197" s="256" t="s">
        <v>89</v>
      </c>
      <c r="AY197" s="16" t="s">
        <v>167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89</v>
      </c>
      <c r="BK197" s="144">
        <f>ROUND(I197*H197,2)</f>
        <v>0</v>
      </c>
      <c r="BL197" s="16" t="s">
        <v>224</v>
      </c>
      <c r="BM197" s="256" t="s">
        <v>780</v>
      </c>
    </row>
    <row r="198" s="2" customFormat="1" ht="21.75" customHeight="1">
      <c r="A198" s="39"/>
      <c r="B198" s="40"/>
      <c r="C198" s="288" t="s">
        <v>81</v>
      </c>
      <c r="D198" s="288" t="s">
        <v>446</v>
      </c>
      <c r="E198" s="289" t="s">
        <v>1858</v>
      </c>
      <c r="F198" s="290" t="s">
        <v>1859</v>
      </c>
      <c r="G198" s="291" t="s">
        <v>465</v>
      </c>
      <c r="H198" s="292">
        <v>4</v>
      </c>
      <c r="I198" s="293"/>
      <c r="J198" s="294">
        <f>ROUND(I198*H198,2)</f>
        <v>0</v>
      </c>
      <c r="K198" s="295"/>
      <c r="L198" s="296"/>
      <c r="M198" s="297" t="s">
        <v>1</v>
      </c>
      <c r="N198" s="298" t="s">
        <v>46</v>
      </c>
      <c r="O198" s="92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6" t="s">
        <v>380</v>
      </c>
      <c r="AT198" s="256" t="s">
        <v>446</v>
      </c>
      <c r="AU198" s="256" t="s">
        <v>89</v>
      </c>
      <c r="AY198" s="16" t="s">
        <v>167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6" t="s">
        <v>89</v>
      </c>
      <c r="BK198" s="144">
        <f>ROUND(I198*H198,2)</f>
        <v>0</v>
      </c>
      <c r="BL198" s="16" t="s">
        <v>224</v>
      </c>
      <c r="BM198" s="256" t="s">
        <v>422</v>
      </c>
    </row>
    <row r="199" s="2" customFormat="1" ht="21.75" customHeight="1">
      <c r="A199" s="39"/>
      <c r="B199" s="40"/>
      <c r="C199" s="288" t="s">
        <v>81</v>
      </c>
      <c r="D199" s="288" t="s">
        <v>446</v>
      </c>
      <c r="E199" s="289" t="s">
        <v>1860</v>
      </c>
      <c r="F199" s="290" t="s">
        <v>1861</v>
      </c>
      <c r="G199" s="291" t="s">
        <v>465</v>
      </c>
      <c r="H199" s="292">
        <v>23</v>
      </c>
      <c r="I199" s="293"/>
      <c r="J199" s="294">
        <f>ROUND(I199*H199,2)</f>
        <v>0</v>
      </c>
      <c r="K199" s="295"/>
      <c r="L199" s="296"/>
      <c r="M199" s="297" t="s">
        <v>1</v>
      </c>
      <c r="N199" s="298" t="s">
        <v>46</v>
      </c>
      <c r="O199" s="92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6" t="s">
        <v>380</v>
      </c>
      <c r="AT199" s="256" t="s">
        <v>446</v>
      </c>
      <c r="AU199" s="256" t="s">
        <v>89</v>
      </c>
      <c r="AY199" s="16" t="s">
        <v>167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89</v>
      </c>
      <c r="BK199" s="144">
        <f>ROUND(I199*H199,2)</f>
        <v>0</v>
      </c>
      <c r="BL199" s="16" t="s">
        <v>224</v>
      </c>
      <c r="BM199" s="256" t="s">
        <v>830</v>
      </c>
    </row>
    <row r="200" s="2" customFormat="1" ht="21.75" customHeight="1">
      <c r="A200" s="39"/>
      <c r="B200" s="40"/>
      <c r="C200" s="288" t="s">
        <v>81</v>
      </c>
      <c r="D200" s="288" t="s">
        <v>446</v>
      </c>
      <c r="E200" s="289" t="s">
        <v>1862</v>
      </c>
      <c r="F200" s="290" t="s">
        <v>1863</v>
      </c>
      <c r="G200" s="291" t="s">
        <v>465</v>
      </c>
      <c r="H200" s="292">
        <v>7</v>
      </c>
      <c r="I200" s="293"/>
      <c r="J200" s="294">
        <f>ROUND(I200*H200,2)</f>
        <v>0</v>
      </c>
      <c r="K200" s="295"/>
      <c r="L200" s="296"/>
      <c r="M200" s="297" t="s">
        <v>1</v>
      </c>
      <c r="N200" s="298" t="s">
        <v>46</v>
      </c>
      <c r="O200" s="92"/>
      <c r="P200" s="254">
        <f>O200*H200</f>
        <v>0</v>
      </c>
      <c r="Q200" s="254">
        <v>0</v>
      </c>
      <c r="R200" s="254">
        <f>Q200*H200</f>
        <v>0</v>
      </c>
      <c r="S200" s="254">
        <v>0</v>
      </c>
      <c r="T200" s="25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6" t="s">
        <v>380</v>
      </c>
      <c r="AT200" s="256" t="s">
        <v>446</v>
      </c>
      <c r="AU200" s="256" t="s">
        <v>89</v>
      </c>
      <c r="AY200" s="16" t="s">
        <v>167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89</v>
      </c>
      <c r="BK200" s="144">
        <f>ROUND(I200*H200,2)</f>
        <v>0</v>
      </c>
      <c r="BL200" s="16" t="s">
        <v>224</v>
      </c>
      <c r="BM200" s="256" t="s">
        <v>839</v>
      </c>
    </row>
    <row r="201" s="2" customFormat="1" ht="21.75" customHeight="1">
      <c r="A201" s="39"/>
      <c r="B201" s="40"/>
      <c r="C201" s="288" t="s">
        <v>81</v>
      </c>
      <c r="D201" s="288" t="s">
        <v>446</v>
      </c>
      <c r="E201" s="289" t="s">
        <v>1864</v>
      </c>
      <c r="F201" s="290" t="s">
        <v>1865</v>
      </c>
      <c r="G201" s="291" t="s">
        <v>465</v>
      </c>
      <c r="H201" s="292">
        <v>2</v>
      </c>
      <c r="I201" s="293"/>
      <c r="J201" s="294">
        <f>ROUND(I201*H201,2)</f>
        <v>0</v>
      </c>
      <c r="K201" s="295"/>
      <c r="L201" s="296"/>
      <c r="M201" s="297" t="s">
        <v>1</v>
      </c>
      <c r="N201" s="298" t="s">
        <v>46</v>
      </c>
      <c r="O201" s="92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6" t="s">
        <v>380</v>
      </c>
      <c r="AT201" s="256" t="s">
        <v>446</v>
      </c>
      <c r="AU201" s="256" t="s">
        <v>89</v>
      </c>
      <c r="AY201" s="16" t="s">
        <v>167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89</v>
      </c>
      <c r="BK201" s="144">
        <f>ROUND(I201*H201,2)</f>
        <v>0</v>
      </c>
      <c r="BL201" s="16" t="s">
        <v>224</v>
      </c>
      <c r="BM201" s="256" t="s">
        <v>739</v>
      </c>
    </row>
    <row r="202" s="12" customFormat="1" ht="25.92" customHeight="1">
      <c r="A202" s="12"/>
      <c r="B202" s="228"/>
      <c r="C202" s="229"/>
      <c r="D202" s="230" t="s">
        <v>80</v>
      </c>
      <c r="E202" s="231" t="s">
        <v>1245</v>
      </c>
      <c r="F202" s="231" t="s">
        <v>1483</v>
      </c>
      <c r="G202" s="229"/>
      <c r="H202" s="229"/>
      <c r="I202" s="232"/>
      <c r="J202" s="233">
        <f>BK202</f>
        <v>0</v>
      </c>
      <c r="K202" s="229"/>
      <c r="L202" s="234"/>
      <c r="M202" s="235"/>
      <c r="N202" s="236"/>
      <c r="O202" s="236"/>
      <c r="P202" s="237">
        <f>SUM(P203:P206)</f>
        <v>0</v>
      </c>
      <c r="Q202" s="236"/>
      <c r="R202" s="237">
        <f>SUM(R203:R206)</f>
        <v>0</v>
      </c>
      <c r="S202" s="236"/>
      <c r="T202" s="238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9" t="s">
        <v>89</v>
      </c>
      <c r="AT202" s="240" t="s">
        <v>80</v>
      </c>
      <c r="AU202" s="240" t="s">
        <v>81</v>
      </c>
      <c r="AY202" s="239" t="s">
        <v>167</v>
      </c>
      <c r="BK202" s="241">
        <f>SUM(BK203:BK206)</f>
        <v>0</v>
      </c>
    </row>
    <row r="203" s="2" customFormat="1" ht="16.5" customHeight="1">
      <c r="A203" s="39"/>
      <c r="B203" s="40"/>
      <c r="C203" s="244" t="s">
        <v>81</v>
      </c>
      <c r="D203" s="244" t="s">
        <v>169</v>
      </c>
      <c r="E203" s="245" t="s">
        <v>1866</v>
      </c>
      <c r="F203" s="246" t="s">
        <v>1493</v>
      </c>
      <c r="G203" s="247" t="s">
        <v>586</v>
      </c>
      <c r="H203" s="248">
        <v>1</v>
      </c>
      <c r="I203" s="249"/>
      <c r="J203" s="250">
        <f>ROUND(I203*H203,2)</f>
        <v>0</v>
      </c>
      <c r="K203" s="251"/>
      <c r="L203" s="42"/>
      <c r="M203" s="252" t="s">
        <v>1</v>
      </c>
      <c r="N203" s="253" t="s">
        <v>46</v>
      </c>
      <c r="O203" s="92"/>
      <c r="P203" s="254">
        <f>O203*H203</f>
        <v>0</v>
      </c>
      <c r="Q203" s="254">
        <v>0</v>
      </c>
      <c r="R203" s="254">
        <f>Q203*H203</f>
        <v>0</v>
      </c>
      <c r="S203" s="254">
        <v>0</v>
      </c>
      <c r="T203" s="25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6" t="s">
        <v>224</v>
      </c>
      <c r="AT203" s="256" t="s">
        <v>169</v>
      </c>
      <c r="AU203" s="256" t="s">
        <v>89</v>
      </c>
      <c r="AY203" s="16" t="s">
        <v>167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89</v>
      </c>
      <c r="BK203" s="144">
        <f>ROUND(I203*H203,2)</f>
        <v>0</v>
      </c>
      <c r="BL203" s="16" t="s">
        <v>224</v>
      </c>
      <c r="BM203" s="256" t="s">
        <v>743</v>
      </c>
    </row>
    <row r="204" s="2" customFormat="1" ht="16.5" customHeight="1">
      <c r="A204" s="39"/>
      <c r="B204" s="40"/>
      <c r="C204" s="244" t="s">
        <v>81</v>
      </c>
      <c r="D204" s="244" t="s">
        <v>169</v>
      </c>
      <c r="E204" s="245" t="s">
        <v>1867</v>
      </c>
      <c r="F204" s="246" t="s">
        <v>1266</v>
      </c>
      <c r="G204" s="247" t="s">
        <v>586</v>
      </c>
      <c r="H204" s="248">
        <v>1</v>
      </c>
      <c r="I204" s="249"/>
      <c r="J204" s="250">
        <f>ROUND(I204*H204,2)</f>
        <v>0</v>
      </c>
      <c r="K204" s="251"/>
      <c r="L204" s="42"/>
      <c r="M204" s="252" t="s">
        <v>1</v>
      </c>
      <c r="N204" s="253" t="s">
        <v>46</v>
      </c>
      <c r="O204" s="92"/>
      <c r="P204" s="254">
        <f>O204*H204</f>
        <v>0</v>
      </c>
      <c r="Q204" s="254">
        <v>0</v>
      </c>
      <c r="R204" s="254">
        <f>Q204*H204</f>
        <v>0</v>
      </c>
      <c r="S204" s="254">
        <v>0</v>
      </c>
      <c r="T204" s="25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6" t="s">
        <v>224</v>
      </c>
      <c r="AT204" s="256" t="s">
        <v>169</v>
      </c>
      <c r="AU204" s="256" t="s">
        <v>89</v>
      </c>
      <c r="AY204" s="16" t="s">
        <v>167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6" t="s">
        <v>89</v>
      </c>
      <c r="BK204" s="144">
        <f>ROUND(I204*H204,2)</f>
        <v>0</v>
      </c>
      <c r="BL204" s="16" t="s">
        <v>224</v>
      </c>
      <c r="BM204" s="256" t="s">
        <v>747</v>
      </c>
    </row>
    <row r="205" s="2" customFormat="1" ht="16.5" customHeight="1">
      <c r="A205" s="39"/>
      <c r="B205" s="40"/>
      <c r="C205" s="244" t="s">
        <v>81</v>
      </c>
      <c r="D205" s="244" t="s">
        <v>169</v>
      </c>
      <c r="E205" s="245" t="s">
        <v>1868</v>
      </c>
      <c r="F205" s="246" t="s">
        <v>1500</v>
      </c>
      <c r="G205" s="247" t="s">
        <v>586</v>
      </c>
      <c r="H205" s="248">
        <v>1</v>
      </c>
      <c r="I205" s="249"/>
      <c r="J205" s="250">
        <f>ROUND(I205*H205,2)</f>
        <v>0</v>
      </c>
      <c r="K205" s="251"/>
      <c r="L205" s="42"/>
      <c r="M205" s="252" t="s">
        <v>1</v>
      </c>
      <c r="N205" s="253" t="s">
        <v>46</v>
      </c>
      <c r="O205" s="92"/>
      <c r="P205" s="254">
        <f>O205*H205</f>
        <v>0</v>
      </c>
      <c r="Q205" s="254">
        <v>0</v>
      </c>
      <c r="R205" s="254">
        <f>Q205*H205</f>
        <v>0</v>
      </c>
      <c r="S205" s="254">
        <v>0</v>
      </c>
      <c r="T205" s="25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6" t="s">
        <v>224</v>
      </c>
      <c r="AT205" s="256" t="s">
        <v>169</v>
      </c>
      <c r="AU205" s="256" t="s">
        <v>89</v>
      </c>
      <c r="AY205" s="16" t="s">
        <v>167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89</v>
      </c>
      <c r="BK205" s="144">
        <f>ROUND(I205*H205,2)</f>
        <v>0</v>
      </c>
      <c r="BL205" s="16" t="s">
        <v>224</v>
      </c>
      <c r="BM205" s="256" t="s">
        <v>1190</v>
      </c>
    </row>
    <row r="206" s="2" customFormat="1" ht="16.5" customHeight="1">
      <c r="A206" s="39"/>
      <c r="B206" s="40"/>
      <c r="C206" s="244" t="s">
        <v>81</v>
      </c>
      <c r="D206" s="244" t="s">
        <v>169</v>
      </c>
      <c r="E206" s="245" t="s">
        <v>1869</v>
      </c>
      <c r="F206" s="246" t="s">
        <v>1502</v>
      </c>
      <c r="G206" s="247" t="s">
        <v>586</v>
      </c>
      <c r="H206" s="248">
        <v>1</v>
      </c>
      <c r="I206" s="249"/>
      <c r="J206" s="250">
        <f>ROUND(I206*H206,2)</f>
        <v>0</v>
      </c>
      <c r="K206" s="251"/>
      <c r="L206" s="42"/>
      <c r="M206" s="252" t="s">
        <v>1</v>
      </c>
      <c r="N206" s="253" t="s">
        <v>46</v>
      </c>
      <c r="O206" s="92"/>
      <c r="P206" s="254">
        <f>O206*H206</f>
        <v>0</v>
      </c>
      <c r="Q206" s="254">
        <v>0</v>
      </c>
      <c r="R206" s="254">
        <f>Q206*H206</f>
        <v>0</v>
      </c>
      <c r="S206" s="254">
        <v>0</v>
      </c>
      <c r="T206" s="25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6" t="s">
        <v>224</v>
      </c>
      <c r="AT206" s="256" t="s">
        <v>169</v>
      </c>
      <c r="AU206" s="256" t="s">
        <v>89</v>
      </c>
      <c r="AY206" s="16" t="s">
        <v>167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89</v>
      </c>
      <c r="BK206" s="144">
        <f>ROUND(I206*H206,2)</f>
        <v>0</v>
      </c>
      <c r="BL206" s="16" t="s">
        <v>224</v>
      </c>
      <c r="BM206" s="256" t="s">
        <v>715</v>
      </c>
    </row>
    <row r="207" s="12" customFormat="1" ht="25.92" customHeight="1">
      <c r="A207" s="12"/>
      <c r="B207" s="228"/>
      <c r="C207" s="229"/>
      <c r="D207" s="230" t="s">
        <v>80</v>
      </c>
      <c r="E207" s="231" t="s">
        <v>230</v>
      </c>
      <c r="F207" s="231" t="s">
        <v>231</v>
      </c>
      <c r="G207" s="229"/>
      <c r="H207" s="229"/>
      <c r="I207" s="232"/>
      <c r="J207" s="233">
        <f>BK207</f>
        <v>0</v>
      </c>
      <c r="K207" s="229"/>
      <c r="L207" s="234"/>
      <c r="M207" s="235"/>
      <c r="N207" s="236"/>
      <c r="O207" s="236"/>
      <c r="P207" s="237">
        <f>P208</f>
        <v>0</v>
      </c>
      <c r="Q207" s="236"/>
      <c r="R207" s="237">
        <f>R208</f>
        <v>0</v>
      </c>
      <c r="S207" s="236"/>
      <c r="T207" s="238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9" t="s">
        <v>91</v>
      </c>
      <c r="AT207" s="240" t="s">
        <v>80</v>
      </c>
      <c r="AU207" s="240" t="s">
        <v>81</v>
      </c>
      <c r="AY207" s="239" t="s">
        <v>167</v>
      </c>
      <c r="BK207" s="241">
        <f>BK208</f>
        <v>0</v>
      </c>
    </row>
    <row r="208" s="12" customFormat="1" ht="22.8" customHeight="1">
      <c r="A208" s="12"/>
      <c r="B208" s="228"/>
      <c r="C208" s="229"/>
      <c r="D208" s="230" t="s">
        <v>80</v>
      </c>
      <c r="E208" s="242" t="s">
        <v>1870</v>
      </c>
      <c r="F208" s="242" t="s">
        <v>1871</v>
      </c>
      <c r="G208" s="229"/>
      <c r="H208" s="229"/>
      <c r="I208" s="232"/>
      <c r="J208" s="243">
        <f>BK208</f>
        <v>0</v>
      </c>
      <c r="K208" s="229"/>
      <c r="L208" s="234"/>
      <c r="M208" s="235"/>
      <c r="N208" s="236"/>
      <c r="O208" s="236"/>
      <c r="P208" s="237">
        <f>P209</f>
        <v>0</v>
      </c>
      <c r="Q208" s="236"/>
      <c r="R208" s="237">
        <f>R209</f>
        <v>0</v>
      </c>
      <c r="S208" s="236"/>
      <c r="T208" s="238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9" t="s">
        <v>91</v>
      </c>
      <c r="AT208" s="240" t="s">
        <v>80</v>
      </c>
      <c r="AU208" s="240" t="s">
        <v>89</v>
      </c>
      <c r="AY208" s="239" t="s">
        <v>167</v>
      </c>
      <c r="BK208" s="241">
        <f>BK209</f>
        <v>0</v>
      </c>
    </row>
    <row r="209" s="2" customFormat="1" ht="44.25" customHeight="1">
      <c r="A209" s="39"/>
      <c r="B209" s="40"/>
      <c r="C209" s="244" t="s">
        <v>89</v>
      </c>
      <c r="D209" s="244" t="s">
        <v>169</v>
      </c>
      <c r="E209" s="245" t="s">
        <v>1872</v>
      </c>
      <c r="F209" s="246" t="s">
        <v>1873</v>
      </c>
      <c r="G209" s="247" t="s">
        <v>1753</v>
      </c>
      <c r="H209" s="303"/>
      <c r="I209" s="249"/>
      <c r="J209" s="250">
        <f>ROUND(I209*H209,2)</f>
        <v>0</v>
      </c>
      <c r="K209" s="251"/>
      <c r="L209" s="42"/>
      <c r="M209" s="283" t="s">
        <v>1</v>
      </c>
      <c r="N209" s="284" t="s">
        <v>46</v>
      </c>
      <c r="O209" s="285"/>
      <c r="P209" s="286">
        <f>O209*H209</f>
        <v>0</v>
      </c>
      <c r="Q209" s="286">
        <v>0</v>
      </c>
      <c r="R209" s="286">
        <f>Q209*H209</f>
        <v>0</v>
      </c>
      <c r="S209" s="286">
        <v>0</v>
      </c>
      <c r="T209" s="28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6" t="s">
        <v>224</v>
      </c>
      <c r="AT209" s="256" t="s">
        <v>169</v>
      </c>
      <c r="AU209" s="256" t="s">
        <v>91</v>
      </c>
      <c r="AY209" s="16" t="s">
        <v>167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89</v>
      </c>
      <c r="BK209" s="144">
        <f>ROUND(I209*H209,2)</f>
        <v>0</v>
      </c>
      <c r="BL209" s="16" t="s">
        <v>224</v>
      </c>
      <c r="BM209" s="256" t="s">
        <v>1874</v>
      </c>
    </row>
    <row r="210" s="2" customFormat="1" ht="6.96" customHeight="1">
      <c r="A210" s="39"/>
      <c r="B210" s="67"/>
      <c r="C210" s="68"/>
      <c r="D210" s="68"/>
      <c r="E210" s="68"/>
      <c r="F210" s="68"/>
      <c r="G210" s="68"/>
      <c r="H210" s="68"/>
      <c r="I210" s="68"/>
      <c r="J210" s="68"/>
      <c r="K210" s="68"/>
      <c r="L210" s="42"/>
      <c r="M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</sheetData>
  <sheetProtection sheet="1" autoFilter="0" formatColumns="0" formatRows="0" objects="1" scenarios="1" spinCount="100000" saltValue="Y4omMm3K40Y0vIjgwuF9T1ezzT4sg/sPJHNy8tx6pVKO6lti706f6f0kQ2sSDJqQx5fNq8qrUxM5tr+8QWnh+A==" hashValue="AQJIRBTocjbTsQzCyT38xWu58ncMCOZCV3AjZWa85VBVmnBFxVqyECgYqKACFHCuPlHCmAjA6wN7+KLfoNpe3g==" algorithmName="SHA-512" password="DDF9"/>
  <autoFilter ref="C135:K209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DESKTOP-14OTTKM\Kros</dc:creator>
  <cp:lastModifiedBy>DESKTOP-14OTTKM\Kros</cp:lastModifiedBy>
  <dcterms:created xsi:type="dcterms:W3CDTF">2022-04-29T06:11:57Z</dcterms:created>
  <dcterms:modified xsi:type="dcterms:W3CDTF">2022-04-29T06:12:11Z</dcterms:modified>
</cp:coreProperties>
</file>