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HN72nCYnlttCaon1aZ9B27ud+REsApoMnI3RbKjcY5OYghD49E3wZsUeR2Z9cDORrOud2taO3EJqJa/nymguTQ==" workbookSpinCount="100000" workbookSaltValue="JaH7C3LTdoR7qLM6l4ZJ2Q==" lockStructure="1"/>
  <bookViews>
    <workbookView xWindow="0" yWindow="0" windowWidth="28800" windowHeight="12435" tabRatio="696" activeTab="0"/>
  </bookViews>
  <sheets>
    <sheet name="Stavba" sheetId="1" r:id="rId1"/>
    <sheet name="SO 01 1 KL" sheetId="2" state="hidden" r:id="rId2"/>
    <sheet name="SO 01 1 Rek" sheetId="3" state="hidden" r:id="rId3"/>
    <sheet name="SO 01 1 Pol" sheetId="4" r:id="rId4"/>
    <sheet name="SO 02 1 KL" sheetId="5" state="hidden" r:id="rId5"/>
    <sheet name="SO 02 1 Rek" sheetId="6" state="hidden" r:id="rId6"/>
    <sheet name="SO 02 1 Pol" sheetId="7" r:id="rId7"/>
    <sheet name="SO 03 1 KL" sheetId="8" state="hidden" r:id="rId8"/>
    <sheet name="SO 03 1 Rek" sheetId="9" state="hidden" r:id="rId9"/>
    <sheet name="SO 03 1 Pol" sheetId="10" r:id="rId10"/>
    <sheet name="SO 04 1 KL" sheetId="11" state="hidden" r:id="rId11"/>
    <sheet name="SO 04 1 Rek" sheetId="12" state="hidden" r:id="rId12"/>
    <sheet name="SO 04 1 Pol" sheetId="13" r:id="rId13"/>
    <sheet name="SO 05 1 KL" sheetId="14" state="hidden" r:id="rId14"/>
    <sheet name="SO 05 1 Rek" sheetId="15" state="hidden" r:id="rId15"/>
    <sheet name="ZTI" sheetId="17" r:id="rId16"/>
    <sheet name="UT" sheetId="18" r:id="rId17"/>
    <sheet name="Elektro" sheetId="19" r:id="rId18"/>
    <sheet name="VZT" sheetId="20" r:id="rId19"/>
    <sheet name="SO 05 1 Pol" sheetId="16" r:id="rId20"/>
  </sheets>
  <externalReferences>
    <externalReference r:id="rId23"/>
    <externalReference r:id="rId24"/>
  </externalReferences>
  <definedNames>
    <definedName name="CelkemObjekty" localSheetId="0">'Stavba'!$F$35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KL'!$A$1:$G$45</definedName>
    <definedName name="_xlnm.Print_Area" localSheetId="3">'SO 01 1 Pol'!$A$1:$K$1320</definedName>
    <definedName name="_xlnm.Print_Area" localSheetId="2">'SO 01 1 Rek'!$A$1:$I$44</definedName>
    <definedName name="_xlnm.Print_Area" localSheetId="4">'SO 02 1 KL'!$A$1:$G$45</definedName>
    <definedName name="_xlnm.Print_Area" localSheetId="6">'SO 02 1 Pol'!$A$1:$K$795</definedName>
    <definedName name="_xlnm.Print_Area" localSheetId="5">'SO 02 1 Rek'!$A$1:$I$43</definedName>
    <definedName name="_xlnm.Print_Area" localSheetId="7">'SO 03 1 KL'!$A$1:$G$45</definedName>
    <definedName name="_xlnm.Print_Area" localSheetId="9">'SO 03 1 Pol'!$A$1:$K$915</definedName>
    <definedName name="_xlnm.Print_Area" localSheetId="8">'SO 03 1 Rek'!$A$1:$I$40</definedName>
    <definedName name="_xlnm.Print_Area" localSheetId="10">'SO 04 1 KL'!$A$1:$G$45</definedName>
    <definedName name="_xlnm.Print_Area" localSheetId="12">'SO 04 1 Pol'!$A$1:$K$18</definedName>
    <definedName name="_xlnm.Print_Area" localSheetId="11">'SO 04 1 Rek'!$A$1:$I$17</definedName>
    <definedName name="_xlnm.Print_Area" localSheetId="13">'SO 05 1 KL'!$A$1:$G$45</definedName>
    <definedName name="_xlnm.Print_Area" localSheetId="19">'SO 05 1 Pol'!$A$1:$K$20</definedName>
    <definedName name="_xlnm.Print_Area" localSheetId="14">'SO 05 1 Rek'!$A$1:$I$14</definedName>
    <definedName name="_xlnm.Print_Area" localSheetId="0">'Stavba'!$B$1:$J$123</definedName>
    <definedName name="_xlnm.Print_Area" localSheetId="16">'UT'!$A$103:$O$149</definedName>
    <definedName name="_xlnm.Print_Area" localSheetId="18">'VZT'!$A$1:$AB$302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Rozpočet1" localSheetId="17">'Elektro'!$A$2:$E$2</definedName>
    <definedName name="Rozpočet1_100" localSheetId="17">'Elektro'!$A$52:$E$52</definedName>
    <definedName name="Rozpočet1_101" localSheetId="17">'Elektro'!$A$72:$E$72</definedName>
    <definedName name="Rozpočet1_102" localSheetId="17">'Elektro'!$A$92:$E$92</definedName>
    <definedName name="Rozpočet1_103" localSheetId="17">'Elektro'!$A$107:$E$107</definedName>
    <definedName name="Rozpočet1_104" localSheetId="17">'Elektro'!$A$128:$E$128</definedName>
    <definedName name="Rozpočet1_105" localSheetId="17">'Elektro'!$A$147:$E$147</definedName>
    <definedName name="Rozpočet1_106" localSheetId="17">'Elektro'!$A$164:$E$164</definedName>
    <definedName name="Rozpočet1_107" localSheetId="17">'Elektro'!$A$233:$E$233</definedName>
    <definedName name="Rozpočet1_108" localSheetId="17">'Elektro'!$A$208:$E$208</definedName>
    <definedName name="Rozpočet1_34" localSheetId="17">'Elektro'!$A$34:$E$34</definedName>
    <definedName name="Rozpočet1_42" localSheetId="17">'Elektro'!$A$275:$E$275</definedName>
    <definedName name="Rozpočet1_78" localSheetId="17">'Elektro'!$A$259:$E$259</definedName>
    <definedName name="Rozpočet1_90" localSheetId="17">'Elektro'!$A$180:$E$180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9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9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9" hidden="1">0</definedName>
    <definedName name="SoucetDilu" localSheetId="0">'Stavba'!$F$93:$J$93</definedName>
    <definedName name="StavbaCelkem" localSheetId="0">'Stavba'!$H$35</definedName>
    <definedName name="Zhotovitel" localSheetId="0">'Stavba'!$D$7</definedName>
    <definedName name="_xlnm.Print_Titles" localSheetId="2">'SO 01 1 Rek'!$1:$6</definedName>
    <definedName name="_xlnm.Print_Titles" localSheetId="3">'SO 01 1 Pol'!$1:$6</definedName>
    <definedName name="_xlnm.Print_Titles" localSheetId="5">'SO 02 1 Rek'!$1:$6</definedName>
    <definedName name="_xlnm.Print_Titles" localSheetId="6">'SO 02 1 Pol'!$1:$6</definedName>
    <definedName name="_xlnm.Print_Titles" localSheetId="8">'SO 03 1 Rek'!$1:$6</definedName>
    <definedName name="_xlnm.Print_Titles" localSheetId="9">'SO 03 1 Pol'!$1:$6</definedName>
    <definedName name="_xlnm.Print_Titles" localSheetId="11">'SO 04 1 Rek'!$1:$6</definedName>
    <definedName name="_xlnm.Print_Titles" localSheetId="12">'SO 04 1 Pol'!$1:$6</definedName>
    <definedName name="_xlnm.Print_Titles" localSheetId="14">'SO 05 1 Rek'!$1:$6</definedName>
    <definedName name="_xlnm.Print_Titles" localSheetId="19">'SO 05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Rozpočet1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2" name="Rozpočet114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3" name="Rozpočet114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4" name="Rozpočet1141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5" name="Rozpočet11411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6" name="Rozpočet114111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7" name="Rozpočet1141111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8" name="Rozpočet11411111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9" name="Rozpočet1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10" name="Rozpočet121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11" name="Rozpočet13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12" name="Rozpočet16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13" name="Rozpočet162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14" name="Rozpočet1625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</connections>
</file>

<file path=xl/sharedStrings.xml><?xml version="1.0" encoding="utf-8"?>
<sst xmlns="http://schemas.openxmlformats.org/spreadsheetml/2006/main" count="10738" uniqueCount="2238">
  <si>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</si>
  <si>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</si>
  <si>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</si>
  <si>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</si>
  <si>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</si>
  <si>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</si>
  <si>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</si>
  <si>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</si>
  <si>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</si>
  <si>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</si>
  <si>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</si>
  <si>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</si>
  <si>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</si>
  <si>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</si>
  <si>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</si>
  <si>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</si>
  <si>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</si>
  <si>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</si>
  <si>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</si>
  <si>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</si>
  <si>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</si>
  <si>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</si>
  <si>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</si>
  <si>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</si>
  <si>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</si>
  <si>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</si>
  <si>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</si>
  <si>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</si>
  <si>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</si>
  <si>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</si>
  <si>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</si>
  <si>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</si>
  <si>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</si>
  <si>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</si>
  <si>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</si>
  <si>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</si>
  <si>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</si>
  <si>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</si>
  <si>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</si>
  <si>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</si>
  <si>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</si>
  <si>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</si>
  <si>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</si>
  <si>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</si>
  <si>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</si>
  <si>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</si>
  <si>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</si>
  <si>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</si>
  <si>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</si>
  <si>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</si>
  <si>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</si>
  <si>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</si>
  <si>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</si>
  <si>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</si>
  <si>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</si>
  <si>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</si>
  <si>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</si>
  <si>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</si>
  <si>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</si>
  <si>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</si>
  <si>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</si>
  <si>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</si>
  <si>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</si>
  <si>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</si>
  <si>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</si>
  <si>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</si>
  <si>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</si>
  <si>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</si>
  <si>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</si>
  <si>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</si>
  <si>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</si>
  <si>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</si>
  <si>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</si>
  <si>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</si>
  <si>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</si>
  <si>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</si>
  <si>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</si>
  <si>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</si>
  <si>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</si>
  <si>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</si>
  <si>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</si>
  <si>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</si>
  <si>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</si>
  <si>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</si>
  <si>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</si>
  <si>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</si>
  <si>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</si>
  <si>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</si>
  <si>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</si>
  <si>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</si>
  <si>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</si>
  <si>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</si>
  <si>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</si>
  <si>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</si>
  <si>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</si>
  <si>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</si>
  <si>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</si>
  <si>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</si>
  <si>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</si>
  <si>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</si>
  <si>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</si>
  <si>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</si>
  <si>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</si>
  <si>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1137</t>
  </si>
  <si>
    <t>SEN SZeŠ a SOŠ Poděbrady</t>
  </si>
  <si>
    <t>1137 SEN SZeŠ a SOŠ Poděbrady</t>
  </si>
  <si>
    <t>SO 01</t>
  </si>
  <si>
    <t>ASŘ SO 01 - Hlavní budova školy</t>
  </si>
  <si>
    <t>SO 01 ASŘ SO 01 - Hlavní budova školy</t>
  </si>
  <si>
    <t>1 Zemní práce</t>
  </si>
  <si>
    <t>113106121R00</t>
  </si>
  <si>
    <t xml:space="preserve">Rozebrání dlažeb z betonových dlaždic na sucho </t>
  </si>
  <si>
    <t>m2</t>
  </si>
  <si>
    <t>JV:(9,46+11,6+2,695*2+7,58+39,52)*0,5</t>
  </si>
  <si>
    <t>JZ:(7,58+54,585)*0,5</t>
  </si>
  <si>
    <t>SV:5*0,5</t>
  </si>
  <si>
    <t>113106231R00</t>
  </si>
  <si>
    <t xml:space="preserve">Rozebrání dlažeb ze zámkové dlažby v kamenivu </t>
  </si>
  <si>
    <t>SZ:42*0,8</t>
  </si>
  <si>
    <t>SV:52*0,8</t>
  </si>
  <si>
    <t>113106241R00</t>
  </si>
  <si>
    <t xml:space="preserve">Rozebrání ploch ze silničních panelů </t>
  </si>
  <si>
    <t>SZ:26*0,5</t>
  </si>
  <si>
    <t>139601102R00</t>
  </si>
  <si>
    <t xml:space="preserve">Ruční výkop jam, rýh a šachet v hornině tř. 3 </t>
  </si>
  <si>
    <t>m3</t>
  </si>
  <si>
    <t>šířka výkopu 80 cm:</t>
  </si>
  <si>
    <t>sokl pod terénem 80:13,9*0,8</t>
  </si>
  <si>
    <t>sokl pod terénem 160:207,3*0,8</t>
  </si>
  <si>
    <t>162201203R00</t>
  </si>
  <si>
    <t xml:space="preserve">Vodorovné přemíst.výkopku, kolečko hor.1-4, do 10m </t>
  </si>
  <si>
    <t>odvoz přebytečného výkopku 30 %:</t>
  </si>
  <si>
    <t>sokl pod terénem 80:13,9*0,8*0,3</t>
  </si>
  <si>
    <t>sokl pod terénem 160:207,3*0,8*0,3</t>
  </si>
  <si>
    <t>162201210R00</t>
  </si>
  <si>
    <t xml:space="preserve">Příplatek za dalš.10 m, kolečko, výkop. z hor.1- 4 </t>
  </si>
  <si>
    <t>162701105R00</t>
  </si>
  <si>
    <t xml:space="preserve">Vodorovné přemístění výkopku z hor.1-4 do 10000 m </t>
  </si>
  <si>
    <t>166101101R00</t>
  </si>
  <si>
    <t xml:space="preserve">Přehození výkopku z hor.1-4 </t>
  </si>
  <si>
    <t>70 % zpětný zásyp:</t>
  </si>
  <si>
    <t>sokl pod terénem 80:13,9*0,8*0,7</t>
  </si>
  <si>
    <t>sokl pod terénem 160:207,3*0,8*0,7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</si>
  <si>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</si>
  <si>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</si>
  <si>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</si>
  <si>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</si>
  <si>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</si>
  <si>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</si>
  <si>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</si>
  <si>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</si>
  <si>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1121RR00</t>
  </si>
  <si>
    <t>Kácení stromů postupné s použitím plošiny včetně odvozu a likvidace větví</t>
  </si>
  <si>
    <t>kus</t>
  </si>
  <si>
    <t>odstranení pařezů, doplnění zeminy:5</t>
  </si>
  <si>
    <t>1842011RR00</t>
  </si>
  <si>
    <t>Výsadba stromu s balem, v rovině, výšky do 350 cm druh dle odboru ŽP a provozovatele</t>
  </si>
  <si>
    <t>900      RT1</t>
  </si>
  <si>
    <t>HZS - odstranění popínavé zeleně Práce v tarifní třídě 4</t>
  </si>
  <si>
    <t>h</t>
  </si>
  <si>
    <t>3</t>
  </si>
  <si>
    <t>Svislé a kompletní konstrukce</t>
  </si>
  <si>
    <t>3 Svislé a kompletní konstrukce</t>
  </si>
  <si>
    <t>310238211RT1</t>
  </si>
  <si>
    <t>Zazdívka otvorů plochy do 1 m2 cihlami na MVC s použitím suché maltové směsi</t>
  </si>
  <si>
    <t>OZ30:5,55*1,28*0,45</t>
  </si>
  <si>
    <t>OZ32:0,3*2,7*0,45*1</t>
  </si>
  <si>
    <t>D08:(2,9*2,43-1,6*2,43)*0,45</t>
  </si>
  <si>
    <t>DO18:1*0,3*0,15</t>
  </si>
  <si>
    <t>349231810R00</t>
  </si>
  <si>
    <t>Přisekání a hrubé vyrovnání ostění po bourání výplní otvorů</t>
  </si>
  <si>
    <t>OZ17:(1,3+2*1,7)*6</t>
  </si>
  <si>
    <t>OZ18:(1+2*0,8)*1</t>
  </si>
  <si>
    <t>OZ19:(0,4+2*1,5)*1</t>
  </si>
  <si>
    <t>OZ20:(1,4+2*1,5)*3</t>
  </si>
  <si>
    <t>OZ21:(1,06+2*1,6)*1</t>
  </si>
  <si>
    <t>OZ22:(1,6+2*1,7)*13</t>
  </si>
  <si>
    <t>OZ23:(1,25+2*1,6)*48</t>
  </si>
  <si>
    <t>OZ24:(1,35+2*2,7)*132</t>
  </si>
  <si>
    <t>OZ25:(1,6+2*2,7)*28</t>
  </si>
  <si>
    <t>OZ26:(1,77+2*2,7)*2</t>
  </si>
  <si>
    <t>OZ27:(1,77+2*2,7)*1</t>
  </si>
  <si>
    <t>OZ28:(1,35+2*2,7)*2</t>
  </si>
  <si>
    <t>OZ29:(1,35+2*2,42)*4</t>
  </si>
  <si>
    <t>OZ30:(5,55+2*2,42)*1</t>
  </si>
  <si>
    <t>OZ31:(0,8+2*2,42)*4</t>
  </si>
  <si>
    <t>OZ33:(3,7+2*2,7)*1</t>
  </si>
  <si>
    <t>OZ34:(3,7+2*2,7)*2</t>
  </si>
  <si>
    <t>OZ35:(2,06+2*1,5)*1</t>
  </si>
  <si>
    <t>OZ36:(0,86+2*1,5)*2</t>
  </si>
  <si>
    <t>OZ37:(0,6+2*0,9)*2</t>
  </si>
  <si>
    <t>DO8:(1,6+2*2,43)*1</t>
  </si>
  <si>
    <t>DO12:(2+2*2,6)*1</t>
  </si>
  <si>
    <t>DO13:(1+2*2,02)*1</t>
  </si>
  <si>
    <t>DO14:(1+2*2,02)*1</t>
  </si>
  <si>
    <t>DO15:(1+2*2,8)*1</t>
  </si>
  <si>
    <t>DO16:(1+2*2,02)*1</t>
  </si>
  <si>
    <t>DO18:(1+2*1,65)*1</t>
  </si>
  <si>
    <t>DO19:(0,95+2*1,9)*1</t>
  </si>
  <si>
    <t>DO11:(1,6+2*2,8)*1</t>
  </si>
  <si>
    <t>DO17:(1,15+2*2,45)*1</t>
  </si>
  <si>
    <t>DO11:(2,65+2*2,2)*1</t>
  </si>
  <si>
    <t>Mezisoučet</t>
  </si>
  <si>
    <t>šířka 40 cm:-1619,59*0,6</t>
  </si>
  <si>
    <t>4</t>
  </si>
  <si>
    <t>Vodorovné konstrukce</t>
  </si>
  <si>
    <t>4 Vodorovné konstrukce</t>
  </si>
  <si>
    <t>416081121R00</t>
  </si>
  <si>
    <t>Podhledy akustické, kovová kce  dvojitá 1x deska akustická tl. 40 mm - systémové řešení</t>
  </si>
  <si>
    <t>dle popisu v TZ - včetně provedení zkoušky prostorové akustiky dle TZ:</t>
  </si>
  <si>
    <t>1. kazeta tl. 40 mm v rozměru 1200x600 mm nárazuvzdorná - pomocný pozink rošt pro vložení TI MV:</t>
  </si>
  <si>
    <t>2. masivní viditelný křížový rošt z omega profilů kotvený přes butylkaučukovou pásku noniusovým závěsem:</t>
  </si>
  <si>
    <t>tělocvična:236,41</t>
  </si>
  <si>
    <t>5</t>
  </si>
  <si>
    <t>Komunikace</t>
  </si>
  <si>
    <t>5 Komunikace</t>
  </si>
  <si>
    <t>564261111R00</t>
  </si>
  <si>
    <t xml:space="preserve">Podklad ze štěrkopísku po zhutnění tloušťky 20 cm </t>
  </si>
  <si>
    <t>568111111R00</t>
  </si>
  <si>
    <t xml:space="preserve">Zřízení vrstvy z geotextilie skl.do 1:5, š. do 3 m </t>
  </si>
  <si>
    <t>15 %:158,5575*0,15</t>
  </si>
  <si>
    <t>596215041R00</t>
  </si>
  <si>
    <t xml:space="preserve">Kladení zámkové dlažby tl. 8 cm do drtě tl. 5 cm </t>
  </si>
  <si>
    <t>596811111RT4</t>
  </si>
  <si>
    <t>Kladení dlaždic kom.pro pěší, lože z kameniva těž. včetně dlaždic betonových  50/50/5 cm</t>
  </si>
  <si>
    <t>916561111RT7</t>
  </si>
  <si>
    <t>Osazení záhon.obrubníků do lože z C 12/15 s opěrou včetně obrubníku   100/5/20 cm</t>
  </si>
  <si>
    <t>m</t>
  </si>
  <si>
    <t>JV:(9,46+11,6+2,695*2+7,58+39,52)</t>
  </si>
  <si>
    <t>JZ:(7,58+54,585)</t>
  </si>
  <si>
    <t>SV:5</t>
  </si>
  <si>
    <t>SZ:42</t>
  </si>
  <si>
    <t>SV:52</t>
  </si>
  <si>
    <t>SZ:26</t>
  </si>
  <si>
    <t>6936619811</t>
  </si>
  <si>
    <t>Geotextilie 300 g/m2</t>
  </si>
  <si>
    <t>15 %:182,3411*0,15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</si>
  <si>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</si>
  <si>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</si>
  <si>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</si>
  <si>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</si>
  <si>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</si>
  <si>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610991111R00</t>
  </si>
  <si>
    <t xml:space="preserve">Zakrývání výplní vnitřních otvorů </t>
  </si>
  <si>
    <t>OZ17:1,3*1,7*6</t>
  </si>
  <si>
    <t>OZ18:1*0,8*1</t>
  </si>
  <si>
    <t>OZ19:0,4*1,5*1</t>
  </si>
  <si>
    <t>OZ20:1,4*1,5*3</t>
  </si>
  <si>
    <t>OZ21:1,06*1,6*1</t>
  </si>
  <si>
    <t>OZ22:1,6*1,7*13</t>
  </si>
  <si>
    <t>OZ23:1,25*1,6*48</t>
  </si>
  <si>
    <t>OZ24:1,35*2,7*132</t>
  </si>
  <si>
    <t>OZ25:1,6*2,7*28</t>
  </si>
  <si>
    <t>OZ26:1,77*2,7*2</t>
  </si>
  <si>
    <t>OZ27:1,77*2,7*1</t>
  </si>
  <si>
    <t>OZ28:1,35*2,7*2</t>
  </si>
  <si>
    <t>OZ29:1,35*2,42*4</t>
  </si>
  <si>
    <t>OZ30:5,55*2,42*1</t>
  </si>
  <si>
    <t>OZ31:0,8*2,42*4</t>
  </si>
  <si>
    <t>OZ33:3,7*2,7*1</t>
  </si>
  <si>
    <t>OZ34:3,7*2,7*2</t>
  </si>
  <si>
    <t>OZ35:2,06*1,5*1</t>
  </si>
  <si>
    <t>OZ36:0,86*1,5*2</t>
  </si>
  <si>
    <t>OZ37:0,6*0,9*2</t>
  </si>
  <si>
    <t>DO8:1,6*2,43*1</t>
  </si>
  <si>
    <t>DO12:2*2,6*1</t>
  </si>
  <si>
    <t>DO13:1*2,02*1</t>
  </si>
  <si>
    <t>DO14:1*2,02*1</t>
  </si>
  <si>
    <t>DO15:1*2,8*1</t>
  </si>
  <si>
    <t>DO16:1*2,02*1</t>
  </si>
  <si>
    <t>DO18:1*1,65*1</t>
  </si>
  <si>
    <t>DO19:0,95*1,9*1</t>
  </si>
  <si>
    <t>DO11:1,6*2,8*1</t>
  </si>
  <si>
    <t>DO17:1,15*2,45*1</t>
  </si>
  <si>
    <t>DO11:2,65*2,2*1</t>
  </si>
  <si>
    <t>612401391RT2</t>
  </si>
  <si>
    <t>Omítka malých ploch vnitřních stěn do 1 m2 vápennou štukovou omítkou</t>
  </si>
  <si>
    <t>zazdívky:15</t>
  </si>
  <si>
    <t>612421637R00</t>
  </si>
  <si>
    <t xml:space="preserve">Omítka vnitřní zdiva, MVC, štuková </t>
  </si>
  <si>
    <t>2.NP:8</t>
  </si>
  <si>
    <t>612425931R00</t>
  </si>
  <si>
    <t xml:space="preserve">Omítka vápenná vnitřního ostění - štuková </t>
  </si>
  <si>
    <t>šířka 50 cm:-1619,59*0,5</t>
  </si>
  <si>
    <t>613473115R00</t>
  </si>
  <si>
    <t xml:space="preserve">Příplatek za zabudované rohovníky </t>
  </si>
  <si>
    <t>622311336RT7</t>
  </si>
  <si>
    <t>ZS ETICS, stěna, EPS F plus tl.160 mm bez povrchové úpravy</t>
  </si>
  <si>
    <t>ZS - detaily dle technologického předpisu výrobce včetně všech lišt, rohů atd.:</t>
  </si>
  <si>
    <t>kvalitativní třída A:</t>
  </si>
  <si>
    <t>podrobná specifikace v Technické zprávě:</t>
  </si>
  <si>
    <t>1. lepidlo pro ZS:</t>
  </si>
  <si>
    <t>2. tepelná izolace EPS šedý  - lambda = 0,032 W/m.K  tl. 160 mm kotvená hmoždinkami:</t>
  </si>
  <si>
    <t>vazníky řez C-C:12*1</t>
  </si>
  <si>
    <t>vazníky řez D-D:20,91*1</t>
  </si>
  <si>
    <t>62</t>
  </si>
  <si>
    <t>Úpravy povrchů vnější</t>
  </si>
  <si>
    <t>62 Úpravy povrchů vnější</t>
  </si>
  <si>
    <t>602011188RS6</t>
  </si>
  <si>
    <t>Omítka stěn tenkovrstvá silikonová barevná zatíraná, zrnitost 1,5 mm</t>
  </si>
  <si>
    <t>výměra změřena kreslícím programem - sokl nad terénem:</t>
  </si>
  <si>
    <t>JV:18,7</t>
  </si>
  <si>
    <t>SZ:20,4</t>
  </si>
  <si>
    <t>JZ:19,5</t>
  </si>
  <si>
    <t>SV:14,2</t>
  </si>
  <si>
    <t>sokl 80:6,6</t>
  </si>
  <si>
    <t>620401162R00</t>
  </si>
  <si>
    <t xml:space="preserve">Nátěr hydrofobizační </t>
  </si>
  <si>
    <t>620991121R00</t>
  </si>
  <si>
    <t xml:space="preserve">Zakrývání výplní vnějších otvorů z lešení </t>
  </si>
  <si>
    <t>DO10:2,4*2,8*1</t>
  </si>
  <si>
    <t>621323041R00</t>
  </si>
  <si>
    <t xml:space="preserve">Penetrace podkladu </t>
  </si>
  <si>
    <t>sokl 80 pod terénem:13,9</t>
  </si>
  <si>
    <t>sokl 160 pod terénem:207,3</t>
  </si>
  <si>
    <t>sokl 80 nad terénem:6,6</t>
  </si>
  <si>
    <t>sokl 160 nad terénem:72,8</t>
  </si>
  <si>
    <t>EPS 80:70,9</t>
  </si>
  <si>
    <t>EPS 160:2924,2</t>
  </si>
  <si>
    <t>MV 160:116,79</t>
  </si>
  <si>
    <t>MV 40 podhled:16,2</t>
  </si>
  <si>
    <t>622300181RT2</t>
  </si>
  <si>
    <t>Montáž chráničky kabelu do zateplení z polystyrenu vč. chráničky DN 40 mm</t>
  </si>
  <si>
    <t>622311331RT3</t>
  </si>
  <si>
    <t>ZS ETICS, fasáda, EPS F plus tl. 80 mm s omítkou silikonovou</t>
  </si>
  <si>
    <t>2. tepelná izolace EPS šedý  - lambda = 0,032 W/m.K  tl. 80 mm kotvená hmoždinkami:</t>
  </si>
  <si>
    <t>3. lepicí stěrka s vtlačenou sklotextilní síťovinou :</t>
  </si>
  <si>
    <t>4. difůzně otevřená penetrace:</t>
  </si>
  <si>
    <t>5. tenkovrstvá probarvená omítka silikonová :</t>
  </si>
  <si>
    <t>výměra změřena kreslícím programem:</t>
  </si>
  <si>
    <t>JV:23,6</t>
  </si>
  <si>
    <t>SZ:23,6</t>
  </si>
  <si>
    <t>JZ:0</t>
  </si>
  <si>
    <t>SV:23,7</t>
  </si>
  <si>
    <t>622311335RT3</t>
  </si>
  <si>
    <t>ZS ETICS, fasáda, EPS F plus tl.160 mm s omítkou silikonovou</t>
  </si>
  <si>
    <t>JV:689,1</t>
  </si>
  <si>
    <t>SZ:822,4</t>
  </si>
  <si>
    <t>JZ:719,5</t>
  </si>
  <si>
    <t>SV:693,2</t>
  </si>
  <si>
    <t>622311350RT3</t>
  </si>
  <si>
    <t>ZS ETICS, povrchová úprava ostění KZS s EPS s omítkou silikonovou</t>
  </si>
  <si>
    <t>Položka obsahuje okenní a rohové lišty, výztužnou stěrku, kontaktní nátěr a povrchovou úpravu omítkou:</t>
  </si>
  <si>
    <t>DO10:(2,4+2*2,8)*1</t>
  </si>
  <si>
    <t>šířka 17 cm:-447,87*0,83</t>
  </si>
  <si>
    <t>622311354RT3</t>
  </si>
  <si>
    <t>ZS ETICS, ostění, EPS F plus tl. 40 mm s omítkou silikonovou</t>
  </si>
  <si>
    <t>Položka obsahuje nanesení lepicího tmelu na izolační desky, nalepení desek, přebroušení desek, :</t>
  </si>
  <si>
    <t>osazení lišt, natažení stěrky, vtlačení výztužné tkaniny, přehlazení stěrky, kontaktní nátěr a povrchovou úpravu omítkou:</t>
  </si>
  <si>
    <t>šířka 5 cm:-447,87*0,95</t>
  </si>
  <si>
    <t>622311511R00</t>
  </si>
  <si>
    <t xml:space="preserve">Izolace suterénu ZS ETICS XPS tl. 80 mm, bez PÚ </t>
  </si>
  <si>
    <t>1. PUR lepidlo pro ZS:</t>
  </si>
  <si>
    <t>2. tepelná izolace XPS  - lambda = 0,035 W/m.K  tl. 80 mm :</t>
  </si>
  <si>
    <t>JV:0</t>
  </si>
  <si>
    <t>SZ:5,4</t>
  </si>
  <si>
    <t>SV:8,5</t>
  </si>
  <si>
    <t>622311515R00</t>
  </si>
  <si>
    <t xml:space="preserve">Izolace suterénu ZS ETICS XPS tl. 160 mm, bez PÚ </t>
  </si>
  <si>
    <t>2. tepelná izolace XPS  - lambda = 0,035 W/m.K  tl. 160 mm :</t>
  </si>
  <si>
    <t>JV:55,9</t>
  </si>
  <si>
    <t>SZ:58,9</t>
  </si>
  <si>
    <t>JZ:52,3</t>
  </si>
  <si>
    <t>SV:40,2</t>
  </si>
  <si>
    <t>622311521RV1</t>
  </si>
  <si>
    <t>ZS ETICS, sokl, XPS tl. 80 mm zakončený stěrkou s výztužnou tkaninou</t>
  </si>
  <si>
    <t>JV:1,8</t>
  </si>
  <si>
    <t>SZ:1,8</t>
  </si>
  <si>
    <t>SV:3</t>
  </si>
  <si>
    <t>622311525RV1</t>
  </si>
  <si>
    <t>ZS ETICS, sokl, XPS tl. 160 mm zakončený stěrkou s výztužnou tkaninou</t>
  </si>
  <si>
    <t>622311564R00</t>
  </si>
  <si>
    <t xml:space="preserve">ZS ETICS, parapet, XPS tl. 40 mm </t>
  </si>
  <si>
    <t>Položka obsahuje řezání desek, nanesení lepicího tmelu na izolační desky, nalepení desek, natažení stěrky, osazení parapetní lišty a přehlazení stěrky.:</t>
  </si>
  <si>
    <t>OZ17:1,3*6</t>
  </si>
  <si>
    <t>OZ18:1*1</t>
  </si>
  <si>
    <t>OZ19:0,4*1</t>
  </si>
  <si>
    <t>OZ20:1,4*3</t>
  </si>
  <si>
    <t>OZ21:1,06*1</t>
  </si>
  <si>
    <t>OZ22:1,6*13</t>
  </si>
  <si>
    <t>OZ23:1,25*48</t>
  </si>
  <si>
    <t>OZ24:1,35*132</t>
  </si>
  <si>
    <t>OZ25:1,6*28</t>
  </si>
  <si>
    <t>OZ26:1,77*2</t>
  </si>
  <si>
    <t>OZ27:1,77*1</t>
  </si>
  <si>
    <t>OZ28:1,35*2</t>
  </si>
  <si>
    <t>OZ29:1,35*4</t>
  </si>
  <si>
    <t>OZ30:5,55*1</t>
  </si>
  <si>
    <t>OZ31:0,8*4</t>
  </si>
  <si>
    <t>OZ33:3,7*1</t>
  </si>
  <si>
    <t>OZ34:3,7*2</t>
  </si>
  <si>
    <t>OZ35:2,06*1</t>
  </si>
  <si>
    <t>OZ36:0,86*2</t>
  </si>
  <si>
    <t>OZ37:0,6*2</t>
  </si>
  <si>
    <t>šířka 20 cm:-356,5*0,8</t>
  </si>
  <si>
    <t>622311830RT3</t>
  </si>
  <si>
    <t>ZS ETICS, fasáda, miner.desky PV 40 mm s omítkou silikonovou</t>
  </si>
  <si>
    <t>2. tepelná izolace MV PV - lambda = 0,036 W/m.K  tl. 40 mm kotvená hmoždinkami:</t>
  </si>
  <si>
    <t>kotelna:16,2</t>
  </si>
  <si>
    <t>622311835RT3</t>
  </si>
  <si>
    <t>ZS ETICS, fasáda, miner.desky PV 160 mm s omítkou silikonovou</t>
  </si>
  <si>
    <t>2. tepelná izolace MV PV  - lambda = 0,036 W/m.K  tl. 160 mm kotvená hmoždinkami:</t>
  </si>
  <si>
    <t>JV:5,7*0,7+6,5*5,5</t>
  </si>
  <si>
    <t>SZ:13*0,9</t>
  </si>
  <si>
    <t>JZ:5,5*3,7</t>
  </si>
  <si>
    <t>SV:7,5*6</t>
  </si>
  <si>
    <t>622391001R00</t>
  </si>
  <si>
    <t xml:space="preserve">Příplatek-mtž KZS podhledu,izolant,tenkovrst.om. </t>
  </si>
  <si>
    <t>622422311R00</t>
  </si>
  <si>
    <t xml:space="preserve">Oprava vnějších omítek vápen. hladk. II, do 30 % </t>
  </si>
  <si>
    <t>622451122R00</t>
  </si>
  <si>
    <t xml:space="preserve">Omítka vnější stěn, MC, hrubá zatřená </t>
  </si>
  <si>
    <t>622473187RT2</t>
  </si>
  <si>
    <t>Příplatek za okenní lištu (APU) - montáž včetně dodávky lišty</t>
  </si>
  <si>
    <t>6244721RR00</t>
  </si>
  <si>
    <t>Oprava komínových betonových hlav z 20 % dle PD</t>
  </si>
  <si>
    <t>výměra změřena kreslícím programem:33</t>
  </si>
  <si>
    <t>627452931RT1</t>
  </si>
  <si>
    <t>Spárování starého zdiva cihelného do hl. 5 cm cementovou maltou</t>
  </si>
  <si>
    <t>výměra změřena kreslícím programem:155</t>
  </si>
  <si>
    <t>6222RR00</t>
  </si>
  <si>
    <t>Přířez  z XPS  pod založení izolace soklu dle detailu</t>
  </si>
  <si>
    <t>JV:(9,46+11,6+39,52)</t>
  </si>
  <si>
    <t>(7,58)</t>
  </si>
  <si>
    <t>SZ:(9,46+11,6+39,52)</t>
  </si>
  <si>
    <t>JZ:(7,58+54,58)</t>
  </si>
  <si>
    <t>SV:(7,58+54,58)</t>
  </si>
  <si>
    <t>6223119RR00</t>
  </si>
  <si>
    <t>ZS ETICS, oblé ostění, EPS F plus tl. 40 mm s omítkou silikonovou - dle detailu</t>
  </si>
  <si>
    <t>šířka 18 cm :-1179,72*0,82</t>
  </si>
  <si>
    <t>621</t>
  </si>
  <si>
    <t>Průzkumy a zkoušky</t>
  </si>
  <si>
    <t>621 Průzkumy a zkoušky</t>
  </si>
  <si>
    <t>ZK1</t>
  </si>
  <si>
    <t xml:space="preserve">Odtrhové zkoušky </t>
  </si>
  <si>
    <t>ZK2</t>
  </si>
  <si>
    <t>Podrobný statický průzkum obvodového pláště lokalizace a popis míst s výskytem poruch</t>
  </si>
  <si>
    <t>ZK3</t>
  </si>
  <si>
    <t xml:space="preserve">Vyhotovení sond pro ověření skladeb </t>
  </si>
  <si>
    <t>63</t>
  </si>
  <si>
    <t>Podlahy a podlahové konstrukce</t>
  </si>
  <si>
    <t>63 Podlahy a podlahové konstrukce</t>
  </si>
  <si>
    <t>632451021R00</t>
  </si>
  <si>
    <t xml:space="preserve">Vyrovnávací potěr MC 15, v pásu, tl. 20 mm </t>
  </si>
  <si>
    <t>OZ18:1*1*0,3</t>
  </si>
  <si>
    <t>OZ19:0,4*1*0,3</t>
  </si>
  <si>
    <t>OZ20:1,4*3*0,3</t>
  </si>
  <si>
    <t>OZ21:1,06*1*0,3</t>
  </si>
  <si>
    <t>OZ26:1,77*2*0,45</t>
  </si>
  <si>
    <t>OZ27:1,77*1*0,45</t>
  </si>
  <si>
    <t>OZ28:1,35*2*0,45</t>
  </si>
  <si>
    <t>OZ29:1,35*4*0,45</t>
  </si>
  <si>
    <t>OZ30:5,55*1*0,45</t>
  </si>
  <si>
    <t>OZ31:0,8*4*0,45</t>
  </si>
  <si>
    <t>OZ33:3,7*1*0,45</t>
  </si>
  <si>
    <t>OZ34:3,7*2*0,45</t>
  </si>
  <si>
    <t>OZ35:2,06*1*0,45</t>
  </si>
  <si>
    <t>OZ36:0,86*2*0,45</t>
  </si>
  <si>
    <t>OZ37:0,6*2*0,45</t>
  </si>
  <si>
    <t>OZ24:1,35*132*0,58</t>
  </si>
  <si>
    <t>OZ25:1,6*28*0,58</t>
  </si>
  <si>
    <t>OZ17:1,3*6*0,7</t>
  </si>
  <si>
    <t>OZ22:1,6*13*0,7</t>
  </si>
  <si>
    <t>OZ23:1,25*48*0,7</t>
  </si>
  <si>
    <t>631100001RA0</t>
  </si>
  <si>
    <t>Drobné opravy stáv.podlah dle PD po vybourání otvorů</t>
  </si>
  <si>
    <t>DO8:1,6*1</t>
  </si>
  <si>
    <t>DO12:2*1</t>
  </si>
  <si>
    <t>DO13:1*1</t>
  </si>
  <si>
    <t>DO14:1*1</t>
  </si>
  <si>
    <t>DO15:1*1</t>
  </si>
  <si>
    <t>DO16:1*1</t>
  </si>
  <si>
    <t>DO18:1*1</t>
  </si>
  <si>
    <t>DO19:0,95*1</t>
  </si>
  <si>
    <t>DO11:1,6*1</t>
  </si>
  <si>
    <t>DO17:1,15*1</t>
  </si>
  <si>
    <t>DO11:2,65*1</t>
  </si>
  <si>
    <t>64</t>
  </si>
  <si>
    <t>Výplně otvorů</t>
  </si>
  <si>
    <t>64 Výplně otvorů</t>
  </si>
  <si>
    <t>648991113RT3</t>
  </si>
  <si>
    <t>Osazení parapet.desek plast. a lamin. š.nad 20cm včetně dodávky plastové parapetní desky š. 300 mm</t>
  </si>
  <si>
    <t>648991113RT7</t>
  </si>
  <si>
    <t>Osazení parapet.desek plast. a lamin. š.nad 20cm včetně dodávky plastové parapetní desky š. 450 mm</t>
  </si>
  <si>
    <t>648991113RT8</t>
  </si>
  <si>
    <t>Osazení parapet.desek plast. a lamin. š.nad 20cm včetně dodávky plastové parapetní desky š. 580 mm</t>
  </si>
  <si>
    <t>648991113RT9</t>
  </si>
  <si>
    <t>Osazení parapet.desek plast. a lamin. š.nad 20cm včetně dodávky plastové parapetní desky š. 700 mm</t>
  </si>
  <si>
    <t>94</t>
  </si>
  <si>
    <t>Lešení a stavební výtahy</t>
  </si>
  <si>
    <t>94 Lešení a stavební výtahy</t>
  </si>
  <si>
    <t>941941032R00</t>
  </si>
  <si>
    <t xml:space="preserve">Montáž lešení leh.řad.s podlahami,š.do 1 m, H 30 m </t>
  </si>
  <si>
    <t>JV:(9,46+11,6+39,52+4)*13,5</t>
  </si>
  <si>
    <t>(7,58+2,5)*19</t>
  </si>
  <si>
    <t>SZ:(9,46+11,6+39,52+4)*13,5</t>
  </si>
  <si>
    <t>JZ:(7,58+54,58+4)*13,5</t>
  </si>
  <si>
    <t>15*6</t>
  </si>
  <si>
    <t>SV:(7,58+54,58+4)*13,5</t>
  </si>
  <si>
    <t>941941192RT3</t>
  </si>
  <si>
    <t>Příplatek za každý měsíc použití lešení k pol.1032 lešení pronajaté</t>
  </si>
  <si>
    <t>3 měsíce:4093,0200*3</t>
  </si>
  <si>
    <t>941941501R00</t>
  </si>
  <si>
    <t xml:space="preserve">Doprava 1 m2 fasádního lešení (dovoz a odvoz) </t>
  </si>
  <si>
    <t>km</t>
  </si>
  <si>
    <t>20 km:4093,0200*20</t>
  </si>
  <si>
    <t>941941832R00</t>
  </si>
  <si>
    <t xml:space="preserve">Demontáž lešení leh.řad.s podlahami,š.1 m, H 30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</si>
  <si>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</si>
  <si>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</si>
  <si>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</si>
  <si>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</si>
  <si>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</si>
  <si>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</si>
  <si>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946941102RT2</t>
  </si>
  <si>
    <t>Montáž pojízdných Alu věží 2,5 x 1,45 m pracovní výška 6,3 m</t>
  </si>
  <si>
    <t>sada</t>
  </si>
  <si>
    <t>tělocvična:2</t>
  </si>
  <si>
    <t>946941192RT2</t>
  </si>
  <si>
    <t>Nájemné pojízdných Alu věží 2,5 x 1,45 m pracovní výška 6,3 m</t>
  </si>
  <si>
    <t>den</t>
  </si>
  <si>
    <t>946941802RT2</t>
  </si>
  <si>
    <t>Demontáž pojízdných Alu věží 2,5 x 1,45 m pracovní výška 6,3 m</t>
  </si>
  <si>
    <t>9419000000RR0</t>
  </si>
  <si>
    <t>Lešení lehké pomocné, výška podlahy do 1,2 m pro veškeré pomocné práce</t>
  </si>
  <si>
    <t>9419000001RR0</t>
  </si>
  <si>
    <t xml:space="preserve">Příplatek za roznášecí konstrukce na střechách 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</si>
  <si>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</si>
  <si>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</si>
  <si>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</si>
  <si>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</si>
  <si>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do 4 m </t>
  </si>
  <si>
    <t>952991111R00</t>
  </si>
  <si>
    <t>Zakrývání  vnitřních podlah dle PD OSB + geotextilie</t>
  </si>
  <si>
    <t>955809630RR0</t>
  </si>
  <si>
    <t>Demontáž a opětovná montáž drobných kov.prvků umístěných na venkovní fasádě</t>
  </si>
  <si>
    <t>JV:5</t>
  </si>
  <si>
    <t>JZ:1</t>
  </si>
  <si>
    <t>955809785RR0</t>
  </si>
  <si>
    <t>Přesazení a natření plechového nápisu JV " ZEMĚDĚLSKÁ ŠKOLA " kotvení přes ZS</t>
  </si>
  <si>
    <t>955809786RR0</t>
  </si>
  <si>
    <t>Přesazení reklamní plachty JZ kotvení přes ZS</t>
  </si>
  <si>
    <t>955899685RR0</t>
  </si>
  <si>
    <t>Přesazení bodu stabilizace v koordinaci s ČUZK</t>
  </si>
  <si>
    <t>JV:1</t>
  </si>
  <si>
    <t>96</t>
  </si>
  <si>
    <t>Bourání konstrukcí</t>
  </si>
  <si>
    <t>96 Bourání konstrukcí</t>
  </si>
  <si>
    <t>962081141R00</t>
  </si>
  <si>
    <t xml:space="preserve">Bourání příček ze skleněných tvárnic tl. 15 cm </t>
  </si>
  <si>
    <t>967584811R00</t>
  </si>
  <si>
    <t xml:space="preserve">Demontáž větracích mřížek D 100, zaslepení otvorů </t>
  </si>
  <si>
    <t>13</t>
  </si>
  <si>
    <t>967989812R00</t>
  </si>
  <si>
    <t xml:space="preserve">Prodloužení odkouření JZ </t>
  </si>
  <si>
    <t>968062358R00</t>
  </si>
  <si>
    <t>Vyvěšení, vybourání výplní otvorů včetně vnitřního parapetu, sítí, žaluzií</t>
  </si>
  <si>
    <t>97</t>
  </si>
  <si>
    <t>Prorážení otvorů</t>
  </si>
  <si>
    <t>97 Prorážení otvorů</t>
  </si>
  <si>
    <t>971033261R00</t>
  </si>
  <si>
    <t xml:space="preserve">Vybourání otv. zeď cihel. 0,0225 m2, tl. 60cm, MVC </t>
  </si>
  <si>
    <t>978013191R00</t>
  </si>
  <si>
    <t xml:space="preserve">Otlučení omítek vnitřních stěn v rozsahu do 100 % </t>
  </si>
  <si>
    <t>978015241R00</t>
  </si>
  <si>
    <t xml:space="preserve">Otlučení omítek vnějších MVC v složit.1-4 do 30 % </t>
  </si>
  <si>
    <t>978015291R00</t>
  </si>
  <si>
    <t xml:space="preserve">Otlučení omítek vnějších MVC v složit.1-4 do 100 % </t>
  </si>
  <si>
    <t>978023471R00</t>
  </si>
  <si>
    <t xml:space="preserve">Vysekání a úprava spár zdiva cihelného komínového </t>
  </si>
  <si>
    <t>979054441R00</t>
  </si>
  <si>
    <t xml:space="preserve">Očištění vybour. dlaždic s výplní kamen. těženým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</si>
  <si>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</si>
  <si>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</si>
  <si>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</si>
  <si>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</si>
  <si>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</si>
  <si>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</si>
  <si>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</si>
  <si>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t</t>
  </si>
  <si>
    <t>711</t>
  </si>
  <si>
    <t>Izolace proti vodě</t>
  </si>
  <si>
    <t>711 Izolace proti vodě</t>
  </si>
  <si>
    <t>711112001RZ1</t>
  </si>
  <si>
    <t>Izolace proti vlhkosti svis. nátěr ALP, za studena 1x nátěr - včetně dodávky asfaltového laku</t>
  </si>
  <si>
    <t>sokl pod terénem:13,9+207,3</t>
  </si>
  <si>
    <t>sokl nad terénem:6,6+72,8</t>
  </si>
  <si>
    <t>711132311R00</t>
  </si>
  <si>
    <t xml:space="preserve">Prov. izolace nopovou fólií svisle, vč.uchyc.prvků </t>
  </si>
  <si>
    <t>sokl pod terénem:(13,9+207,3)*1,15</t>
  </si>
  <si>
    <t>711142559RT1</t>
  </si>
  <si>
    <t>Izolace proti vlhkosti svislá pásy přitavením 1 vrstva - materiál ve specifikaci</t>
  </si>
  <si>
    <t>711745567R00</t>
  </si>
  <si>
    <t xml:space="preserve">Provedení obrácených a zpět. spojů, NAIP, rš 0,5 m </t>
  </si>
  <si>
    <t>2832314012</t>
  </si>
  <si>
    <t>Fólie nopová , nop min 12  mm</t>
  </si>
  <si>
    <t>sokl pod terénem:(13,9+207,3)*1,15*1,15</t>
  </si>
  <si>
    <t>62852251</t>
  </si>
  <si>
    <t>Pás modifikovaný asfalt</t>
  </si>
  <si>
    <t>25 %:300,6*0,25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</si>
  <si>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</si>
  <si>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</si>
  <si>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</si>
  <si>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</si>
  <si>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</si>
  <si>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712300841RT1</t>
  </si>
  <si>
    <t>Odstranění mechu ze střech plochých do 10° běžný stupeň znečištění</t>
  </si>
  <si>
    <t>tělocvična:20,19*12,5</t>
  </si>
  <si>
    <t>0</t>
  </si>
  <si>
    <t>střecha 2.NP:25,43*6,5</t>
  </si>
  <si>
    <t>16,13*12</t>
  </si>
  <si>
    <t>13*9,1</t>
  </si>
  <si>
    <t>29,63*11</t>
  </si>
  <si>
    <t>(29,63-7,42)*7</t>
  </si>
  <si>
    <t>11,22*11,5</t>
  </si>
  <si>
    <t>11,8*10,6</t>
  </si>
  <si>
    <t>28*9,3</t>
  </si>
  <si>
    <t>střecha 3.NP:15,19*7,58</t>
  </si>
  <si>
    <t>712300845R00</t>
  </si>
  <si>
    <t xml:space="preserve">Dmtž hlavice střecha -10° </t>
  </si>
  <si>
    <t>712300951RT3</t>
  </si>
  <si>
    <t>Oprava boulí na krytin.střech do 10°, pásy přitav. 1vrstva - vč. dodávky asf. pásu</t>
  </si>
  <si>
    <t>kotelna:11,89*6,3</t>
  </si>
  <si>
    <t>712373111RS3</t>
  </si>
  <si>
    <t>Krytina střech do 10° fólie, 6 kotev/m2, na beton tl. izolace do 160 mm, folie tl. 1,5 mm</t>
  </si>
  <si>
    <t>bok atik 100 mm:371*1</t>
  </si>
  <si>
    <t>vrch atik 60 mm:371*0,625</t>
  </si>
  <si>
    <t>712373111RU3</t>
  </si>
  <si>
    <t>Krytina střech do 10° fólie, 6 kotev/m2, na beton tl. izolace do 250 mm, folie tl. 1,5 mm</t>
  </si>
  <si>
    <t>712378001R00</t>
  </si>
  <si>
    <t>Atiková okapnice  RŠ 120 mm poplastovaný  žárově pozink plech-systémové řešení</t>
  </si>
  <si>
    <t>dle výpisu klempířských konstrukcí:</t>
  </si>
  <si>
    <t>K01:371</t>
  </si>
  <si>
    <t>712378006R00</t>
  </si>
  <si>
    <t>Rohová lišta vnější RŠ 100 mm poplastovaný  žárově pozink plech-systémové řešení</t>
  </si>
  <si>
    <t>K02:503,1</t>
  </si>
  <si>
    <t>712378007R00</t>
  </si>
  <si>
    <t>Rohová lišta vnitřní RŠ 100 mm poplastovaný  žárově pozink plech-systémové řešení</t>
  </si>
  <si>
    <t>712378025R00</t>
  </si>
  <si>
    <t>Stěnová lišta  RŠ 230 mm poplastovaný  žárově pozink plech-systémové řešení</t>
  </si>
  <si>
    <t>OZ32:0,4*1</t>
  </si>
  <si>
    <t>K03:206,7</t>
  </si>
  <si>
    <t>712378026R00</t>
  </si>
  <si>
    <t>Stěnová lišta  RŠ 70 mm poplastovaný  žárově pozink plech-systémové řešení</t>
  </si>
  <si>
    <t>712378101RT2</t>
  </si>
  <si>
    <t>Komínek odvětrání kanalizace s manžetou z PVC pro DN 75 mm</t>
  </si>
  <si>
    <t>K12:5</t>
  </si>
  <si>
    <t>712378101RT4</t>
  </si>
  <si>
    <t>Komínek odvětrání kanalizace s manžetou z PVC pro DN 125 mm</t>
  </si>
  <si>
    <t>K12:4</t>
  </si>
  <si>
    <t>712378101RT5</t>
  </si>
  <si>
    <t>Komínek odvětrání kanalizace s manžetou z PVC pro DN 200 mm</t>
  </si>
  <si>
    <t>K12:1</t>
  </si>
  <si>
    <t>712391171RZ3</t>
  </si>
  <si>
    <t>Povlaková krytina střech do 10°, podklad. textilie 1 vrstva - včetně dodávky textilie 300 g/m2</t>
  </si>
  <si>
    <t>712391172RZ3</t>
  </si>
  <si>
    <t>Povlaková krytina střech do 10°, ochran. textilie 1 vrstva - včetně dodávky textilie 300 g/m2</t>
  </si>
  <si>
    <t>7123712RR00</t>
  </si>
  <si>
    <t>Příplatek za střešní hydroizolaci s klasifikací Broof (t3)</t>
  </si>
  <si>
    <t>2.NP:12,5*2</t>
  </si>
  <si>
    <t>7123786RR00</t>
  </si>
  <si>
    <t>Příplatek za vytvoření detailu žlabů viz detail D08</t>
  </si>
  <si>
    <t>položka obsahuje veškeré práce a materiály:</t>
  </si>
  <si>
    <t>doplnění TI z EPS, mPVC folie, příplatek za pracnost:25,43+7+13+20+20,5+28+11</t>
  </si>
  <si>
    <t>998712103R00</t>
  </si>
  <si>
    <t xml:space="preserve">Přesun hmot pro povlakové krytiny, výšky do 24 m </t>
  </si>
  <si>
    <t>713</t>
  </si>
  <si>
    <t>Izolace tepelné</t>
  </si>
  <si>
    <t>713 Izolace tepelné</t>
  </si>
  <si>
    <t>713100832R00</t>
  </si>
  <si>
    <t xml:space="preserve">Odstr. tepelné izolace z min. desek tl. do 200 mm </t>
  </si>
  <si>
    <t>713111121RT2</t>
  </si>
  <si>
    <t>Izolace tepelné stropů rovných spodem, drátem 2 vrstvy - materiál ve specifikaci</t>
  </si>
  <si>
    <t>713111221RK6</t>
  </si>
  <si>
    <t>Montáž parozábrany, zavěšené podhl., přelep. spojů parozábrana standart</t>
  </si>
  <si>
    <t>713141152R00</t>
  </si>
  <si>
    <t>Izolace tepelná střech kladená na sucho 1vrstvá pracovní kotvení k podkladu ( 1 kotva / deska )</t>
  </si>
  <si>
    <t>střecha 2.NP:25,43*6,5*2</t>
  </si>
  <si>
    <t>16,13*12*2</t>
  </si>
  <si>
    <t>13*9,1*2</t>
  </si>
  <si>
    <t>29,63*11*2</t>
  </si>
  <si>
    <t>(29,63-7,42)*7*2</t>
  </si>
  <si>
    <t>11,22*11,5*2</t>
  </si>
  <si>
    <t>11,8*10,6*2</t>
  </si>
  <si>
    <t>28*9,3*2</t>
  </si>
  <si>
    <t>střecha 3.NP:15,19*7,58*2</t>
  </si>
  <si>
    <t>vrch arik 60 mm:371*0,625</t>
  </si>
  <si>
    <t>28375768.A</t>
  </si>
  <si>
    <t>Deska izolační polystyrén samozhášivý EPS 150</t>
  </si>
  <si>
    <t>kotelna:11,89*6,3*0,16</t>
  </si>
  <si>
    <t>střecha 2.NP:25,43*6,5*0,26</t>
  </si>
  <si>
    <t>16,13*12*0,26</t>
  </si>
  <si>
    <t>13*9,1*0,26</t>
  </si>
  <si>
    <t>29,63*11*0,26</t>
  </si>
  <si>
    <t>(29,63-7,42)*7*0,26</t>
  </si>
  <si>
    <t>11,22*11,5*0,26</t>
  </si>
  <si>
    <t>11,8*10,6*0,26</t>
  </si>
  <si>
    <t>28*9,3*0,26</t>
  </si>
  <si>
    <t>střecha 3.NP:15,19*7,58*0,26</t>
  </si>
  <si>
    <t>bok atik 100 mm:371*1*0,1</t>
  </si>
  <si>
    <t>vrch arik 60 mm:371*0,625*0,06</t>
  </si>
  <si>
    <t>2 %:475,931*0,02</t>
  </si>
  <si>
    <t>631508592</t>
  </si>
  <si>
    <t>Pás izolační tl.100mm lambda = 0,033 W/m.K</t>
  </si>
  <si>
    <t>tělocvična:236,41*1,02</t>
  </si>
  <si>
    <t>631508596</t>
  </si>
  <si>
    <t>Pás izolační tl.200mm lambda = 0,033 W/m.K</t>
  </si>
  <si>
    <t>998713103R00</t>
  </si>
  <si>
    <t xml:space="preserve">Přesun hmot pro izolace tepelné, výšky do 24 m </t>
  </si>
  <si>
    <t>722</t>
  </si>
  <si>
    <t>Vnitřní vodovod</t>
  </si>
  <si>
    <t>722 Vnitřní vodovod</t>
  </si>
  <si>
    <t>733RR00</t>
  </si>
  <si>
    <t>Úprava a přesazení vodovodního kohoutu dodávka nového venkovního kohoutu</t>
  </si>
  <si>
    <t>podrobný popis postupu prací a opatření v TZ:</t>
  </si>
  <si>
    <t>položka obsahuje veškeré práce a materiály:1</t>
  </si>
  <si>
    <t>733</t>
  </si>
  <si>
    <t>Rozvod potrubí</t>
  </si>
  <si>
    <t>733 Rozvod potrubí</t>
  </si>
  <si>
    <t xml:space="preserve">Úprava a přesazení plynových zařízení </t>
  </si>
  <si>
    <t>položka obsahuje veškeré práce a materiály:3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</si>
  <si>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</si>
  <si>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</si>
  <si>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</si>
  <si>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</si>
  <si>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 tl. 18 mm</t>
  </si>
  <si>
    <t>vrch atik:371*0,625</t>
  </si>
  <si>
    <t>998762103R00</t>
  </si>
  <si>
    <t xml:space="preserve">Přesun hmot pro tesařské konstrukce, výšky do 24 m </t>
  </si>
  <si>
    <t>764</t>
  </si>
  <si>
    <t>Konstrukce klempířské</t>
  </si>
  <si>
    <t>764 Konstrukce klempířské</t>
  </si>
  <si>
    <t>764242110R00</t>
  </si>
  <si>
    <t>Lapač střešních splavenin včetně úpravy napojení na stávající kanalizaci - posun dle tlouštky ZS</t>
  </si>
  <si>
    <t>764311822R00</t>
  </si>
  <si>
    <t xml:space="preserve">Demont. krytiny, tabule 2 x 1 m, nad 25 m2, do 30° </t>
  </si>
  <si>
    <t>764321820R00</t>
  </si>
  <si>
    <t>Demontáž klempířských plechování do rš 500 mm, do 30°</t>
  </si>
  <si>
    <t>K08:205</t>
  </si>
  <si>
    <t>764410850R00</t>
  </si>
  <si>
    <t xml:space="preserve">Demontáž oplechování parapetů,rš od 100 do 330 mm </t>
  </si>
  <si>
    <t>OZ18:1,46*1</t>
  </si>
  <si>
    <t>OZ24:1,55*132</t>
  </si>
  <si>
    <t>OZ25:1,8*28</t>
  </si>
  <si>
    <t>OZ26:1,97*2</t>
  </si>
  <si>
    <t>OZ27:1,97*1</t>
  </si>
  <si>
    <t>OZ28:1,55*2</t>
  </si>
  <si>
    <t>OZ33:2,7*1</t>
  </si>
  <si>
    <t>OZ34:2,7*2</t>
  </si>
  <si>
    <t>764907305RT3</t>
  </si>
  <si>
    <t>Oplechování říms, rš 160 mm poplastovaný  žárově pozink plech</t>
  </si>
  <si>
    <t>764908306RT3</t>
  </si>
  <si>
    <t>Oplechování parapetů, rš 210 mm poplastovaný  žárově pozink plech</t>
  </si>
  <si>
    <t>764908307RT3</t>
  </si>
  <si>
    <t>Oplechování parapetů, rš 290 mm poplastovaný  žárově pozink plech</t>
  </si>
  <si>
    <t>764908980R00</t>
  </si>
  <si>
    <t>Kotlík žlabový čtvercový, žlab 150 mm poplastovaný  žárově pozink plech</t>
  </si>
  <si>
    <t>764908980R01</t>
  </si>
  <si>
    <t>Kotlík žlabový čtvercový, žlab 150 mm včetně napojení skrz atiku</t>
  </si>
  <si>
    <t>764908981R00</t>
  </si>
  <si>
    <t>Svod čtvercový čtvercový 150 mm poplastovaný  žárově pozink plech</t>
  </si>
  <si>
    <t>Položka je kalkulována včetně nákladů na dodání zděří, manžet, odboček, kolen, odskoků, výpustí vody a přechodových kusů.:</t>
  </si>
  <si>
    <t>K06:89,7</t>
  </si>
  <si>
    <t>764908982R00</t>
  </si>
  <si>
    <t>Žlab podokapní čtvercový ,velikost 150 mm poplastovaný  žárově pozink plech</t>
  </si>
  <si>
    <t>Dodávka a montáž žlabu včetně háků, čel, spojek žlabu a správkové barvy:</t>
  </si>
  <si>
    <t>K07:23,2</t>
  </si>
  <si>
    <t>764900030RA0</t>
  </si>
  <si>
    <t xml:space="preserve">Demontáž podokapních žlabů čtyřhranných </t>
  </si>
  <si>
    <t>764900040RA0</t>
  </si>
  <si>
    <t xml:space="preserve">Demontáž odpadních trub </t>
  </si>
  <si>
    <t>998764103R00</t>
  </si>
  <si>
    <t xml:space="preserve">Přesun hmot pro klempířské konstr., výšky do 24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</si>
  <si>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</si>
  <si>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</si>
  <si>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</si>
  <si>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</si>
  <si>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</si>
  <si>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</si>
  <si>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</si>
  <si>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766611114S00</t>
  </si>
  <si>
    <t>Montáž a dodávka dveří  dřevěných dle popisu výplně otvorů Ud = 1,2 W/m2K</t>
  </si>
  <si>
    <t>dřevěné dveře dle popisu výplní otvorů  ( obecné požadavky), :</t>
  </si>
  <si>
    <t>izolační zasklení , sklo dle výpisu výplní:</t>
  </si>
  <si>
    <t>včetně zárubně, bezprahové:</t>
  </si>
  <si>
    <t>barva exterier - hnědá:</t>
  </si>
  <si>
    <t>barva interier - hnědá:</t>
  </si>
  <si>
    <t>kování, samozavírače dle výpisu výplní: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</si>
  <si>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</si>
  <si>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</si>
  <si>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</si>
  <si>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</si>
  <si>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</si>
  <si>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766611115S00</t>
  </si>
  <si>
    <t>Montáž a dodávka vrat  dřevěných dle popisu výplně otvorů Ud = 1,2 W/m2K</t>
  </si>
  <si>
    <t>dřevěné vrata dle popisu výplní otvorů  ( obecné požadavky), :</t>
  </si>
  <si>
    <t>76695002RR00</t>
  </si>
  <si>
    <t>Oprava dřevěných dveří, opálení a nátěr s výměnou prvků - kování dle PD</t>
  </si>
  <si>
    <t>repase dveří z obou stran - výměrou je pohledová plocha dveří:</t>
  </si>
  <si>
    <t>repase dveří a kování, těsnění a přesklení za dvojskla - položka obsahuje veškeré práce a materiály dle PD:</t>
  </si>
  <si>
    <t>998766103R00</t>
  </si>
  <si>
    <t xml:space="preserve">Přesun hmot pro truhlářské konstr., výšky do 24 m </t>
  </si>
  <si>
    <t>767</t>
  </si>
  <si>
    <t>Konstrukce zámečnické</t>
  </si>
  <si>
    <t>767 Konstrukce zámečnické</t>
  </si>
  <si>
    <t>767581802R00</t>
  </si>
  <si>
    <t xml:space="preserve">Demontáž podhledů - lamel </t>
  </si>
  <si>
    <t>767582800R00</t>
  </si>
  <si>
    <t xml:space="preserve">Demontáž podhledů - roštů </t>
  </si>
  <si>
    <t>767996801R00</t>
  </si>
  <si>
    <t xml:space="preserve">Demontáž atypických ocelových konstr. do 50 kg </t>
  </si>
  <si>
    <t>kg</t>
  </si>
  <si>
    <t>konzola SV:5</t>
  </si>
  <si>
    <t>767000214Z03</t>
  </si>
  <si>
    <t>Dmtž+ úprava a zpětná mtž mříží oken kotveno pomocí chemických kotev</t>
  </si>
  <si>
    <t>obroušení a nátěr -vše dle zámečnických výrobků:</t>
  </si>
  <si>
    <t>K11:1,3*1,7*1</t>
  </si>
  <si>
    <t>1,6*1,7*9</t>
  </si>
  <si>
    <t>1,25*1,6*17</t>
  </si>
  <si>
    <t>2,06*1,5*1</t>
  </si>
  <si>
    <t>0,86*1,5*2</t>
  </si>
  <si>
    <t>76712312RR00</t>
  </si>
  <si>
    <t>Dmtž+ zpětná mtž ocel. zábradlí, úprava kotvení posun sloupku, zkrácení pole, obroušení a nátěr</t>
  </si>
  <si>
    <t>767500214Z03</t>
  </si>
  <si>
    <t>Dodávka a montáž Al světlíku 6,45x6,66 m dle PD</t>
  </si>
  <si>
    <t>podrobný popis všch prací v TZ a detailu 10:1</t>
  </si>
  <si>
    <t>767889RR00</t>
  </si>
  <si>
    <t>Dmtž+ Mtž+ dodávka plechových spádových mříží ocel. žárově pozink plech lakovaný tl. 0,55 mm</t>
  </si>
  <si>
    <t>K09:0,6*0,6*1</t>
  </si>
  <si>
    <t>0,3*0,3*1</t>
  </si>
  <si>
    <t>0,45*0,45*3</t>
  </si>
  <si>
    <t>0,15*0,15*15</t>
  </si>
  <si>
    <t>76799788R00</t>
  </si>
  <si>
    <t>Dmtž + zpětná mtž nerez komínu D vnější  250 mm úprava kotvení a sopouchu</t>
  </si>
  <si>
    <t>SZ:6*4</t>
  </si>
  <si>
    <t>76799996R00</t>
  </si>
  <si>
    <t>Dmtž + zpětná mtž markýzy SZ navaření profilů, úprava kotvení a nátěrů</t>
  </si>
  <si>
    <t>SZ - 2,2*1,6 m:1</t>
  </si>
  <si>
    <t>podrobný popis řešení v PD:</t>
  </si>
  <si>
    <t>76799997R00</t>
  </si>
  <si>
    <t>Dmtž krajního pole přístavku JZ, přesklení navaření profilů, úprava kotvení a nátěrů</t>
  </si>
  <si>
    <t>76799998R00</t>
  </si>
  <si>
    <t>Dmtž krajního pole skleníku, přesklení navaření profilů, úprava kotvení a nátěrů</t>
  </si>
  <si>
    <t>76799999R00</t>
  </si>
  <si>
    <t xml:space="preserve">Posunutí klece pro ptáky SV </t>
  </si>
  <si>
    <t>podrobný popis řešení v PD:1</t>
  </si>
  <si>
    <t>998767103R00</t>
  </si>
  <si>
    <t xml:space="preserve">Přesun hmot pro zámečnické konstr., výšky do 24 m </t>
  </si>
  <si>
    <t>769</t>
  </si>
  <si>
    <t>Otvorové prvky z plastu</t>
  </si>
  <si>
    <t>769 Otvorové prvky z plastu</t>
  </si>
  <si>
    <t>769611111S00</t>
  </si>
  <si>
    <t>Montáž a dodávka oken  plastových dle popisu výplně otvorů Uw = 0,9 W/m2K</t>
  </si>
  <si>
    <t>plastové okno dle popisu výplní otvorů  ( obecné požadavky):</t>
  </si>
  <si>
    <t>izolační zasklení, sklo dle výpisu výplní:</t>
  </si>
  <si>
    <t>včetně vnitřního parapetu:</t>
  </si>
  <si>
    <t>barva exterier - bílá:</t>
  </si>
  <si>
    <t>barva interier - bílá:</t>
  </si>
  <si>
    <t>769611114S00</t>
  </si>
  <si>
    <t>Montáž a dodávka dveří  plastových dle popisu výplně otvorů Ud = 1,2 W/m2K</t>
  </si>
  <si>
    <t>plastové dveře dle popisu výplní otvorů  ( obecné požadavky), :</t>
  </si>
  <si>
    <t>769681114S00</t>
  </si>
  <si>
    <t>Montáž a dodávka elektropohonu okna včetně vypínače a přívodu elektro</t>
  </si>
  <si>
    <t>OZ27 - ovládání dvou částí oken:2</t>
  </si>
  <si>
    <t>OZ28 - ovládání dvou částí oken:2*2</t>
  </si>
  <si>
    <t>783</t>
  </si>
  <si>
    <t>Nátěry</t>
  </si>
  <si>
    <t>783 Nátěry</t>
  </si>
  <si>
    <t>783950030RAD</t>
  </si>
  <si>
    <t>Oprava nátěrů truhlářských výrobků syntet. lakem opálení, 2x krycí + 1x email + 1x tmelení</t>
  </si>
  <si>
    <t>přístřešek JZ:25</t>
  </si>
  <si>
    <t>784</t>
  </si>
  <si>
    <t>Malby</t>
  </si>
  <si>
    <t>784 Malby</t>
  </si>
  <si>
    <t>784161601R00</t>
  </si>
  <si>
    <t xml:space="preserve">Penetrace podkladu nátěrem standart, 1 x </t>
  </si>
  <si>
    <t>špalety:809,7950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</si>
  <si>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</si>
  <si>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</si>
  <si>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</si>
  <si>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</si>
  <si>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po vybourání výplní :2924,2+116,79</t>
  </si>
  <si>
    <t>786</t>
  </si>
  <si>
    <t>Čalounické úpravy</t>
  </si>
  <si>
    <t>786 Čalounické úpravy</t>
  </si>
  <si>
    <t>786622211RT2</t>
  </si>
  <si>
    <t>Žaluzie horizontální vnitřní AL lamely bílé včetně dodávky žaluzie</t>
  </si>
  <si>
    <t>OZ22:1,6*1,7*4</t>
  </si>
  <si>
    <t>OZ23:1,25*1,6*15</t>
  </si>
  <si>
    <t>OZ24:1,35*2,7*60</t>
  </si>
  <si>
    <t>OZ25:1,6*2,7*8</t>
  </si>
  <si>
    <t>998786103R00</t>
  </si>
  <si>
    <t xml:space="preserve">Přesun hmot pro zastiň. techniku, výšky do 24 m </t>
  </si>
  <si>
    <t>M21</t>
  </si>
  <si>
    <t>Elektromontáže</t>
  </si>
  <si>
    <t>M21 Elektromontáže</t>
  </si>
  <si>
    <t>M2109</t>
  </si>
  <si>
    <t>Dmtž+ zpětná Mtž vypínačů prodloužení kabelů</t>
  </si>
  <si>
    <t>SZ:4</t>
  </si>
  <si>
    <t>JZ:3</t>
  </si>
  <si>
    <t>M2110</t>
  </si>
  <si>
    <t>Dmtž+ Mtž+ dodávka nového venkovního osvětlení venkovní svítidlo včetně pohyb. čidla  - revize</t>
  </si>
  <si>
    <t>M214001</t>
  </si>
  <si>
    <t>Dmtž+ Mtž+ dodávka dvířek elektro poplastovaný  žárově pozink plech tl. 0,55 mm</t>
  </si>
  <si>
    <t>K10:0,8*1*1</t>
  </si>
  <si>
    <t>0,45*0,6*1</t>
  </si>
  <si>
    <t>0,6*0,5*1</t>
  </si>
  <si>
    <t>1,3*1,6*1</t>
  </si>
  <si>
    <t>M21 00-0002.SUB</t>
  </si>
  <si>
    <t xml:space="preserve">Výkop a zához rýhy 35x80cm tř.3 </t>
  </si>
  <si>
    <t>M21001</t>
  </si>
  <si>
    <t>Dmtž + zpětná mtž svítidel, prodloužení kabelů kotvení do ZS - 1. PP</t>
  </si>
  <si>
    <t>M22</t>
  </si>
  <si>
    <t>Montáž sdělovací a zabezp. techniky</t>
  </si>
  <si>
    <t>M22 Montáž sdělovací a zabezp. techniky</t>
  </si>
  <si>
    <t>M2205301</t>
  </si>
  <si>
    <t>Dmtž + zpětná mtž hlásiče požáru prodloužení kabelů, kotvení do ZS</t>
  </si>
  <si>
    <t>M2205302</t>
  </si>
  <si>
    <t>Dmtž + zpětná mtž alarmu prodloužení kabelů, kotvení do ZS</t>
  </si>
  <si>
    <t>M2205303</t>
  </si>
  <si>
    <t>Dmtž + zpětná mtž antény prodloužení kabelů, kotvení do ZS</t>
  </si>
  <si>
    <t>M24</t>
  </si>
  <si>
    <t>Montáže vzduchotechnických zařízení</t>
  </si>
  <si>
    <t>M24 Montáže vzduchotechnických zařízení</t>
  </si>
  <si>
    <t>M24881</t>
  </si>
  <si>
    <t>Dmtž + dodávka + montáž axiálního ventilátoru D300 - úprava napojení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</si>
  <si>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</si>
  <si>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</si>
  <si>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</si>
  <si>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</si>
  <si>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</si>
  <si>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</si>
  <si>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</si>
  <si>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</si>
  <si>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</si>
  <si>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</si>
  <si>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</si>
  <si>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</si>
  <si>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</si>
  <si>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</si>
  <si>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</si>
  <si>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</si>
  <si>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</si>
  <si>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SZeŠ a SOŠ Poděbrady, p.o.</t>
  </si>
  <si>
    <t>Energy Benefit Centre a.s.</t>
  </si>
  <si>
    <t>1 ASŘ SO 01 - Hlavní budova školy</t>
  </si>
  <si>
    <t>SO 02</t>
  </si>
  <si>
    <t>ASŘ SO 02 - Stravovací zařízení</t>
  </si>
  <si>
    <t>SO 02 ASŘ SO 02 - Stravovací zařízení</t>
  </si>
  <si>
    <t>SV:3,04+43,99</t>
  </si>
  <si>
    <t>JZ:0,64+2,9+1,62+25,01+5,46+8,04</t>
  </si>
  <si>
    <t>JV:12,48+9,68</t>
  </si>
  <si>
    <t>SZ:9,8+11,34+4,6+6,2</t>
  </si>
  <si>
    <t>šířka 50 cm:-144,8*0,5</t>
  </si>
  <si>
    <t>113109310R00</t>
  </si>
  <si>
    <t xml:space="preserve">Odstranění podkladu pl.50 m2, bet.prostý tl.10 cm </t>
  </si>
  <si>
    <t>JV:17*0,3</t>
  </si>
  <si>
    <t>sokl pod terénem :68,04*0,8</t>
  </si>
  <si>
    <t>odvoz přebytečného výkopku 30 % :</t>
  </si>
  <si>
    <t>sokl pod terénem :68,04*0,8*0,3</t>
  </si>
  <si>
    <t>zpětný zásyp 70 % výkopu:</t>
  </si>
  <si>
    <t>sokl pod terénem :68,04*0,8*0,7</t>
  </si>
  <si>
    <t>181300011RA0</t>
  </si>
  <si>
    <t>Dosyp okolo okapnicového chodníčku stávající zemina, zatravnění</t>
  </si>
  <si>
    <t>šířka 20 cm:-144,8*0,8</t>
  </si>
  <si>
    <t>OZ8:(2,4+2*2,1)*32</t>
  </si>
  <si>
    <t>OZ9:(1,2+2*1,2)*4</t>
  </si>
  <si>
    <t>OZ10:(0,6+2*0,9)*5</t>
  </si>
  <si>
    <t>OZ11:(0,9+2*0,9)*5</t>
  </si>
  <si>
    <t>OZ12:(0,9+2*1,5)*10</t>
  </si>
  <si>
    <t>OZ13:(5,7+2*3,4)*2</t>
  </si>
  <si>
    <t>OZ14:(1,2+2*0,6)*5</t>
  </si>
  <si>
    <t>OZ15:(0,9+2*0,6)*4</t>
  </si>
  <si>
    <t>OZ16:(0,6+2*0,6)*2</t>
  </si>
  <si>
    <t>D04:(1+2*2,02)*1</t>
  </si>
  <si>
    <t>D05:(0,9+2*2,02)*2</t>
  </si>
  <si>
    <t>D06:(1,6+2*2,02)*1</t>
  </si>
  <si>
    <t>D07:(1,7+2*2)*1</t>
  </si>
  <si>
    <t>šířka 40 cm:-365,36*0,6</t>
  </si>
  <si>
    <t>416111125R00</t>
  </si>
  <si>
    <t>Opláštění přesahu střech, kovová.kce systémová cementotřískové desky tl. 12 mm</t>
  </si>
  <si>
    <t>spáry desek přetmeleny - nehořlavá celistvost podhledu:</t>
  </si>
  <si>
    <t>vytvoření liniového otvoru šířky 40 mm s dodávkou síťky proti hmyzu:</t>
  </si>
  <si>
    <t>podrobný popis v TZ:</t>
  </si>
  <si>
    <t>přesahy střech JZ:35,65*1,4</t>
  </si>
  <si>
    <t>13,13*0,9</t>
  </si>
  <si>
    <t>šířka 60 cm:-144,8*0,4</t>
  </si>
  <si>
    <t>šířka 70 cm:-144,8*0,3</t>
  </si>
  <si>
    <t>101,36*0,15</t>
  </si>
  <si>
    <t>OZ8:2,4*2,1*32</t>
  </si>
  <si>
    <t>OZ9:1,2*1,2*4</t>
  </si>
  <si>
    <t>OZ10:0,6*0,9*5</t>
  </si>
  <si>
    <t>OZ11:0,9*0,9*5</t>
  </si>
  <si>
    <t>OZ12:0,9*1,5*10</t>
  </si>
  <si>
    <t>OZ13:5,7*3,4*2</t>
  </si>
  <si>
    <t>OZ14:1,2*0,6*5</t>
  </si>
  <si>
    <t>OZ15:0,9*0,6*4</t>
  </si>
  <si>
    <t>OZ16:0,6*0,6*2</t>
  </si>
  <si>
    <t>D04:1*2,02*1</t>
  </si>
  <si>
    <t>D05:0,9*2,02*2</t>
  </si>
  <si>
    <t>D06:1,6*2,02*1</t>
  </si>
  <si>
    <t>D07:1,7*2*1</t>
  </si>
  <si>
    <t>šířka 30 cm:-365,36*0,7</t>
  </si>
  <si>
    <t>sokl pod terénem:68,04</t>
  </si>
  <si>
    <t>sokl nad terénem:106,2</t>
  </si>
  <si>
    <t>EPS 120:869,4</t>
  </si>
  <si>
    <t>MV podhled:39,5100</t>
  </si>
  <si>
    <t>JZ:6,1</t>
  </si>
  <si>
    <t>EPS 60:50,1630</t>
  </si>
  <si>
    <t>přesahy střech:61,727</t>
  </si>
  <si>
    <t>621481211RT2</t>
  </si>
  <si>
    <t>Montáž výztužné sítě (perlinky) do stěrky-podhledy včetně výztužné sítě a stěrkového tmelu</t>
  </si>
  <si>
    <t>622300150R00</t>
  </si>
  <si>
    <t xml:space="preserve">Montáž rozlišovací lišty </t>
  </si>
  <si>
    <t>Montáž chráničky kabelu do zateplení z polystyrenu vč. chráničky  DN 40 mm</t>
  </si>
  <si>
    <t>622311113R00</t>
  </si>
  <si>
    <t xml:space="preserve">Dilatační profil ZS ETICS rohový </t>
  </si>
  <si>
    <t>SV:4,5*2</t>
  </si>
  <si>
    <t>JZ:7*2</t>
  </si>
  <si>
    <t>622311330RT3</t>
  </si>
  <si>
    <t>ZS ETICS, fasáda, EPS F plus tl. 60 mm s omítkou silikonovou</t>
  </si>
  <si>
    <t>2. tepelná izolace EPS šedý  - lambda = 0,032 W/m.K  tl. 60 mm kotvená hmoždinkami:</t>
  </si>
  <si>
    <t>boky atik SCH6:12,6*(1,5+0,2)/2*2</t>
  </si>
  <si>
    <t>11,05*(1,5+0,2)/2*2</t>
  </si>
  <si>
    <t>49,79*0,2</t>
  </si>
  <si>
    <t>622311333RT3</t>
  </si>
  <si>
    <t>ZS ETICS, fasáda, EPS F plus tl.120 mm s omítkou silikonovou</t>
  </si>
  <si>
    <t>2. tepelná izolace EPS šedý  - lambda = 0,032 W/m.K  tl. 120 mm kotvená hmoždinkami:</t>
  </si>
  <si>
    <t>JV:137,4</t>
  </si>
  <si>
    <t>SZ:191,3</t>
  </si>
  <si>
    <t>JZ:210,4+22,9</t>
  </si>
  <si>
    <t>SV:307,4</t>
  </si>
  <si>
    <t>šířka 13 cm:-365,36*0,87</t>
  </si>
  <si>
    <t>622311513R00</t>
  </si>
  <si>
    <t xml:space="preserve">Izolace suterénu ZS ETICS XPS tl. 120 mm, bez PÚ </t>
  </si>
  <si>
    <t>2. tepelná izolace XPS  - lambda = 0,035 W/m.K  tl. 120 mm :</t>
  </si>
  <si>
    <t>JV:12,32</t>
  </si>
  <si>
    <t>SZ:12,32</t>
  </si>
  <si>
    <t>JZ:18,2</t>
  </si>
  <si>
    <t>SV:25,2</t>
  </si>
  <si>
    <t>622311523RU1</t>
  </si>
  <si>
    <t>ZS ETICS, sokl, XPS tl. 120 mm s mozaikovou omítkou</t>
  </si>
  <si>
    <t>5. pastovinová mozaiková omítka:</t>
  </si>
  <si>
    <t>JV:7,4</t>
  </si>
  <si>
    <t>SZ:9,2</t>
  </si>
  <si>
    <t>JZ:28,9</t>
  </si>
  <si>
    <t>SV:60,7</t>
  </si>
  <si>
    <t>OZ8:2,4*32</t>
  </si>
  <si>
    <t>OZ9:1,2*4</t>
  </si>
  <si>
    <t>OZ10:0,6*5</t>
  </si>
  <si>
    <t>OZ11:0,9*5</t>
  </si>
  <si>
    <t>OZ12:0,9*10</t>
  </si>
  <si>
    <t>OZ13:5,7*2</t>
  </si>
  <si>
    <t>OZ14:1,2*5</t>
  </si>
  <si>
    <t>OZ15:0,9*4</t>
  </si>
  <si>
    <t>OZ16:0,6*2</t>
  </si>
  <si>
    <t>šířka 13 cm:-120,3*0,87</t>
  </si>
  <si>
    <t>JZ:5,6*4,6</t>
  </si>
  <si>
    <t>SZ:3,5*2+4,5*1,5</t>
  </si>
  <si>
    <t>622432111R00</t>
  </si>
  <si>
    <t xml:space="preserve">Omítka stěn weber-pas marmolit jemnozrnná </t>
  </si>
  <si>
    <t>622481211RT2</t>
  </si>
  <si>
    <t>Montáž výztužné sítě (perlinky) do stěrky-stěny včetně výztužné sítě a stěrkového tmelu</t>
  </si>
  <si>
    <t>553927380</t>
  </si>
  <si>
    <t>Lišta rozlišovací</t>
  </si>
  <si>
    <t>5 %:144,8*0,05</t>
  </si>
  <si>
    <t>631312141R00</t>
  </si>
  <si>
    <t xml:space="preserve">Doplnění rýh betonem v dosavadních mazaninách </t>
  </si>
  <si>
    <t>JV:17*0,2*0,1</t>
  </si>
  <si>
    <t>OZ8:2,4*27</t>
  </si>
  <si>
    <t>OZ9:1,2*1</t>
  </si>
  <si>
    <t>šířka 30 cm:-104,7*0,7</t>
  </si>
  <si>
    <t>D04:1*1*1</t>
  </si>
  <si>
    <t>D05:0,9*1*2</t>
  </si>
  <si>
    <t>D06:1,6*1*1</t>
  </si>
  <si>
    <t>D07:1,7*1*1</t>
  </si>
  <si>
    <t>648991113RT5</t>
  </si>
  <si>
    <t>Osazení parapet.desek plast. a lamin. š.nad 20cm včetně dodávky plastové parapetní desky š. 400 mm</t>
  </si>
  <si>
    <t>91</t>
  </si>
  <si>
    <t>Doplňující práce na komunikaci</t>
  </si>
  <si>
    <t>91 Doplňující práce na komunikaci</t>
  </si>
  <si>
    <t>919735123R00</t>
  </si>
  <si>
    <t xml:space="preserve">Řezání stávajícího betonového krytu tl. 10 - 15 cm </t>
  </si>
  <si>
    <t>JV:17</t>
  </si>
  <si>
    <t>SV:39*11+15*6,5</t>
  </si>
  <si>
    <t>JZ:39*11-9*4+15*6,5</t>
  </si>
  <si>
    <t>JV:10*7+14*11</t>
  </si>
  <si>
    <t>SZ:10*7+14*11</t>
  </si>
  <si>
    <t>2 měsíce:1465*2</t>
  </si>
  <si>
    <t>20 km:1465*20</t>
  </si>
  <si>
    <t>953922114R00</t>
  </si>
  <si>
    <t>Větrací mřížka vnější plast 200x200 mm protidešťová a protihmyzová, prodloužení o tl. ZS</t>
  </si>
  <si>
    <t>K11:9</t>
  </si>
  <si>
    <t>967584812R00</t>
  </si>
  <si>
    <t xml:space="preserve">Demontáž větracích mřížek </t>
  </si>
  <si>
    <t>sokl pod terénem:68,04*1,15</t>
  </si>
  <si>
    <t>sokl pod terénem:68,04*1,15*1,15</t>
  </si>
  <si>
    <t>25 %:174,24*0,25</t>
  </si>
  <si>
    <t>712211111R00</t>
  </si>
  <si>
    <t xml:space="preserve">Podkladní asfaltový izolační pás přibitím </t>
  </si>
  <si>
    <t>dle TZ 25 % rozebrání:</t>
  </si>
  <si>
    <t>SCH2:36,65*12,6*0,25</t>
  </si>
  <si>
    <t>13,13*11,05*0,25</t>
  </si>
  <si>
    <t>712300832RT3</t>
  </si>
  <si>
    <t>Odstranění povlakové krytiny střech do 10° 2vrstvé z ploch jednotlivě nad 20 m2</t>
  </si>
  <si>
    <t>SCH6:10,32*9,6</t>
  </si>
  <si>
    <t>bok atiky:(9,6+3,96)*0,6</t>
  </si>
  <si>
    <t>vrch atiky:(9,6+3,96)*0,625</t>
  </si>
  <si>
    <t>K01:38,1</t>
  </si>
  <si>
    <t>K02:2,3</t>
  </si>
  <si>
    <t>K03:11,9</t>
  </si>
  <si>
    <t>SCH6:10,32*2</t>
  </si>
  <si>
    <t>62811120</t>
  </si>
  <si>
    <t>Pás asfaltovaný A 330 H nepískovaný</t>
  </si>
  <si>
    <t>15 %:151,7191*0,15</t>
  </si>
  <si>
    <t>998712102R00</t>
  </si>
  <si>
    <t xml:space="preserve">Přesun hmot pro povlakové krytiny, výšky do 12 m </t>
  </si>
  <si>
    <t>713111111RT2</t>
  </si>
  <si>
    <t>Izolace tepelné stropů vrchem kladené volně 2 vrstvy - materiál ve specifikaci</t>
  </si>
  <si>
    <t>SCH2:36,65*12,6</t>
  </si>
  <si>
    <t>13,13*11,05</t>
  </si>
  <si>
    <t>SCH6:10,32*9,6*2</t>
  </si>
  <si>
    <t>Součinitel tepelné vodivosti 0,035 W/m K:</t>
  </si>
  <si>
    <t>Napětí v tlaku CS(10) 150 kPa:</t>
  </si>
  <si>
    <t xml:space="preserve">Formát 1000 x 500 mm: </t>
  </si>
  <si>
    <t>SCH6:10,32*9,6*0,26*1,02</t>
  </si>
  <si>
    <t>bok atiky:(9,6+3,96)*0,6*0,1*1,02</t>
  </si>
  <si>
    <t>vrch atiky:(9,6+3,96)*0,625*0,06*1,02</t>
  </si>
  <si>
    <t>Pás izolační tl.100mm</t>
  </si>
  <si>
    <t>Součinitel tepelné vodivosti 0,033 W/m K:</t>
  </si>
  <si>
    <t>SCH2:36,65*12,6*2*1,02</t>
  </si>
  <si>
    <t>13,13*11,05*2*1,02</t>
  </si>
  <si>
    <t>998713102R00</t>
  </si>
  <si>
    <t xml:space="preserve">Přesun hmot pro izolace tepelné, výšky do 12 m </t>
  </si>
  <si>
    <t>762341210RT2</t>
  </si>
  <si>
    <t>Montáž bednění střech rovných, prkna hrubá na sraz včetně dodávky řeziva, prkna tl. 24 mm</t>
  </si>
  <si>
    <t>762341811R00</t>
  </si>
  <si>
    <t xml:space="preserve">Demontáž bednění střech rovných z prken hrubých </t>
  </si>
  <si>
    <t>762395000R00</t>
  </si>
  <si>
    <t xml:space="preserve">Spojovací a ochranné prostředky pro střechy </t>
  </si>
  <si>
    <t>SCH2:36,65*12,6*0,25*0,024</t>
  </si>
  <si>
    <t>13,13*11,05*0,25*0,024</t>
  </si>
  <si>
    <t>vrch atiky SCH2:(12,6*2+11,05+49,79)*0,53</t>
  </si>
  <si>
    <t>7624RR00</t>
  </si>
  <si>
    <t>Dmtž+úprava+zpětná mtž ohrady z dřevěné tyčoviny osazení nového sloupku</t>
  </si>
  <si>
    <t>SZ:1</t>
  </si>
  <si>
    <t>998762102R00</t>
  </si>
  <si>
    <t xml:space="preserve">Přesun hmot pro tesařské konstrukce, výšky do 12 m </t>
  </si>
  <si>
    <t>K04:82,6</t>
  </si>
  <si>
    <t>K05:108,7</t>
  </si>
  <si>
    <t>764378038R00</t>
  </si>
  <si>
    <t>Oplechování stěny  RŠ 400 mm poplastovaný  žárově pozink plech-systémové řešení</t>
  </si>
  <si>
    <t>764378039R00</t>
  </si>
  <si>
    <t>Oplechování atiky  RŠ 660 mm poplastovaný  žárově pozink plech-systémové řešení</t>
  </si>
  <si>
    <t>764908101R00</t>
  </si>
  <si>
    <t>Kotlík žlabový kónický,vel.žlabu 125 mm ocel. žárově pozink plech poplastovaný</t>
  </si>
  <si>
    <t>764908104R00</t>
  </si>
  <si>
    <t>Žlab podokapní půlkruhový,velikost 125 mm ocel. žárově pozink plech poplastovaný</t>
  </si>
  <si>
    <t>Dodávka a montáž podokapního půlkruhového žlabu včetně háků, čel, spojek žlabu a správkové barvy:</t>
  </si>
  <si>
    <t>K07:47,6</t>
  </si>
  <si>
    <t>764908109R00</t>
  </si>
  <si>
    <t>Odpadní trouby kruhové, D 100 mm ocel. žárově pozink plech poplastovaný</t>
  </si>
  <si>
    <t>Dodávka a montáž kruhových odpadních trub včetně mezikusů, kolen, objímek a správkové barvy:</t>
  </si>
  <si>
    <t>K06:45</t>
  </si>
  <si>
    <t>Oplechování parapetů, rš 290 mm ocel. žárově pozink plech poplastovaný</t>
  </si>
  <si>
    <t>764900035RA0</t>
  </si>
  <si>
    <t xml:space="preserve">Demontáž podokapních žlabů půlkruhových </t>
  </si>
  <si>
    <t>764905RR00</t>
  </si>
  <si>
    <t>Zpětná montáž trapézových plechů 5 % výměna prvků,</t>
  </si>
  <si>
    <t>998764102R00</t>
  </si>
  <si>
    <t xml:space="preserve">Přesun hmot pro klempířské konstr., výšky do 12 m </t>
  </si>
  <si>
    <t>766421821R00</t>
  </si>
  <si>
    <t xml:space="preserve">Demontáž obložení stropů palubkami </t>
  </si>
  <si>
    <t>766421822R00</t>
  </si>
  <si>
    <t xml:space="preserve">Demontáž podkladových roštů obložení podhledů </t>
  </si>
  <si>
    <t>998766102R00</t>
  </si>
  <si>
    <t xml:space="preserve">Přesun hmot pro truhlářské konstr., výšky do 12 m </t>
  </si>
  <si>
    <t>767996804R00</t>
  </si>
  <si>
    <t xml:space="preserve">Demontáž atypických ocelových konstr. do 500 kg </t>
  </si>
  <si>
    <t>žebřík:5*35</t>
  </si>
  <si>
    <t>7670000003RR0</t>
  </si>
  <si>
    <t>Ocelový žebřík s přesahem, kotvený do fasády včetně kotvení a ochranného koše</t>
  </si>
  <si>
    <t>podrobnosti v TZ a výpisu klempířských výrobků, žárový zink + nátěr dle PD, spoje šroubované:</t>
  </si>
  <si>
    <t>K13:5</t>
  </si>
  <si>
    <t>K10:</t>
  </si>
  <si>
    <t>OZ12:0,9*1,5*2</t>
  </si>
  <si>
    <t>D05:0,9*2,02*1</t>
  </si>
  <si>
    <t>767123RR00</t>
  </si>
  <si>
    <t>Dmtž+ zpětná mtž ocel. zábradlí, úprava kotvení obroušení a nátěr</t>
  </si>
  <si>
    <t>767124RR00</t>
  </si>
  <si>
    <t>Dmtž+ zpětná mtž ocel. schodiště, úprava kotvení obroušení a nátěr</t>
  </si>
  <si>
    <t>K08:0,6*0,45*1</t>
  </si>
  <si>
    <t>K09:0,9*0,6*1</t>
  </si>
  <si>
    <t>K12:1*1*1</t>
  </si>
  <si>
    <t>76799789R00</t>
  </si>
  <si>
    <t>Dmtž + zpětná mtž  komínu 1200x600 mm úprava kotvení a napojení</t>
  </si>
  <si>
    <t>JZ:10</t>
  </si>
  <si>
    <t>769611126S00</t>
  </si>
  <si>
    <t>Montáž a dodávka síť proti hmyzu dle popisu výplně otvorů</t>
  </si>
  <si>
    <t>OZ8:2,4*0,6*5</t>
  </si>
  <si>
    <t>OZ11:0,9*0,9*3</t>
  </si>
  <si>
    <t>781</t>
  </si>
  <si>
    <t>Obklady keramické</t>
  </si>
  <si>
    <t>781 Obklady keramické</t>
  </si>
  <si>
    <t>781950010RAA</t>
  </si>
  <si>
    <t>Odsekání stávaj. obkladu vnitř. a zřízení nového včetně dodávky obkladu dle stávajícího</t>
  </si>
  <si>
    <t>špalety oken:</t>
  </si>
  <si>
    <t>OZ8:(2,4*2+2*2,1)*5</t>
  </si>
  <si>
    <t>OZ9:(1,2*2+2*1,2)*3</t>
  </si>
  <si>
    <t>šířka 30 cm:-59,4*0,7</t>
  </si>
  <si>
    <t>783950011R00</t>
  </si>
  <si>
    <t>Oprava nátěrů kovových konstrukcí obroušení, odmaštění, 1x krycí + 2x email</t>
  </si>
  <si>
    <t>SV dvířka:0,6*0,4*2</t>
  </si>
  <si>
    <t>špalety:109,6080</t>
  </si>
  <si>
    <t>1.PP:(19,2*2+2,7)*2,5</t>
  </si>
  <si>
    <t>1.NP:(43,99*2+11,34*2+3,38*2)*3,4</t>
  </si>
  <si>
    <t>2.NP:(30,49*2+9,5*2)*3,4</t>
  </si>
  <si>
    <t>SV dvířka:0,6*0,4</t>
  </si>
  <si>
    <t>10</t>
  </si>
  <si>
    <t>SZ:2</t>
  </si>
  <si>
    <t>M228001</t>
  </si>
  <si>
    <t>SV:1</t>
  </si>
  <si>
    <t>M2488</t>
  </si>
  <si>
    <t>Dmtž + dodávka + montáž axiálního ventilátoru D300 - úprava napojení - okno 1.PP</t>
  </si>
  <si>
    <t>979990121R00</t>
  </si>
  <si>
    <t xml:space="preserve">Poplatek za skládku suti - asfaltové pásy </t>
  </si>
  <si>
    <t>1 ASŘ SO 02 - Stravovací zařízení</t>
  </si>
  <si>
    <t>SO 03</t>
  </si>
  <si>
    <t>ASŘ SO 03 - Domov mládeže</t>
  </si>
  <si>
    <t>SO 03 ASŘ SO 03 - Domov mládeže</t>
  </si>
  <si>
    <t>JV:31,28</t>
  </si>
  <si>
    <t>SZ:31,28</t>
  </si>
  <si>
    <t>JZ:18,58</t>
  </si>
  <si>
    <t>SV:18,58</t>
  </si>
  <si>
    <t>spojovací krček:</t>
  </si>
  <si>
    <t>JV:14,8</t>
  </si>
  <si>
    <t>SZ:17,56</t>
  </si>
  <si>
    <t>JZ:11,78</t>
  </si>
  <si>
    <t>SV:14,54</t>
  </si>
  <si>
    <t>šířka 50 cm:-158,4*0,5</t>
  </si>
  <si>
    <t>sokl pod terénem 80:46,57*0,8</t>
  </si>
  <si>
    <t>sokl pod terénem 140:76,28*0,8</t>
  </si>
  <si>
    <t>sokl pod terénem 80:46,57*0,8*0,3</t>
  </si>
  <si>
    <t>sokl pod terénem 140:76,28*0,8*0,3</t>
  </si>
  <si>
    <t>sokl pod terénem 80:46,57*0,8*0,7</t>
  </si>
  <si>
    <t>sokl pod terénem 140:76,28*0,8*0,7</t>
  </si>
  <si>
    <t>šířka 20 cm:-158,4*0,8</t>
  </si>
  <si>
    <t>310236241R00</t>
  </si>
  <si>
    <t xml:space="preserve">Zazdívka otvorů pl. 0,09 m2 cihlami, tl. zdi 30 cm </t>
  </si>
  <si>
    <t>odvětrání komínky:18</t>
  </si>
  <si>
    <t>měněné výplně:</t>
  </si>
  <si>
    <t>OZ5:(2,4*2+2*0,9)*3</t>
  </si>
  <si>
    <t>OZ6:(2,35*2+2*1,47)*7</t>
  </si>
  <si>
    <t>OZ7:(2,35*2+2*1,47)*5</t>
  </si>
  <si>
    <t>D01:(2,4+2*3,25)*1</t>
  </si>
  <si>
    <t>D02:(1,6+2*2,05)*1</t>
  </si>
  <si>
    <t>D03:(1,55+2*2,05)*2</t>
  </si>
  <si>
    <t>šířka 40 cm:-137,38*0,6</t>
  </si>
  <si>
    <t>neměněné výplně:</t>
  </si>
  <si>
    <t>OZ1:(2,4+1,8)*2*53</t>
  </si>
  <si>
    <t>OZ2:(1,2+1,85)*2*6</t>
  </si>
  <si>
    <t>OZ3:(1,8+0,9)*2*2</t>
  </si>
  <si>
    <t>OZ4:(2,4+0,9)*2*2</t>
  </si>
  <si>
    <t>šířka 20 cm:-423,372*0,8</t>
  </si>
  <si>
    <t>šířka 60 cm:-158,4*0,4</t>
  </si>
  <si>
    <t>šířka 70 cm:-158,4*0,3</t>
  </si>
  <si>
    <t>110,88*0,15</t>
  </si>
  <si>
    <t>OZ5:(2,4+2*0,9)*3</t>
  </si>
  <si>
    <t>OZ6:(2,35+2*1,47)*7</t>
  </si>
  <si>
    <t>OZ7:(2,35+2*1,47)*5</t>
  </si>
  <si>
    <t>měněné výplně :</t>
  </si>
  <si>
    <t>OZ1a:(2,4+2*1,8)*24</t>
  </si>
  <si>
    <t>OZ3:(1,8+2*0,9)*2</t>
  </si>
  <si>
    <t>OZ4:(2,4+2*0,9)*2</t>
  </si>
  <si>
    <t>OZ5:2,4*0,9*3</t>
  </si>
  <si>
    <t>OZ6:2,35*1,47*7</t>
  </si>
  <si>
    <t>OZ7:2,35*1,47*5</t>
  </si>
  <si>
    <t>D01:2,4*3,25*1</t>
  </si>
  <si>
    <t>D02:1,6*2,05*1</t>
  </si>
  <si>
    <t>D03:1,55*2,05*2</t>
  </si>
  <si>
    <t>OZ1a:2,4*1,8*24</t>
  </si>
  <si>
    <t>OZ3:1,8*0,9*2</t>
  </si>
  <si>
    <t>OZ4:2,4*0,9*2</t>
  </si>
  <si>
    <t>šířka 30 cm:-261,58*0,7</t>
  </si>
  <si>
    <t>komíny střecha:(1,05+0,55)*2*0,8*8</t>
  </si>
  <si>
    <t>(1,05+0,55)*2*1,1*1</t>
  </si>
  <si>
    <t>(1,5+0,5)*2*1,75*1</t>
  </si>
  <si>
    <t>OZ1:2,4*1,8*29</t>
  </si>
  <si>
    <t>OZ2:1,2*1,85*6</t>
  </si>
  <si>
    <t>OZ05:2,4*0,9</t>
  </si>
  <si>
    <t>sokl pod terénem 80:46,57</t>
  </si>
  <si>
    <t>sokl pod terénem 140:76,28</t>
  </si>
  <si>
    <t>sokl nad terénem 80:16</t>
  </si>
  <si>
    <t>sokl nad terénem 140:23,73</t>
  </si>
  <si>
    <t>EPS 80:138,2</t>
  </si>
  <si>
    <t>EPS 140:824,5</t>
  </si>
  <si>
    <t>MV 140:7,45</t>
  </si>
  <si>
    <t>MV 260 podhled:2,63</t>
  </si>
  <si>
    <t>JV:35,7</t>
  </si>
  <si>
    <t>SZ:45,3</t>
  </si>
  <si>
    <t>JZ:19,7</t>
  </si>
  <si>
    <t>SV:37,5</t>
  </si>
  <si>
    <t>622311334RT3</t>
  </si>
  <si>
    <t>ZS ETICS, fasáda, EPS F plus tl.140 mm s omítkou silikonovou</t>
  </si>
  <si>
    <t>2. tepelná izolace EPS šedý  - lambda = 0,032 W/m.K  tl. 140 mm kotvená hmoždinkami:</t>
  </si>
  <si>
    <t>JV:206,9</t>
  </si>
  <si>
    <t>SZ:218,1</t>
  </si>
  <si>
    <t>JZ:198,6</t>
  </si>
  <si>
    <t>SV:200,9</t>
  </si>
  <si>
    <t>OZ1:(2,4+2*1,8)*29</t>
  </si>
  <si>
    <t>OZ2:(1,2+2*1,85)*6</t>
  </si>
  <si>
    <t>šířka 15 cm:-464,98*0,85</t>
  </si>
  <si>
    <t>šířka 13 cm:-464,98*0,87</t>
  </si>
  <si>
    <t>JV:11,9</t>
  </si>
  <si>
    <t>SZ:14,1</t>
  </si>
  <si>
    <t>JZ:8,9</t>
  </si>
  <si>
    <t>SV:11,67</t>
  </si>
  <si>
    <t>622311514R00</t>
  </si>
  <si>
    <t xml:space="preserve">Izolace suterénu ZS ETICS XPS tl. 140 mm, bez PÚ </t>
  </si>
  <si>
    <t>2. tepelná izolace XPS  - lambda = 0,035 W/m.K  tl. 140 mm :</t>
  </si>
  <si>
    <t>JV:23,5</t>
  </si>
  <si>
    <t>SZ:23</t>
  </si>
  <si>
    <t>JZ:14,89</t>
  </si>
  <si>
    <t>SV:14,89</t>
  </si>
  <si>
    <t>622311521RU1</t>
  </si>
  <si>
    <t>ZS ETICS, sokl, XPS tl. 80 mm s mozaikovou omítkou</t>
  </si>
  <si>
    <t>JV:4,5</t>
  </si>
  <si>
    <t>JZ:3,1</t>
  </si>
  <si>
    <t>SV:4,4</t>
  </si>
  <si>
    <t>622311524RU1</t>
  </si>
  <si>
    <t>ZS ETICS, sokl, XPS tl. 140 mm s mozaikovou omítkou</t>
  </si>
  <si>
    <t>JV:7,9</t>
  </si>
  <si>
    <t>SZ:6,83</t>
  </si>
  <si>
    <t>JZ:4,5</t>
  </si>
  <si>
    <t>SV:4,5</t>
  </si>
  <si>
    <t>OZ5:2,4*3</t>
  </si>
  <si>
    <t>OZ6:2,35*7</t>
  </si>
  <si>
    <t>OZ7:2,35*5</t>
  </si>
  <si>
    <t>OZ1:2,4*29</t>
  </si>
  <si>
    <t>OZ2:1,2*6</t>
  </si>
  <si>
    <t>OZ1a:2,4*24</t>
  </si>
  <si>
    <t>OZ3:1,8*2</t>
  </si>
  <si>
    <t>OZ4:2,4*2</t>
  </si>
  <si>
    <t>šířka 28 cm:-178,2*0,72</t>
  </si>
  <si>
    <t>622311834RT3</t>
  </si>
  <si>
    <t>ZS ETICS, fasáda, miner.desky PV 140 mm s omítkou silikonovou</t>
  </si>
  <si>
    <t>2. tepelná izolace MV PV - lambda = 0,036 W/m.K  tl. 140 mm kotvená hmoždinkami:</t>
  </si>
  <si>
    <t>JV:7,45</t>
  </si>
  <si>
    <t>622311837RT3</t>
  </si>
  <si>
    <t>ZS ETICS, fasáda, miner.desky PV 200 mm s omítkou silikonovou</t>
  </si>
  <si>
    <t>2. tepelná izolace MV PV - lambda = 0,036 W/m.K  tl. 200 mm kotvená hmoždinkami:</t>
  </si>
  <si>
    <t>JV - podhled:2,63</t>
  </si>
  <si>
    <t>622311837RV1</t>
  </si>
  <si>
    <t>ZS ETICS, fasáda, miner.desky PV 200 mm zakončený stěrkou s výztužnou tkaninou</t>
  </si>
  <si>
    <t>JV - podhled:2,63/2</t>
  </si>
  <si>
    <t>622391429R00</t>
  </si>
  <si>
    <t xml:space="preserve">Příplatek za zdvojení KZS,tl.260 mm,kotvy,minerál </t>
  </si>
  <si>
    <t>odstranění ZS:</t>
  </si>
  <si>
    <t>JZ:-198,6</t>
  </si>
  <si>
    <t>SV:-200,9</t>
  </si>
  <si>
    <t>JV:-0,45*10,9*2</t>
  </si>
  <si>
    <t>SZ:-0,45*10,9*2</t>
  </si>
  <si>
    <t>622422511R00</t>
  </si>
  <si>
    <t xml:space="preserve">Oprava vnějších omítek vápen. hladk. II, do 50 % </t>
  </si>
  <si>
    <t>JV:0,45*10,9*2</t>
  </si>
  <si>
    <t>SZ:0,45*10,9*2</t>
  </si>
  <si>
    <t>6221220RR00</t>
  </si>
  <si>
    <t>D+M budky pro netopýry dle PD</t>
  </si>
  <si>
    <t>6221221RR00</t>
  </si>
  <si>
    <t>D+M budky dvoukomorové pro rorýse dle PD</t>
  </si>
  <si>
    <t>5 %:158,4*0,05</t>
  </si>
  <si>
    <t>63151540</t>
  </si>
  <si>
    <t>Deska minerální  1000x600x 60 mm</t>
  </si>
  <si>
    <t>JV - podhled:2,63*1,02</t>
  </si>
  <si>
    <t>šířka 30 cm:-101,4*0,7</t>
  </si>
  <si>
    <t>D01:2,4*1*1</t>
  </si>
  <si>
    <t>D02:1,6*1*1</t>
  </si>
  <si>
    <t>D03:1,55*1*2</t>
  </si>
  <si>
    <t>648991111RT3</t>
  </si>
  <si>
    <t>Osazení parapet.desek plast. a lamin. š. do 20cm včetně dodávky plastové parapetní desky š. 150 mm</t>
  </si>
  <si>
    <t>648991113RT2</t>
  </si>
  <si>
    <t>Osazení parapet.desek plast. a lamin. š.nad 20cm včetně dodávky plastové parapetní desky š. 250 mm</t>
  </si>
  <si>
    <t>JV:(31,28+3)*11,2</t>
  </si>
  <si>
    <t>SZ:(31,28+3)*11,2</t>
  </si>
  <si>
    <t>JZ:(18,58+3)*11,2</t>
  </si>
  <si>
    <t>SV:(18,58+3)*11,2</t>
  </si>
  <si>
    <t>JV:14,8*4</t>
  </si>
  <si>
    <t>SZ:(17,56+1,5)*4</t>
  </si>
  <si>
    <t>JZ:11,78*3</t>
  </si>
  <si>
    <t>SV:(14,56+1,5)*3</t>
  </si>
  <si>
    <t>2 měsíce:1470,224*2</t>
  </si>
  <si>
    <t>20 km:1470,224*20</t>
  </si>
  <si>
    <t>953922113R00</t>
  </si>
  <si>
    <t>Větrací mřížka vnější plast 200x150 mm protidešťová a protihmyzová, prodloužení o tl. ZS</t>
  </si>
  <si>
    <t>955809685RR0</t>
  </si>
  <si>
    <t>Dodávka a montáž  plastové tabule 2,15x0,21 m " DOMOV MLÁDEŽE " kotvení přes ZS</t>
  </si>
  <si>
    <t>971033331R00</t>
  </si>
  <si>
    <t xml:space="preserve">Vybourání otv. zeď cihel. pl.0,09 m2, tl.15cm, MVC </t>
  </si>
  <si>
    <t>978041105R00</t>
  </si>
  <si>
    <t xml:space="preserve">Odstranění KZS EPS F tl. 50 mm s omítkou </t>
  </si>
  <si>
    <t>978059631R00</t>
  </si>
  <si>
    <t xml:space="preserve">Odsekání vnějších obkladů stěn nad 2 m2 </t>
  </si>
  <si>
    <t>JV:8</t>
  </si>
  <si>
    <t>SZ:6+2,5</t>
  </si>
  <si>
    <t>JZ:3+5</t>
  </si>
  <si>
    <t>SV:4,5+3</t>
  </si>
  <si>
    <t>15 %:122,85*0,15</t>
  </si>
  <si>
    <t>15 %:141,2775*0,15</t>
  </si>
  <si>
    <t>25 %:162,58*0,25</t>
  </si>
  <si>
    <t>spojovací krček 160mm:17,68*2,9+11,82*2,9</t>
  </si>
  <si>
    <t>střecha 260 mm:30,2*17,4</t>
  </si>
  <si>
    <t>střecha atika 200 mm:166,7*0,625</t>
  </si>
  <si>
    <t>bok atiky 100 mm:17,4*0,15*2</t>
  </si>
  <si>
    <t>vyrovnání žlabu na střeše:30,2*1</t>
  </si>
  <si>
    <t>712373121RU3</t>
  </si>
  <si>
    <t>Krytina střech do 10° fólie, 6 kotev/m2,ocel,dřevo tl. izolace do 250 mm, folie tl. 1,5 mm</t>
  </si>
  <si>
    <t>K01:166,7</t>
  </si>
  <si>
    <t>K0:127,4</t>
  </si>
  <si>
    <t>K03:11</t>
  </si>
  <si>
    <t>712378101RT6</t>
  </si>
  <si>
    <t>Komínek odvětrání kanalizace s manžetou z PVC pro DN 250 mm</t>
  </si>
  <si>
    <t>K06:18</t>
  </si>
  <si>
    <t>71237RR00</t>
  </si>
  <si>
    <t>Prodloužení odvětrání kanalizace délky 300 mm pro DN 250 mm</t>
  </si>
  <si>
    <t>střecha 260 mm:30,2*17,4*2</t>
  </si>
  <si>
    <t>střecha atika 200 mm:166,7*0,625*2</t>
  </si>
  <si>
    <t>spojovací krček 160mm:(17,68*2,9+11,82*2,9)*0,16*1,02</t>
  </si>
  <si>
    <t>střecha 260 mm:30,2*17,4*0,26*1,02</t>
  </si>
  <si>
    <t>střecha atika 200 mm:166,7*0,625*0,2*1,02</t>
  </si>
  <si>
    <t>bok atiky 100 mm:17,4*0,15*2*0,1*1,02</t>
  </si>
  <si>
    <t>721</t>
  </si>
  <si>
    <t>Vnitřní kanalizace</t>
  </si>
  <si>
    <t>721 Vnitřní kanalizace</t>
  </si>
  <si>
    <t>721233318R02</t>
  </si>
  <si>
    <t>Dmtž+mtž+dodávka vpusť D 125 mm pro krytinu mPVC s ochranným košem a lapačem nečistot</t>
  </si>
  <si>
    <t>dle výkresu detailů - včetně prodloužení PVC trubkou délky 500 mm:2</t>
  </si>
  <si>
    <t>998721102R00</t>
  </si>
  <si>
    <t xml:space="preserve">Přesun hmot pro vnitřní kanalizaci, výšky do 12 m </t>
  </si>
  <si>
    <t>K01:166,7*0,625</t>
  </si>
  <si>
    <t>spojovací krček :7*3</t>
  </si>
  <si>
    <t>K05:1,05*9</t>
  </si>
  <si>
    <t>OZ1+OZ1a:2,4*53</t>
  </si>
  <si>
    <t>OZ2:1,25*6</t>
  </si>
  <si>
    <t>K08:2</t>
  </si>
  <si>
    <t>K09:26</t>
  </si>
  <si>
    <t>K08:7,3</t>
  </si>
  <si>
    <t>Oplechování parapetů, rš 270 mm ocel. žárově pozink plech poplastovaný</t>
  </si>
  <si>
    <t>764908308RT3</t>
  </si>
  <si>
    <t>Oplechování parapetů, rš 400 mm ocel. žárově pozink plech poplastovaný</t>
  </si>
  <si>
    <t>764908311RT3</t>
  </si>
  <si>
    <t>Oplechování komínů, rš 600 mm ocel. žárově pozink plech poplastovaný</t>
  </si>
  <si>
    <t>766123RR00</t>
  </si>
  <si>
    <t>Dmtž+ zpětná mtž dřevěného plotu, úprava kotvení seříznutí, obroušení a nátěr - SV</t>
  </si>
  <si>
    <t>žebřík:9*35</t>
  </si>
  <si>
    <t>K07:9</t>
  </si>
  <si>
    <t>Dmtž+ zpětná mtž ocel. zábradlí, úprava kotvení obroušení a nátěr - JV</t>
  </si>
  <si>
    <t>Položka obsahuje veškeré práce a materiály:</t>
  </si>
  <si>
    <t>SV:8+5</t>
  </si>
  <si>
    <t>769b</t>
  </si>
  <si>
    <t>Otvorové prvky z hliníku</t>
  </si>
  <si>
    <t>769b Otvorové prvky z hliníku</t>
  </si>
  <si>
    <t>769661114S00</t>
  </si>
  <si>
    <t>Montáž a dodávka dveří  hliníkových dle popisu výplně otvorů Ud = 1,2 W/m2K</t>
  </si>
  <si>
    <t>Al dveře dle popisu výplní otvorů  ( obecné požadavky), :</t>
  </si>
  <si>
    <t>špalety:78,474</t>
  </si>
  <si>
    <t>schodiště:3,02*8</t>
  </si>
  <si>
    <t>spojovací chodba:(14,06+17,6)*2*2,6</t>
  </si>
  <si>
    <t>M2111</t>
  </si>
  <si>
    <t>Dmtž+ Mtž+ dodávka nového venkovního osvětlení venkovní svítidlo deskové  - revize</t>
  </si>
  <si>
    <t>K04:0,6*0,6*2+1,3*0,6*1</t>
  </si>
  <si>
    <t>M22001</t>
  </si>
  <si>
    <t>Dmtž + zpětná mtž zvonkového tabla prodloužení kabelů, kotvení do ZS</t>
  </si>
  <si>
    <t>1 ASŘ SO 03 - Domov mládeže</t>
  </si>
  <si>
    <t>SO 04</t>
  </si>
  <si>
    <t>ZTI, UT, VZT, Elektro</t>
  </si>
  <si>
    <t>SO 04 ZTI, UT, VZT, Elektro</t>
  </si>
  <si>
    <t>720</t>
  </si>
  <si>
    <t>Zdravotechnická instalace</t>
  </si>
  <si>
    <t>720 Zdravotechnická instalace</t>
  </si>
  <si>
    <t>720RR00</t>
  </si>
  <si>
    <t>D+M ZTI dle samostatného soupisu</t>
  </si>
  <si>
    <t>730</t>
  </si>
  <si>
    <t>Ústřední vytápění</t>
  </si>
  <si>
    <t>730 Ústřední vytápění</t>
  </si>
  <si>
    <t>730RR00</t>
  </si>
  <si>
    <t>D+M UT dle samostatného soupisu</t>
  </si>
  <si>
    <t>M21RR00</t>
  </si>
  <si>
    <t>D+M Elektro a hromosvod dle samostatného soupisu</t>
  </si>
  <si>
    <t>M24RR00</t>
  </si>
  <si>
    <t>D+M VZT dle samostatného soupisu</t>
  </si>
  <si>
    <t>1 ZTI, UT, VZT, Elektro</t>
  </si>
  <si>
    <t>SO 05</t>
  </si>
  <si>
    <t>Vedlejší náklady</t>
  </si>
  <si>
    <t>SO 05 Vedlejší náklady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</si>
  <si>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</si>
  <si>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</si>
  <si>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</si>
  <si>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</si>
  <si>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soubor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</si>
  <si>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</si>
  <si>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</si>
  <si>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</si>
  <si>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</si>
  <si>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</si>
  <si>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</si>
  <si>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</si>
  <si>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</si>
  <si>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</si>
  <si>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 xml:space="preserve">Územní vlivy - zohlednění dopravních omezení </t>
  </si>
  <si>
    <t>07</t>
  </si>
  <si>
    <t>Dokumentace skutečného provedení 3 paré</t>
  </si>
  <si>
    <t>08</t>
  </si>
  <si>
    <t>Provedení měření vlhkosti zdiva před apikací ETICS</t>
  </si>
  <si>
    <t>09</t>
  </si>
  <si>
    <t xml:space="preserve">Náklady na bankovní záruku </t>
  </si>
  <si>
    <t>Pojištění stavby - náklady na pojištění stavby dle podmínek zadávací dokumentace</t>
  </si>
  <si>
    <t>1 Vedlejší náklady</t>
  </si>
  <si>
    <t>Boučkova 355/49</t>
  </si>
  <si>
    <t>Poděbrady</t>
  </si>
  <si>
    <t>29001</t>
  </si>
  <si>
    <t>Soupis prací</t>
  </si>
  <si>
    <t>KRYCÍ LIST ROZPOČTU</t>
  </si>
  <si>
    <t>Stavba:</t>
  </si>
  <si>
    <t>Objekt:</t>
  </si>
  <si>
    <t>SO01 - Hlavní budova školy</t>
  </si>
  <si>
    <t>Část:</t>
  </si>
  <si>
    <t>c - Zdravotní technika</t>
  </si>
  <si>
    <t>JKSO:</t>
  </si>
  <si>
    <t/>
  </si>
  <si>
    <t>CC-CZ:</t>
  </si>
  <si>
    <t>Místo:</t>
  </si>
  <si>
    <t>SZeŠ a SOŠ Poděbrady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</si>
  <si>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</si>
  <si>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</si>
  <si>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</si>
  <si>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</si>
  <si>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</si>
  <si>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</si>
  <si>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</si>
  <si>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</si>
  <si>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Náklady z rozpočtu</t>
  </si>
  <si>
    <t>Ostatní náklady</t>
  </si>
  <si>
    <t>Cena bez 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</si>
  <si>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</si>
  <si>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</si>
  <si>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</si>
  <si>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</si>
  <si>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</si>
  <si>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</si>
  <si>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</si>
  <si>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</si>
  <si>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</si>
  <si>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</si>
  <si>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</si>
  <si>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</si>
  <si>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</si>
  <si>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</si>
  <si>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</si>
  <si>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</si>
  <si>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</si>
  <si>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</si>
  <si>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PSV - Práce a dodávky PSV</t>
  </si>
  <si>
    <t xml:space="preserve">    721 - Zdravotechnika - vnitřní kanalizace</t>
  </si>
  <si>
    <t xml:space="preserve">    725 - Zdravotechnika - zařizovací předměty</t>
  </si>
  <si>
    <t>HZS - Hodinové zúčtovací sazby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</si>
  <si>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</si>
  <si>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</si>
  <si>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</si>
  <si>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</si>
  <si>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</si>
  <si>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</si>
  <si>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</si>
  <si>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Množství</t>
  </si>
  <si>
    <t>J.cena [CZK]</t>
  </si>
  <si>
    <t>K</t>
  </si>
  <si>
    <t>721140905</t>
  </si>
  <si>
    <t>Potrubí litinové vsazení odbočky DN 100</t>
  </si>
  <si>
    <t>2</t>
  </si>
  <si>
    <t>721173722</t>
  </si>
  <si>
    <t>Potrubí kanalizační z PE připojovací DN 40</t>
  </si>
  <si>
    <t>721290123</t>
  </si>
  <si>
    <t>Zkouška těsnosti potrubí kanalizace kouřem do DN 300</t>
  </si>
  <si>
    <t>998721103</t>
  </si>
  <si>
    <t>Přesun hmot tonážní pro vnitřní kanalizace v objektech v do 24 m</t>
  </si>
  <si>
    <t>725869101</t>
  </si>
  <si>
    <t>Montáž zápachových uzávěrek umyvadlových do DN 40</t>
  </si>
  <si>
    <t>6</t>
  </si>
  <si>
    <t>725999001</t>
  </si>
  <si>
    <t>Zápachová uzávěrka DN 40 pro VZT</t>
  </si>
  <si>
    <t>7</t>
  </si>
  <si>
    <t>998725103</t>
  </si>
  <si>
    <t>Přesun hmot tonážní pro zařizovací předměty v objektech v do 24 m</t>
  </si>
  <si>
    <t>8</t>
  </si>
  <si>
    <t>HZS2212</t>
  </si>
  <si>
    <t>Hodinová zúčtovací sazba instalatér odborný</t>
  </si>
  <si>
    <t>hod</t>
  </si>
  <si>
    <t>b - Ústřední vytápění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</si>
  <si>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</si>
  <si>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</si>
  <si>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</si>
  <si>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</si>
  <si>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</si>
  <si>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713463411</t>
  </si>
  <si>
    <t>Montáž izolace tepelné potrubí a ohybů návlekovými izolačními pouzdry</t>
  </si>
  <si>
    <t>M</t>
  </si>
  <si>
    <t>283770490</t>
  </si>
  <si>
    <t>izolace potrubí D28 x tl.25 mm</t>
  </si>
  <si>
    <t>998713102</t>
  </si>
  <si>
    <t>Přesun hmot tonážní pro izolace tepelné v objektech v do 12 m</t>
  </si>
  <si>
    <t>732111314</t>
  </si>
  <si>
    <t>Trubková hrdla rozdělovačů a sběračů bez přírub DN 25</t>
  </si>
  <si>
    <t>732199100</t>
  </si>
  <si>
    <t>Montáž orientačních štítků</t>
  </si>
  <si>
    <t>732421411</t>
  </si>
  <si>
    <t>Čerpadlo teplovodní mokroběžné závitové oběhové DN 25 výtlak do 6,0 m průtok 2,5 m3/h pro vytápění</t>
  </si>
  <si>
    <t>732999001</t>
  </si>
  <si>
    <t>Regulace časového provozu oběhového čerpadla pro větev VZT</t>
  </si>
  <si>
    <t>998732102</t>
  </si>
  <si>
    <t>Přesun hmot tonážní pro strojovny v objektech v do 12 m</t>
  </si>
  <si>
    <t>9</t>
  </si>
  <si>
    <t>733222105</t>
  </si>
  <si>
    <t>Potrubí měděné polotvrdé spojované měkkým pájením D 28x1,5</t>
  </si>
  <si>
    <t>733224225</t>
  </si>
  <si>
    <t>Příplatek k potrubí měděnému za zhotovení přípojky z trubek měděných D 28x1,5</t>
  </si>
  <si>
    <t>11</t>
  </si>
  <si>
    <t>733231115</t>
  </si>
  <si>
    <t>Kompenzátor pro měděné potrubí D 28 tvaru U s hladkými ohyby s konci na vnitřní pájení</t>
  </si>
  <si>
    <t>12</t>
  </si>
  <si>
    <t>733291101</t>
  </si>
  <si>
    <t>Zkouška těsnosti potrubí měděné do D 35x1,5</t>
  </si>
  <si>
    <t>998733102</t>
  </si>
  <si>
    <t>Přesun hmot tonážní pro rozvody potrubí v objektech v do 12 m</t>
  </si>
  <si>
    <t>14</t>
  </si>
  <si>
    <t>734211126</t>
  </si>
  <si>
    <t>Ventil závitový odvzdušňovací G 3/8 PN 14 do 120°C automatický se zpětnou klapkou otopných těles</t>
  </si>
  <si>
    <t>15</t>
  </si>
  <si>
    <t>734220102</t>
  </si>
  <si>
    <t>Ventil závitový regulační přímý G 1 PN 20 do 100°C vyvažovací</t>
  </si>
  <si>
    <t>16</t>
  </si>
  <si>
    <t>734242414</t>
  </si>
  <si>
    <t>Ventil závitový zpětný přímý G 1 PN 16 do 110°C</t>
  </si>
  <si>
    <t>17</t>
  </si>
  <si>
    <t>734291123</t>
  </si>
  <si>
    <t>Kohout plnící a vypouštěcí G 1/2 PN 10 do 110°C závitový</t>
  </si>
  <si>
    <t>18</t>
  </si>
  <si>
    <t>734291244</t>
  </si>
  <si>
    <t>Filtr závitový přímý G 1 PN 16 do 130°C s vnitřními závity</t>
  </si>
  <si>
    <t>19</t>
  </si>
  <si>
    <t>734292774</t>
  </si>
  <si>
    <t>Kohout kulový přímý G 1 PN 42 do 185°C plnoprůtokový s koulí DADO vnitřní závit</t>
  </si>
  <si>
    <t>20</t>
  </si>
  <si>
    <t>734411101</t>
  </si>
  <si>
    <t>Teploměr technický s pevným stonkem a jímkou zadní připojení průměr 63 mm délky 50 mm</t>
  </si>
  <si>
    <t>21</t>
  </si>
  <si>
    <t>734412111</t>
  </si>
  <si>
    <t>Měřič tepla kompaktní SPANNER-POLLUX PolluCom Qn 0,6 G 1/2</t>
  </si>
  <si>
    <t>22</t>
  </si>
  <si>
    <t>998734102</t>
  </si>
  <si>
    <t>Přesun hmot tonážní pro armatury v objektech v do 12 m</t>
  </si>
  <si>
    <t>23</t>
  </si>
  <si>
    <t>735000912</t>
  </si>
  <si>
    <t>Vyregulování ventilu nebo kohoutu dvojregulačního s termostatickým ovládáním</t>
  </si>
  <si>
    <t>24</t>
  </si>
  <si>
    <t>735191905</t>
  </si>
  <si>
    <t>Odvzdušnění otopných těles</t>
  </si>
  <si>
    <t>25</t>
  </si>
  <si>
    <t>Elektroinstalace - silnoproudá - SO01</t>
  </si>
  <si>
    <t>materiál</t>
  </si>
  <si>
    <t>montáž</t>
  </si>
  <si>
    <t>jm</t>
  </si>
  <si>
    <t>kč/jm</t>
  </si>
  <si>
    <t>celkem</t>
  </si>
  <si>
    <t>Krabice elinstalační plastová lištová LK80/2 s víčkem - rozvodná</t>
  </si>
  <si>
    <t>Trubka ohebná PVC, 320N, FX16 samozhášivá vč. kolen, spojek a příchytek</t>
  </si>
  <si>
    <t>Lišta PVC 13x18 vč. kolen, spojek a koncovek</t>
  </si>
  <si>
    <t>Lišta PVC 40x40 vč. kolen, spojek a koncovek</t>
  </si>
  <si>
    <t>Lišta PVC 60x40 vč. kolen, spojek a koncovek</t>
  </si>
  <si>
    <t>Kabel H05VV-F 3G1,5</t>
  </si>
  <si>
    <t>Kabel CYKY-J 3x1,5</t>
  </si>
  <si>
    <t>Kabel CYKY-J 5x1,5</t>
  </si>
  <si>
    <t>Kabel CYKY-J 5x16</t>
  </si>
  <si>
    <t>Zásuvka 230V/16A nad om., IP44, vč. proud. chrániče 30mA.</t>
  </si>
  <si>
    <t>Zásuvka 230V/16A nad om., IP44</t>
  </si>
  <si>
    <t>Časovač - digitállní spínací zásuvka vč. nastavení</t>
  </si>
  <si>
    <t>Závěsné lanko pro svítidlo vč. příslušenství</t>
  </si>
  <si>
    <t>Demontáž a zpětná montáž stávajících svítidel na lankové závěsy</t>
  </si>
  <si>
    <t>Vodič CY 16 zž</t>
  </si>
  <si>
    <t>Vodič CY 25 zž</t>
  </si>
  <si>
    <t>Požární ucpávky</t>
  </si>
  <si>
    <t>set</t>
  </si>
  <si>
    <t>Hlavní ochranná přípojnice a podružné ochranné přípojnice</t>
  </si>
  <si>
    <t>Svorka pro pospojení vč. Cu pásku</t>
  </si>
  <si>
    <t>Připojení VZT a ÚT zařízení</t>
  </si>
  <si>
    <t>Ukončení kabelů do 4x10</t>
  </si>
  <si>
    <t>Ukončení kabelů do 4x25</t>
  </si>
  <si>
    <t>Stavební sádra</t>
  </si>
  <si>
    <t>Drobný materiál (% z materálu)</t>
  </si>
  <si>
    <t>Sekání prostupy a stavební přípomoce (% z montáží)</t>
  </si>
  <si>
    <t>Celkem</t>
  </si>
  <si>
    <t>Úprava rozváděče R26 - SO01</t>
  </si>
  <si>
    <t>Skříň 580x611x160, 4x21 mod (84),Oceloplechová, zapuštěná IP30/20 vč. vkl. Konstrukce</t>
  </si>
  <si>
    <t>Hlavní vypínač 3P 63A DIN</t>
  </si>
  <si>
    <t>Svodič přepětí 4p kategorie T2 s výměnnými moduly, In=20kA, Up=1,2kV</t>
  </si>
  <si>
    <t>Jistič 3B25A 10kA</t>
  </si>
  <si>
    <t>Jistič 3B20A 10kA</t>
  </si>
  <si>
    <t>Jistič 3B16A 10kA</t>
  </si>
  <si>
    <t>Jistič 1C10A 10kA</t>
  </si>
  <si>
    <t>Ukončení kabelů v rozváděči do 4x10</t>
  </si>
  <si>
    <t>Ukončení kabelů v rozváděči do 4x25</t>
  </si>
  <si>
    <t>Přípojnice PE, N, HOP, Lišty DIN, propojovací přípojnice 63A/3P, svorky, štítky, vodiče</t>
  </si>
  <si>
    <t>Úprava rozváděče R24 - SO01</t>
  </si>
  <si>
    <t>Jistič 1B20A 10kA</t>
  </si>
  <si>
    <t>Jistič 1B16A 10kA</t>
  </si>
  <si>
    <t>Jistič 1B10A 10kA</t>
  </si>
  <si>
    <t>Jistič 1B6A 10kA</t>
  </si>
  <si>
    <t>Úprava rozváděče R23 - SO01</t>
  </si>
  <si>
    <t>Úprava rozváděče R21 - SO01</t>
  </si>
  <si>
    <t>Hlavní vypínač 3P 125A DIN</t>
  </si>
  <si>
    <t>Jistič 3B40A 10kA</t>
  </si>
  <si>
    <t>Úprava rozváděče R37 - SO01</t>
  </si>
  <si>
    <t>Jistič 3B32A 10kA</t>
  </si>
  <si>
    <t>Jistič 1B25A 10kA</t>
  </si>
  <si>
    <t>Úprava rozváděče R33 - SO01</t>
  </si>
  <si>
    <t>Úprava rozváděče R31 - SO01</t>
  </si>
  <si>
    <t>Úprava rozváděče Kotelna - SO01</t>
  </si>
  <si>
    <t>Proudový chránič s nadproudovou ochranou 10A/0,03/2 (typ AC)</t>
  </si>
  <si>
    <t>Hromosvody - Uzemnění - SO01</t>
  </si>
  <si>
    <t>Zemnící pásek FeZn 30x4</t>
  </si>
  <si>
    <t>Zemnící drát FeZn 10</t>
  </si>
  <si>
    <t>Zemnící drát AlMgSi 8</t>
  </si>
  <si>
    <t>Svorka SS spojovací</t>
  </si>
  <si>
    <t>Svorka SZ zkušební</t>
  </si>
  <si>
    <t>Svorka SK křížová</t>
  </si>
  <si>
    <t>Svorka SO Okapová</t>
  </si>
  <si>
    <t>Svorka ST Okapové potrubí</t>
  </si>
  <si>
    <t>Svorka pro připojení náhodných součástí</t>
  </si>
  <si>
    <t>Svorka univerzální</t>
  </si>
  <si>
    <t>Podpěra vedení pro ploché střechy vč. přísl.</t>
  </si>
  <si>
    <t>Podpěra svodu (plast 20mm) + trn min 100 přesah nad tepelnou izolaci</t>
  </si>
  <si>
    <t>Izolovaná podpěra (40cm) pro oddálení pom. jímače</t>
  </si>
  <si>
    <t>Izolovaná podpěra (90cm) pro oddálení pom. jímače</t>
  </si>
  <si>
    <t>Ochranný úhelník</t>
  </si>
  <si>
    <t>Držák OU</t>
  </si>
  <si>
    <t>Svorka SR03 páska-drát</t>
  </si>
  <si>
    <t>Svorka SR02 páska-páska</t>
  </si>
  <si>
    <t>Stavební přípomoce (% z montáží)</t>
  </si>
  <si>
    <t>Hromosvody - Uzemnění - SO02</t>
  </si>
  <si>
    <t>Hromosvody - Uzemnění - SO03</t>
  </si>
  <si>
    <t>HZS, PD, revize</t>
  </si>
  <si>
    <t>Doklady, předávací protokoly, atesty</t>
  </si>
  <si>
    <t>Koordinační činost</t>
  </si>
  <si>
    <t>Demontáže a úpravy stávající instalace v průběhu prací</t>
  </si>
  <si>
    <t>PD skutečného provedení</t>
  </si>
  <si>
    <t>Revize</t>
  </si>
  <si>
    <t>Rekapitulace</t>
  </si>
  <si>
    <t>Celkem materiál a montáž</t>
  </si>
  <si>
    <t>bez DPH</t>
  </si>
  <si>
    <t>Celková cena</t>
  </si>
  <si>
    <t>vč. DPH</t>
  </si>
  <si>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</si>
  <si>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</si>
  <si>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</si>
  <si>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</si>
  <si>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</si>
  <si>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</si>
  <si>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</si>
  <si>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</si>
  <si>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{7cc4cf46-1f05-4827-ad61-a543909855a4}</t>
  </si>
  <si>
    <t>v ---  níže se nacházejí doplnkové a pomocné údaje k sestavám  --- v</t>
  </si>
  <si>
    <t>False</t>
  </si>
  <si>
    <t>a - Vzduchotechnika</t>
  </si>
  <si>
    <t>-1</t>
  </si>
  <si>
    <t>751 - Vzduchotechnika</t>
  </si>
  <si>
    <t xml:space="preserve">    751-1 - Zařízení č.1</t>
  </si>
  <si>
    <t xml:space="preserve">      751-2 - Zařízení č.2</t>
  </si>
  <si>
    <t xml:space="preserve">        751-3 - Zařízení č.3</t>
  </si>
  <si>
    <t xml:space="preserve">          751-4 - Zařízení č.4</t>
  </si>
  <si>
    <t xml:space="preserve">          751-5 - Zařízení č.5</t>
  </si>
  <si>
    <t xml:space="preserve">    751-6 - Zařízení č.6</t>
  </si>
  <si>
    <t xml:space="preserve">      751-7 - Zařízení č.7</t>
  </si>
  <si>
    <t xml:space="preserve">      751-8 - Zařízení č.8</t>
  </si>
  <si>
    <t xml:space="preserve">      751-9 - Zařízení č.9</t>
  </si>
  <si>
    <t xml:space="preserve">        751-10 - Zařízení č.10</t>
  </si>
  <si>
    <t xml:space="preserve">    ostatní - ostatní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</si>
  <si>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</si>
  <si>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</si>
  <si>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</si>
  <si>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</si>
  <si>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</si>
  <si>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</si>
  <si>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</si>
  <si>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</si>
  <si>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ROZPOCET</t>
  </si>
  <si>
    <t>7511990011</t>
  </si>
  <si>
    <t>Montáž vzduchotechnické jednotky 1.01</t>
  </si>
  <si>
    <t>-1122559868</t>
  </si>
  <si>
    <t>7511999002</t>
  </si>
  <si>
    <t>Vzduchotechnická jednotka rekuperační o výkonu 1380m3 včetně příslušenství</t>
  </si>
  <si>
    <t>373997278</t>
  </si>
  <si>
    <t>7511999006</t>
  </si>
  <si>
    <t>výústka obdélníková do kruhového potrubí 625x75</t>
  </si>
  <si>
    <t>-1282986225</t>
  </si>
  <si>
    <t>7511999010</t>
  </si>
  <si>
    <t>Oblouk 90° spiro D250</t>
  </si>
  <si>
    <t>-159778755</t>
  </si>
  <si>
    <t>7511999030</t>
  </si>
  <si>
    <t>Přechod D315/D355</t>
  </si>
  <si>
    <t>-2082362607</t>
  </si>
  <si>
    <t>7511999047</t>
  </si>
  <si>
    <t>Oblouk 90° spiro D355</t>
  </si>
  <si>
    <t>-339236992</t>
  </si>
  <si>
    <t>7511999040</t>
  </si>
  <si>
    <t>Oblouk 90°C spiro 315</t>
  </si>
  <si>
    <t>-1345806917</t>
  </si>
  <si>
    <t>7511999031</t>
  </si>
  <si>
    <t>Přechod D250/D355</t>
  </si>
  <si>
    <t>2088499362</t>
  </si>
  <si>
    <t>7511999033</t>
  </si>
  <si>
    <t>OBJ 90° 355/250 odbočka jednostranná</t>
  </si>
  <si>
    <t>1956446851</t>
  </si>
  <si>
    <t>7511999035</t>
  </si>
  <si>
    <t>Protidešťová žaluzie D450x450</t>
  </si>
  <si>
    <t>-1544572947</t>
  </si>
  <si>
    <t>751510044</t>
  </si>
  <si>
    <t>Vzduchotechnické potrubí pozink kruhové spirálně vinuté D do 400 mm</t>
  </si>
  <si>
    <t>2046687422</t>
  </si>
  <si>
    <t>7511999050</t>
  </si>
  <si>
    <t>izolace potrubí tl. 60mm + Al polep</t>
  </si>
  <si>
    <t>-1178930309</t>
  </si>
  <si>
    <t>751344114</t>
  </si>
  <si>
    <t>Mtž tlumiče hluku pro kruhové potrubí D do 400 mm</t>
  </si>
  <si>
    <t>6286960</t>
  </si>
  <si>
    <t>751398052</t>
  </si>
  <si>
    <t>Mtž protidešťové žaluzie potrubí do 0,300 m2</t>
  </si>
  <si>
    <t>294405280</t>
  </si>
  <si>
    <t>751510043</t>
  </si>
  <si>
    <t>Vzduchotechnické potrubí pozink kruhové spirálně vinuté D do 300 mm</t>
  </si>
  <si>
    <t>2120001132</t>
  </si>
  <si>
    <t>751514680</t>
  </si>
  <si>
    <t>Mtž škrtící klapky do plech potrubí kruhové bez příruby D do 300 mm</t>
  </si>
  <si>
    <t>2054665288</t>
  </si>
  <si>
    <t>Tlumič hluku D315 - 0,9m</t>
  </si>
  <si>
    <t>10508039</t>
  </si>
  <si>
    <t>7511999004</t>
  </si>
  <si>
    <t>Regulačnní klapka D250</t>
  </si>
  <si>
    <t>1327754456</t>
  </si>
  <si>
    <t>Uzavírací klapka s pohonem klapka D250</t>
  </si>
  <si>
    <t>1742043592</t>
  </si>
  <si>
    <t>7511999999</t>
  </si>
  <si>
    <t>1303276120</t>
  </si>
  <si>
    <t>7511990021</t>
  </si>
  <si>
    <t>Montáž vzduchotechnické jednotky 1.02</t>
  </si>
  <si>
    <t>1827586354</t>
  </si>
  <si>
    <t>7511999022</t>
  </si>
  <si>
    <t>Vzduchotechnická jednotka rekuperační o výkonu 730m3 včetně příslušenství</t>
  </si>
  <si>
    <t>-432950444</t>
  </si>
  <si>
    <t>1748004714</t>
  </si>
  <si>
    <t>1472323520</t>
  </si>
  <si>
    <t>7511999011</t>
  </si>
  <si>
    <t>Přechod D250/D315</t>
  </si>
  <si>
    <t>1887349195</t>
  </si>
  <si>
    <t>26</t>
  </si>
  <si>
    <t>7511999012</t>
  </si>
  <si>
    <t>Přechod 350x200/D250</t>
  </si>
  <si>
    <t>-1993536222</t>
  </si>
  <si>
    <t>27</t>
  </si>
  <si>
    <t>1039628892</t>
  </si>
  <si>
    <t>28</t>
  </si>
  <si>
    <t>751344113</t>
  </si>
  <si>
    <t>Mtž tlumiče hluku pro kruhové potrubí D do 300 mm</t>
  </si>
  <si>
    <t>-1517174418</t>
  </si>
  <si>
    <t>29</t>
  </si>
  <si>
    <t>751398042</t>
  </si>
  <si>
    <t>Mtž protidešťové žaluzie potrubí D do 400 mm</t>
  </si>
  <si>
    <t>-828636791</t>
  </si>
  <si>
    <t>30</t>
  </si>
  <si>
    <t>751514763</t>
  </si>
  <si>
    <t>Mtž protidešťové stříšky plech potrubí kruhové s přírubou D do 300 mm</t>
  </si>
  <si>
    <t>439443237</t>
  </si>
  <si>
    <t>31</t>
  </si>
  <si>
    <t>7511999003</t>
  </si>
  <si>
    <t>Tlumič hluku D250 - 0,9m</t>
  </si>
  <si>
    <t>540250243</t>
  </si>
  <si>
    <t>32</t>
  </si>
  <si>
    <t>7511999005</t>
  </si>
  <si>
    <t>Protidešťová žaluzie D400</t>
  </si>
  <si>
    <t>-1580105930</t>
  </si>
  <si>
    <t>33</t>
  </si>
  <si>
    <t>7511999009</t>
  </si>
  <si>
    <t>Výfuková hlavice D250</t>
  </si>
  <si>
    <t>647845242</t>
  </si>
  <si>
    <t>34</t>
  </si>
  <si>
    <t>-1678766179</t>
  </si>
  <si>
    <t>35</t>
  </si>
  <si>
    <t>211187818</t>
  </si>
  <si>
    <t>36</t>
  </si>
  <si>
    <t>-298844469</t>
  </si>
  <si>
    <t>37</t>
  </si>
  <si>
    <t>1841272722</t>
  </si>
  <si>
    <t>38</t>
  </si>
  <si>
    <t>7511990031</t>
  </si>
  <si>
    <t>Montáž vzduchotechnické jednotky 1.03</t>
  </si>
  <si>
    <t>2071666432</t>
  </si>
  <si>
    <t>39</t>
  </si>
  <si>
    <t>7511999032</t>
  </si>
  <si>
    <t>Vzduchotechnická jednotka rekuperační o výkonu 770m3 včetně příslušenství</t>
  </si>
  <si>
    <t>409854937</t>
  </si>
  <si>
    <t>40</t>
  </si>
  <si>
    <t>-410598523</t>
  </si>
  <si>
    <t>41</t>
  </si>
  <si>
    <t>2078053340</t>
  </si>
  <si>
    <t>42</t>
  </si>
  <si>
    <t>1981799766</t>
  </si>
  <si>
    <t>43</t>
  </si>
  <si>
    <t>1187555314</t>
  </si>
  <si>
    <t>44</t>
  </si>
  <si>
    <t>-294131589</t>
  </si>
  <si>
    <t>45</t>
  </si>
  <si>
    <t>-200130179</t>
  </si>
  <si>
    <t>46</t>
  </si>
  <si>
    <t>-1829829850</t>
  </si>
  <si>
    <t>47</t>
  </si>
  <si>
    <t>191573414</t>
  </si>
  <si>
    <t>48</t>
  </si>
  <si>
    <t>607581250</t>
  </si>
  <si>
    <t>49</t>
  </si>
  <si>
    <t>2056487125</t>
  </si>
  <si>
    <t>50</t>
  </si>
  <si>
    <t>886848690</t>
  </si>
  <si>
    <t>51</t>
  </si>
  <si>
    <t>-1444363159</t>
  </si>
  <si>
    <t>52</t>
  </si>
  <si>
    <t>1382918978</t>
  </si>
  <si>
    <t>53</t>
  </si>
  <si>
    <t>7511990041</t>
  </si>
  <si>
    <t>Montáž vzduchotechnické jednotky 1.04</t>
  </si>
  <si>
    <t>2011588326</t>
  </si>
  <si>
    <t>54</t>
  </si>
  <si>
    <t>7511999042</t>
  </si>
  <si>
    <t>Vzduchotechnická jednotka rekuperační o výkonu 370m3 včetně příslušenství</t>
  </si>
  <si>
    <t>1060401648</t>
  </si>
  <si>
    <t>55</t>
  </si>
  <si>
    <t>-1922702201</t>
  </si>
  <si>
    <t>56</t>
  </si>
  <si>
    <t>-321909835</t>
  </si>
  <si>
    <t>57</t>
  </si>
  <si>
    <t>1050286838</t>
  </si>
  <si>
    <t>58</t>
  </si>
  <si>
    <t>1302899432</t>
  </si>
  <si>
    <t>59</t>
  </si>
  <si>
    <t>1597366849</t>
  </si>
  <si>
    <t>60</t>
  </si>
  <si>
    <t>1470228371</t>
  </si>
  <si>
    <t>1429395158</t>
  </si>
  <si>
    <t>-1672874180</t>
  </si>
  <si>
    <t>-1726911153</t>
  </si>
  <si>
    <t>-253246463</t>
  </si>
  <si>
    <t>65</t>
  </si>
  <si>
    <t>-437965621</t>
  </si>
  <si>
    <t>66</t>
  </si>
  <si>
    <t>-165946347</t>
  </si>
  <si>
    <t>67</t>
  </si>
  <si>
    <t>1981155704</t>
  </si>
  <si>
    <t>68</t>
  </si>
  <si>
    <t>751122433</t>
  </si>
  <si>
    <t>Montáž interiérové rekuperační VZT jednotky</t>
  </si>
  <si>
    <t>2117359090</t>
  </si>
  <si>
    <t>69</t>
  </si>
  <si>
    <t>429143710</t>
  </si>
  <si>
    <t>Interiérová rekuperační VZT jednotka o výkonu 850m3/hod včetně příslušenství</t>
  </si>
  <si>
    <t>188429095</t>
  </si>
  <si>
    <t>70</t>
  </si>
  <si>
    <t>429143711</t>
  </si>
  <si>
    <t>Obložení přívodního potrubí - pozink</t>
  </si>
  <si>
    <t>-1640233179</t>
  </si>
  <si>
    <t>71</t>
  </si>
  <si>
    <t>429143712</t>
  </si>
  <si>
    <t>Obložení jednotky a přívodního potrubí do dekoru lamino</t>
  </si>
  <si>
    <t>-2068339811</t>
  </si>
  <si>
    <t>72</t>
  </si>
  <si>
    <t>-2061674449</t>
  </si>
  <si>
    <t>73</t>
  </si>
  <si>
    <t>7511990051</t>
  </si>
  <si>
    <t>Montáž vzduchotechnické jednotky 2.01</t>
  </si>
  <si>
    <t>-927566260</t>
  </si>
  <si>
    <t>74</t>
  </si>
  <si>
    <t>7511999052</t>
  </si>
  <si>
    <t>Vzduchotechnická jednotka rekuperační o výkonu 2760m3 včetně příslušenství</t>
  </si>
  <si>
    <t>1632037899</t>
  </si>
  <si>
    <t>75</t>
  </si>
  <si>
    <t>1022382385</t>
  </si>
  <si>
    <t>76</t>
  </si>
  <si>
    <t>1187388173</t>
  </si>
  <si>
    <t>77</t>
  </si>
  <si>
    <t>7511999041</t>
  </si>
  <si>
    <t>-731703258</t>
  </si>
  <si>
    <t>78</t>
  </si>
  <si>
    <t>7511999043</t>
  </si>
  <si>
    <t>Přechod 800x500 / D400</t>
  </si>
  <si>
    <t>2101824645</t>
  </si>
  <si>
    <t>79</t>
  </si>
  <si>
    <t>7511999044</t>
  </si>
  <si>
    <t>Přechod 400x400 / 700x400</t>
  </si>
  <si>
    <t>113232827</t>
  </si>
  <si>
    <t>80</t>
  </si>
  <si>
    <t>7511999045</t>
  </si>
  <si>
    <t>Přechod 710x500 / 800x500</t>
  </si>
  <si>
    <t>710888278</t>
  </si>
  <si>
    <t>81</t>
  </si>
  <si>
    <t>7511999046</t>
  </si>
  <si>
    <t>Přechod 400x400 / D450</t>
  </si>
  <si>
    <t>-713806736</t>
  </si>
  <si>
    <t>82</t>
  </si>
  <si>
    <t>1698729921</t>
  </si>
  <si>
    <t>83</t>
  </si>
  <si>
    <t>7511999048</t>
  </si>
  <si>
    <t>Oblouk 90° 400x400</t>
  </si>
  <si>
    <t>-1165668360</t>
  </si>
  <si>
    <t>84</t>
  </si>
  <si>
    <t>7511999049</t>
  </si>
  <si>
    <t>Oblouk 90° 800x500</t>
  </si>
  <si>
    <t>1080756040</t>
  </si>
  <si>
    <t>85</t>
  </si>
  <si>
    <t>247947883</t>
  </si>
  <si>
    <t>86</t>
  </si>
  <si>
    <t>7511999142</t>
  </si>
  <si>
    <t>OBJ 90° 355/355 odbočka jednostranná</t>
  </si>
  <si>
    <t>-1716177441</t>
  </si>
  <si>
    <t>87</t>
  </si>
  <si>
    <t>7511999143</t>
  </si>
  <si>
    <t>OBJ 90° 450/255 odbočka jednostranná</t>
  </si>
  <si>
    <t>1481883383</t>
  </si>
  <si>
    <t>88</t>
  </si>
  <si>
    <t>7511999144</t>
  </si>
  <si>
    <t>OBJ 90° 315/250 odbočka jednostranná</t>
  </si>
  <si>
    <t>-1302752105</t>
  </si>
  <si>
    <t>89</t>
  </si>
  <si>
    <t>7511999145</t>
  </si>
  <si>
    <t>OBJ 90° 400/400 odbočka jednostranná</t>
  </si>
  <si>
    <t>-1721617029</t>
  </si>
  <si>
    <t>90</t>
  </si>
  <si>
    <t>751344121</t>
  </si>
  <si>
    <t>Mtž tlumiče hluku pro čtyřhranné potrubí do 0,150 m2</t>
  </si>
  <si>
    <t>-1987163115</t>
  </si>
  <si>
    <t>751344123</t>
  </si>
  <si>
    <t>Mtž tlumiče hluku pro čtyřhranné potrubí do 0,450 m2</t>
  </si>
  <si>
    <t>85353946</t>
  </si>
  <si>
    <t>92</t>
  </si>
  <si>
    <t>751398043</t>
  </si>
  <si>
    <t>Mtž protidešťové žaluzie potrubí D do 500 mm</t>
  </si>
  <si>
    <t>1552857673</t>
  </si>
  <si>
    <t>93</t>
  </si>
  <si>
    <t>Tlumič hluku 800x500 - 1,0m</t>
  </si>
  <si>
    <t>-928961595</t>
  </si>
  <si>
    <t>Tlumič hluku 500x500 - 1,5m</t>
  </si>
  <si>
    <t>1018929365</t>
  </si>
  <si>
    <t>Tlumič hluku 400x400 - 1,0m</t>
  </si>
  <si>
    <t>974825458</t>
  </si>
  <si>
    <t>Protidešťová žaluzie 700x400</t>
  </si>
  <si>
    <t>2067090949</t>
  </si>
  <si>
    <t>Protidešťová žaluzie 800x500</t>
  </si>
  <si>
    <t>-538675220</t>
  </si>
  <si>
    <t>98</t>
  </si>
  <si>
    <t>-1187534215</t>
  </si>
  <si>
    <t>2060370720</t>
  </si>
  <si>
    <t>100</t>
  </si>
  <si>
    <t>751510015</t>
  </si>
  <si>
    <t>Vzduchotechnické potrubí pozink čtyřhranné průřezu do 0,50 m2</t>
  </si>
  <si>
    <t>-1431613795</t>
  </si>
  <si>
    <t>101</t>
  </si>
  <si>
    <t>-1841309606</t>
  </si>
  <si>
    <t>102</t>
  </si>
  <si>
    <t>803899201</t>
  </si>
  <si>
    <t>103</t>
  </si>
  <si>
    <t>Bytový box s příslušenstvám (regulace a čídla) + zprovoznění</t>
  </si>
  <si>
    <t>44253344</t>
  </si>
  <si>
    <t>104</t>
  </si>
  <si>
    <t>Práce servisního technika na sprovoznění bytových boxů - cesta + pobyt (2x 86km + 3hod na cestě)</t>
  </si>
  <si>
    <t>-506211514</t>
  </si>
  <si>
    <t>105</t>
  </si>
  <si>
    <t>Připojení routeru jednotky na WI FI připojení provozovatele školy</t>
  </si>
  <si>
    <t>974934307</t>
  </si>
  <si>
    <t>106</t>
  </si>
  <si>
    <t>7511999998</t>
  </si>
  <si>
    <t>-999077130</t>
  </si>
  <si>
    <t>107</t>
  </si>
  <si>
    <t>7511990071</t>
  </si>
  <si>
    <t>Montáž vzduchotechnické jednotky 2.02</t>
  </si>
  <si>
    <t>156666658</t>
  </si>
  <si>
    <t>108</t>
  </si>
  <si>
    <t>-766245249</t>
  </si>
  <si>
    <t>109</t>
  </si>
  <si>
    <t>-1148783217</t>
  </si>
  <si>
    <t>110</t>
  </si>
  <si>
    <t>-1243015244</t>
  </si>
  <si>
    <t>111</t>
  </si>
  <si>
    <t>-673560379</t>
  </si>
  <si>
    <t>112</t>
  </si>
  <si>
    <t>415409978</t>
  </si>
  <si>
    <t>113</t>
  </si>
  <si>
    <t>1120204855</t>
  </si>
  <si>
    <t>114</t>
  </si>
  <si>
    <t>-1769608210</t>
  </si>
  <si>
    <t>115</t>
  </si>
  <si>
    <t>1301288600</t>
  </si>
  <si>
    <t>116</t>
  </si>
  <si>
    <t>400324313</t>
  </si>
  <si>
    <t>117</t>
  </si>
  <si>
    <t>-1882423346</t>
  </si>
  <si>
    <t>118</t>
  </si>
  <si>
    <t>-449200358</t>
  </si>
  <si>
    <t>119</t>
  </si>
  <si>
    <t>-1902039274</t>
  </si>
  <si>
    <t>120</t>
  </si>
  <si>
    <t>-1735420859</t>
  </si>
  <si>
    <t>121</t>
  </si>
  <si>
    <t>-741699818</t>
  </si>
  <si>
    <t>122</t>
  </si>
  <si>
    <t>-1469106153</t>
  </si>
  <si>
    <t>123</t>
  </si>
  <si>
    <t>-2000736252</t>
  </si>
  <si>
    <t>124</t>
  </si>
  <si>
    <t>442584885</t>
  </si>
  <si>
    <t>125</t>
  </si>
  <si>
    <t>-704156896</t>
  </si>
  <si>
    <t>126</t>
  </si>
  <si>
    <t>1645763356</t>
  </si>
  <si>
    <t>127</t>
  </si>
  <si>
    <t>7511990081</t>
  </si>
  <si>
    <t>Montáž vzduchotechnické jednotky 2.03</t>
  </si>
  <si>
    <t>-437176955</t>
  </si>
  <si>
    <t>128</t>
  </si>
  <si>
    <t>7511999082</t>
  </si>
  <si>
    <t>Vzduchotechnická jednotka rekuperační o výkonu 690m3 včetně příslušenství</t>
  </si>
  <si>
    <t>151072619</t>
  </si>
  <si>
    <t>129</t>
  </si>
  <si>
    <t>-828291751</t>
  </si>
  <si>
    <t>130</t>
  </si>
  <si>
    <t>-1945627887</t>
  </si>
  <si>
    <t>131</t>
  </si>
  <si>
    <t>-306224644</t>
  </si>
  <si>
    <t>132</t>
  </si>
  <si>
    <t>-730037572</t>
  </si>
  <si>
    <t>133</t>
  </si>
  <si>
    <t>1357945598</t>
  </si>
  <si>
    <t>134</t>
  </si>
  <si>
    <t>1579696067</t>
  </si>
  <si>
    <t>135</t>
  </si>
  <si>
    <t>-2065204402</t>
  </si>
  <si>
    <t>136</t>
  </si>
  <si>
    <t>-1828412413</t>
  </si>
  <si>
    <t>137</t>
  </si>
  <si>
    <t>-582519028</t>
  </si>
  <si>
    <t>138</t>
  </si>
  <si>
    <t>-488923728</t>
  </si>
  <si>
    <t>139</t>
  </si>
  <si>
    <t>1720135729</t>
  </si>
  <si>
    <t>140</t>
  </si>
  <si>
    <t>742050459</t>
  </si>
  <si>
    <t>141</t>
  </si>
  <si>
    <t>59102659</t>
  </si>
  <si>
    <t>142</t>
  </si>
  <si>
    <t>1050279323</t>
  </si>
  <si>
    <t>143</t>
  </si>
  <si>
    <t>-1405509837</t>
  </si>
  <si>
    <t>144</t>
  </si>
  <si>
    <t>813274670</t>
  </si>
  <si>
    <t>145</t>
  </si>
  <si>
    <t>1121471170</t>
  </si>
  <si>
    <t>146</t>
  </si>
  <si>
    <t>751377011</t>
  </si>
  <si>
    <t>Mtž odsávacího zákrytu (digestoř) bytového vestavěného</t>
  </si>
  <si>
    <t>-1765469567</t>
  </si>
  <si>
    <t>147</t>
  </si>
  <si>
    <t>751398041</t>
  </si>
  <si>
    <t>Mtž protidešťové žaluzie potrubí D do 300 mm</t>
  </si>
  <si>
    <t>-1666337313</t>
  </si>
  <si>
    <t>148</t>
  </si>
  <si>
    <t>751510042</t>
  </si>
  <si>
    <t>Vzduchotechnické potrubí pozink kruhové spirálně vinuté D do 200 mm</t>
  </si>
  <si>
    <t>-2143253238</t>
  </si>
  <si>
    <t>149</t>
  </si>
  <si>
    <t>751999001</t>
  </si>
  <si>
    <t>Kuchyňská digestoř</t>
  </si>
  <si>
    <t>1112219029</t>
  </si>
  <si>
    <t>150</t>
  </si>
  <si>
    <t>751999002</t>
  </si>
  <si>
    <t>Protidešťová žaluzie D150</t>
  </si>
  <si>
    <t>610106037</t>
  </si>
  <si>
    <t>151</t>
  </si>
  <si>
    <t>998751101</t>
  </si>
  <si>
    <t>Přesun hmot tonážní pro vzduchotechniku v objektech v do 12 m</t>
  </si>
  <si>
    <t>-1315811569</t>
  </si>
  <si>
    <t>152</t>
  </si>
  <si>
    <t>těsnící materiál</t>
  </si>
  <si>
    <t>443587454</t>
  </si>
  <si>
    <t>153</t>
  </si>
  <si>
    <t>spojovací materiál</t>
  </si>
  <si>
    <t>1003635424</t>
  </si>
  <si>
    <t>154</t>
  </si>
  <si>
    <t>kotevní materiál</t>
  </si>
  <si>
    <t>909546471</t>
  </si>
  <si>
    <t>155</t>
  </si>
  <si>
    <t>montážní materiál</t>
  </si>
  <si>
    <t>1539065824</t>
  </si>
  <si>
    <t>156</t>
  </si>
  <si>
    <t>dílenská dokumentace, inženýrská činnost</t>
  </si>
  <si>
    <t>kpt</t>
  </si>
  <si>
    <t>1990955520</t>
  </si>
  <si>
    <t>157</t>
  </si>
  <si>
    <t>doprava a přesun hmot - dle dodavatele</t>
  </si>
  <si>
    <t>1513547958</t>
  </si>
  <si>
    <t>158</t>
  </si>
  <si>
    <t>odzkoušení a zaregulování systému</t>
  </si>
  <si>
    <t>1488546025</t>
  </si>
  <si>
    <t>159</t>
  </si>
  <si>
    <t>zaškolení obsluhy a předávací dokumentace</t>
  </si>
  <si>
    <t>-1524168507</t>
  </si>
  <si>
    <t>160</t>
  </si>
  <si>
    <t>lešení do 1,6m podlaha</t>
  </si>
  <si>
    <t>693552128</t>
  </si>
  <si>
    <t>Obklad potrubí VZT dvoustranný deskou SDK tl.12,5 mm do 500/500, včetně povrché úpravy a malby</t>
  </si>
  <si>
    <t>Zkouška měření hluku ve třídách dle požadavku PD</t>
  </si>
  <si>
    <t>Provedení průrazů, začistění, jádrové vrtání</t>
  </si>
  <si>
    <t>2063926482</t>
  </si>
  <si>
    <t>HZS3212</t>
  </si>
  <si>
    <t>Hodinová zúčtovací sazba montér vzduchotechniky a chlazení odborný</t>
  </si>
  <si>
    <t>512</t>
  </si>
  <si>
    <t>1363085889</t>
  </si>
  <si>
    <t>Soupis vypracoval:</t>
  </si>
  <si>
    <t>PASAPO s.r.o.</t>
  </si>
  <si>
    <t>Pavel Šafář</t>
  </si>
  <si>
    <t>Cenová soustava RTS DATA</t>
  </si>
  <si>
    <t>Cenová úroveň RTS 16/II</t>
  </si>
  <si>
    <t xml:space="preserve">Instalace IR čidla CO2, propojení s VZT jednotkou </t>
  </si>
  <si>
    <t>Instalace IR čidla CO2, propojení s bytovým boxem</t>
  </si>
  <si>
    <t>povinná publicita - dočasný billboard, velikost 5 100x 2 400 mm, materiál plast, včetně uchycení</t>
  </si>
  <si>
    <t>povinná publicita - pamětní deska, velikost 300x 400 mm, materiál sklo, kov, plast, včetně uchycení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</si>
</sst>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%"/>
    <numFmt numFmtId="171" formatCode="#,##0.000"/>
    <numFmt numFmtId="172" formatCode="_-* #,##0.0\ _K_č_-;\-* #,##0.0\ _K_č_-;_-* &quot;-&quot;?\ _K_č_-;_-@_-"/>
    <numFmt numFmtId="173" formatCode="##&quot;% DPH&quot;"/>
    <numFmt numFmtId="174" formatCode="???,???.?0\ &quot;Kč&quot;\ &quot;vč. DPH 15%&quot;"/>
    <numFmt numFmtId="175" formatCode="&quot;Základ    &quot;???,???.?0\ &quot;Kč&quot;"/>
    <numFmt numFmtId="176" formatCode="&quot;DPH &quot;???,???.?0\ &quot;Kč&quot;"/>
    <numFmt numFmtId="177" formatCode="???,???.?0\ &quot;Kč&quot;\ &quot;vč. DPH 21%&quot;"/>
    <numFmt numFmtId="178" formatCode="#,##0.00000"/>
  </numFmts>
  <fonts count="48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12"/>
      <color rgb="FF96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003366"/>
      <name val="Trebuchet MS"/>
      <family val="2"/>
    </font>
    <font>
      <i/>
      <sz val="8"/>
      <color rgb="FF0000FF"/>
      <name val="Trebuchet MS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rgb="FF960000"/>
      <name val="Trebuchet MS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3366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>
        <color rgb="FF000000"/>
      </top>
      <bottom/>
    </border>
    <border>
      <left/>
      <right/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/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</cellStyleXfs>
  <cellXfs count="707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49" fontId="3" fillId="0" borderId="7" xfId="0" applyNumberFormat="1" applyFont="1" applyBorder="1" applyAlignment="1">
      <alignment horizontal="left"/>
    </xf>
    <xf numFmtId="0" fontId="38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/>
    <xf numFmtId="0" fontId="38" fillId="0" borderId="12" xfId="0" applyFont="1" applyFill="1" applyBorder="1" applyAlignment="1">
      <alignment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49" fontId="39" fillId="0" borderId="56" xfId="0" applyNumberFormat="1" applyFont="1" applyFill="1" applyBorder="1" applyAlignment="1">
      <alignment horizontal="justify" vertical="center"/>
    </xf>
    <xf numFmtId="49" fontId="39" fillId="0" borderId="57" xfId="0" applyNumberFormat="1" applyFont="1" applyBorder="1" applyAlignment="1">
      <alignment horizontal="center" vertical="center"/>
    </xf>
    <xf numFmtId="172" fontId="39" fillId="0" borderId="58" xfId="0" applyNumberFormat="1" applyFont="1" applyFill="1" applyBorder="1" applyAlignment="1">
      <alignment vertical="center"/>
    </xf>
    <xf numFmtId="43" fontId="39" fillId="0" borderId="57" xfId="0" applyNumberFormat="1" applyFont="1" applyBorder="1" applyAlignment="1">
      <alignment vertical="center"/>
    </xf>
    <xf numFmtId="43" fontId="39" fillId="0" borderId="58" xfId="0" applyNumberFormat="1" applyFont="1" applyBorder="1" applyAlignment="1">
      <alignment vertical="center"/>
    </xf>
    <xf numFmtId="49" fontId="39" fillId="0" borderId="56" xfId="0" applyNumberFormat="1" applyFont="1" applyFill="1" applyBorder="1" applyAlignment="1">
      <alignment vertical="center"/>
    </xf>
    <xf numFmtId="49" fontId="39" fillId="0" borderId="56" xfId="0" applyNumberFormat="1" applyFont="1" applyBorder="1" applyAlignment="1">
      <alignment vertical="center"/>
    </xf>
    <xf numFmtId="172" fontId="39" fillId="0" borderId="58" xfId="0" applyNumberFormat="1" applyFont="1" applyBorder="1" applyAlignment="1">
      <alignment vertical="center"/>
    </xf>
    <xf numFmtId="49" fontId="39" fillId="0" borderId="57" xfId="0" applyNumberFormat="1" applyFont="1" applyFill="1" applyBorder="1" applyAlignment="1">
      <alignment horizontal="center" vertical="center"/>
    </xf>
    <xf numFmtId="43" fontId="39" fillId="0" borderId="57" xfId="0" applyNumberFormat="1" applyFont="1" applyFill="1" applyBorder="1" applyAlignment="1">
      <alignment vertical="center"/>
    </xf>
    <xf numFmtId="43" fontId="39" fillId="0" borderId="58" xfId="0" applyNumberFormat="1" applyFont="1" applyFill="1" applyBorder="1" applyAlignment="1">
      <alignment vertical="center"/>
    </xf>
    <xf numFmtId="49" fontId="39" fillId="0" borderId="59" xfId="0" applyNumberFormat="1" applyFont="1" applyFill="1" applyBorder="1" applyAlignment="1">
      <alignment vertical="center"/>
    </xf>
    <xf numFmtId="49" fontId="39" fillId="0" borderId="60" xfId="0" applyNumberFormat="1" applyFont="1" applyBorder="1" applyAlignment="1">
      <alignment horizontal="center" vertical="center"/>
    </xf>
    <xf numFmtId="172" fontId="39" fillId="0" borderId="61" xfId="0" applyNumberFormat="1" applyFont="1" applyFill="1" applyBorder="1" applyAlignment="1">
      <alignment vertical="center"/>
    </xf>
    <xf numFmtId="43" fontId="39" fillId="0" borderId="61" xfId="0" applyNumberFormat="1" applyFont="1" applyBorder="1" applyAlignment="1">
      <alignment vertical="center"/>
    </xf>
    <xf numFmtId="49" fontId="39" fillId="0" borderId="62" xfId="0" applyNumberFormat="1" applyFont="1" applyFill="1" applyBorder="1" applyAlignment="1">
      <alignment vertical="center"/>
    </xf>
    <xf numFmtId="49" fontId="39" fillId="0" borderId="63" xfId="0" applyNumberFormat="1" applyFont="1" applyBorder="1" applyAlignment="1">
      <alignment horizontal="center" vertical="center"/>
    </xf>
    <xf numFmtId="172" fontId="39" fillId="0" borderId="64" xfId="0" applyNumberFormat="1" applyFont="1" applyFill="1" applyBorder="1" applyAlignment="1">
      <alignment vertical="center"/>
    </xf>
    <xf numFmtId="43" fontId="39" fillId="0" borderId="64" xfId="0" applyNumberFormat="1" applyFont="1" applyBorder="1" applyAlignment="1">
      <alignment vertical="center"/>
    </xf>
    <xf numFmtId="0" fontId="39" fillId="0" borderId="6" xfId="0" applyFont="1" applyFill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9" fillId="0" borderId="7" xfId="0" applyFont="1" applyFill="1" applyBorder="1" applyAlignment="1">
      <alignment vertical="center"/>
    </xf>
    <xf numFmtId="44" fontId="39" fillId="0" borderId="13" xfId="0" applyNumberFormat="1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9" fillId="0" borderId="4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1" fontId="39" fillId="0" borderId="0" xfId="0" applyNumberFormat="1" applyFont="1" applyFill="1" applyBorder="1" applyAlignment="1">
      <alignment vertical="center"/>
    </xf>
    <xf numFmtId="44" fontId="39" fillId="0" borderId="5" xfId="0" applyNumberFormat="1" applyFont="1" applyBorder="1" applyAlignment="1">
      <alignment vertical="center"/>
    </xf>
    <xf numFmtId="0" fontId="39" fillId="0" borderId="5" xfId="0" applyFont="1" applyBorder="1" applyAlignment="1">
      <alignment vertical="center"/>
    </xf>
    <xf numFmtId="43" fontId="39" fillId="0" borderId="5" xfId="0" applyNumberFormat="1" applyFont="1" applyBorder="1" applyAlignment="1">
      <alignment vertical="center"/>
    </xf>
    <xf numFmtId="0" fontId="38" fillId="0" borderId="43" xfId="0" applyFont="1" applyFill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0" xfId="0" applyFont="1" applyFill="1"/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44" fontId="38" fillId="0" borderId="0" xfId="0" applyNumberFormat="1" applyFont="1" applyBorder="1" applyAlignment="1">
      <alignment vertical="center"/>
    </xf>
    <xf numFmtId="49" fontId="39" fillId="0" borderId="65" xfId="0" applyNumberFormat="1" applyFont="1" applyFill="1" applyBorder="1" applyAlignment="1">
      <alignment horizontal="justify" vertical="center"/>
    </xf>
    <xf numFmtId="49" fontId="39" fillId="0" borderId="66" xfId="0" applyNumberFormat="1" applyFont="1" applyBorder="1" applyAlignment="1">
      <alignment horizontal="center" vertical="center"/>
    </xf>
    <xf numFmtId="172" fontId="39" fillId="0" borderId="67" xfId="0" applyNumberFormat="1" applyFont="1" applyFill="1" applyBorder="1" applyAlignment="1">
      <alignment vertical="center"/>
    </xf>
    <xf numFmtId="49" fontId="39" fillId="0" borderId="65" xfId="0" applyNumberFormat="1" applyFont="1" applyBorder="1" applyAlignment="1">
      <alignment horizontal="justify" vertical="center"/>
    </xf>
    <xf numFmtId="172" fontId="39" fillId="0" borderId="67" xfId="0" applyNumberFormat="1" applyFont="1" applyBorder="1" applyAlignment="1">
      <alignment vertical="center"/>
    </xf>
    <xf numFmtId="49" fontId="39" fillId="0" borderId="66" xfId="0" applyNumberFormat="1" applyFont="1" applyFill="1" applyBorder="1" applyAlignment="1">
      <alignment horizontal="center" vertical="center"/>
    </xf>
    <xf numFmtId="44" fontId="38" fillId="0" borderId="0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 wrapText="1"/>
    </xf>
    <xf numFmtId="0" fontId="38" fillId="0" borderId="2" xfId="0" applyFont="1" applyFill="1" applyBorder="1" applyAlignment="1">
      <alignment horizontal="center" vertical="center"/>
    </xf>
    <xf numFmtId="49" fontId="39" fillId="0" borderId="65" xfId="0" applyNumberFormat="1" applyFont="1" applyFill="1" applyBorder="1" applyAlignment="1">
      <alignment vertical="center"/>
    </xf>
    <xf numFmtId="44" fontId="39" fillId="0" borderId="13" xfId="0" applyNumberFormat="1" applyFont="1" applyFill="1" applyBorder="1" applyAlignment="1">
      <alignment vertical="center"/>
    </xf>
    <xf numFmtId="44" fontId="39" fillId="0" borderId="5" xfId="0" applyNumberFormat="1" applyFont="1" applyFill="1" applyBorder="1" applyAlignment="1">
      <alignment vertical="center"/>
    </xf>
    <xf numFmtId="0" fontId="39" fillId="0" borderId="5" xfId="0" applyFont="1" applyFill="1" applyBorder="1" applyAlignment="1">
      <alignment vertical="center"/>
    </xf>
    <xf numFmtId="43" fontId="39" fillId="0" borderId="5" xfId="0" applyNumberFormat="1" applyFont="1" applyFill="1" applyBorder="1" applyAlignment="1">
      <alignment vertical="center"/>
    </xf>
    <xf numFmtId="44" fontId="38" fillId="0" borderId="42" xfId="0" applyNumberFormat="1" applyFont="1" applyFill="1" applyBorder="1" applyAlignment="1">
      <alignment vertical="center"/>
    </xf>
    <xf numFmtId="0" fontId="39" fillId="0" borderId="43" xfId="0" applyFont="1" applyFill="1" applyBorder="1" applyAlignment="1">
      <alignment vertical="center"/>
    </xf>
    <xf numFmtId="0" fontId="39" fillId="0" borderId="48" xfId="0" applyFont="1" applyFill="1" applyBorder="1"/>
    <xf numFmtId="0" fontId="39" fillId="0" borderId="48" xfId="0" applyFont="1" applyBorder="1"/>
    <xf numFmtId="0" fontId="38" fillId="0" borderId="1" xfId="0" applyFont="1" applyBorder="1" applyAlignment="1">
      <alignment horizontal="center" vertical="center"/>
    </xf>
    <xf numFmtId="0" fontId="39" fillId="0" borderId="68" xfId="0" applyNumberFormat="1" applyFont="1" applyFill="1" applyBorder="1" applyAlignment="1">
      <alignment horizontal="justify" vertical="center"/>
    </xf>
    <xf numFmtId="0" fontId="39" fillId="0" borderId="69" xfId="0" applyNumberFormat="1" applyFont="1" applyBorder="1" applyAlignment="1">
      <alignment horizontal="justify" vertical="center"/>
    </xf>
    <xf numFmtId="173" fontId="39" fillId="0" borderId="70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vertical="center"/>
    </xf>
    <xf numFmtId="0" fontId="38" fillId="0" borderId="0" xfId="0" applyFont="1" applyFill="1"/>
    <xf numFmtId="174" fontId="38" fillId="0" borderId="0" xfId="0" applyNumberFormat="1" applyFont="1" applyFill="1" applyAlignment="1">
      <alignment horizontal="right" vertical="center"/>
    </xf>
    <xf numFmtId="173" fontId="39" fillId="0" borderId="0" xfId="0" applyNumberFormat="1" applyFont="1" applyFill="1" applyBorder="1" applyAlignment="1">
      <alignment horizontal="right" vertical="center"/>
    </xf>
    <xf numFmtId="177" fontId="38" fillId="0" borderId="0" xfId="0" applyNumberFormat="1" applyFont="1" applyFill="1" applyAlignment="1">
      <alignment horizontal="right" vertical="center"/>
    </xf>
    <xf numFmtId="0" fontId="0" fillId="0" borderId="0" xfId="0" applyFill="1" applyProtection="1">
      <protection/>
    </xf>
    <xf numFmtId="0" fontId="25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2" fillId="0" borderId="0" xfId="21" applyFont="1" applyFill="1" applyAlignment="1" applyProtection="1">
      <alignment vertical="center"/>
      <protection/>
    </xf>
    <xf numFmtId="44" fontId="38" fillId="0" borderId="42" xfId="0" applyNumberFormat="1" applyFont="1" applyBorder="1" applyAlignment="1">
      <alignment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20" fillId="0" borderId="71" xfId="0" applyFont="1" applyBorder="1" applyProtection="1">
      <protection/>
    </xf>
    <xf numFmtId="0" fontId="0" fillId="0" borderId="0" xfId="0" applyProtection="1">
      <protection/>
    </xf>
    <xf numFmtId="0" fontId="20" fillId="0" borderId="0" xfId="0" applyFont="1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0" fillId="0" borderId="72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170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20" fillId="6" borderId="0" xfId="0" applyFont="1" applyFill="1" applyBorder="1" applyAlignment="1" applyProtection="1">
      <alignment vertical="center"/>
      <protection/>
    </xf>
    <xf numFmtId="0" fontId="23" fillId="6" borderId="73" xfId="0" applyFont="1" applyFill="1" applyBorder="1" applyAlignment="1" applyProtection="1">
      <alignment horizontal="left" vertical="center"/>
      <protection/>
    </xf>
    <xf numFmtId="0" fontId="20" fillId="6" borderId="74" xfId="0" applyFont="1" applyFill="1" applyBorder="1" applyAlignment="1" applyProtection="1">
      <alignment vertical="center"/>
      <protection/>
    </xf>
    <xf numFmtId="0" fontId="23" fillId="6" borderId="74" xfId="0" applyFont="1" applyFill="1" applyBorder="1" applyAlignment="1" applyProtection="1">
      <alignment horizontal="right" vertical="center"/>
      <protection/>
    </xf>
    <xf numFmtId="0" fontId="23" fillId="6" borderId="74" xfId="0" applyFont="1" applyFill="1" applyBorder="1" applyAlignment="1" applyProtection="1">
      <alignment horizontal="center" vertical="center"/>
      <protection/>
    </xf>
    <xf numFmtId="0" fontId="29" fillId="0" borderId="75" xfId="0" applyFont="1" applyBorder="1" applyAlignment="1" applyProtection="1">
      <alignment horizontal="left" vertical="center"/>
      <protection/>
    </xf>
    <xf numFmtId="0" fontId="20" fillId="0" borderId="76" xfId="0" applyFont="1" applyBorder="1" applyAlignment="1" applyProtection="1">
      <alignment vertical="center"/>
      <protection/>
    </xf>
    <xf numFmtId="0" fontId="20" fillId="0" borderId="77" xfId="0" applyFont="1" applyBorder="1" applyProtection="1">
      <protection/>
    </xf>
    <xf numFmtId="0" fontId="20" fillId="0" borderId="78" xfId="0" applyFont="1" applyBorder="1" applyProtection="1">
      <protection/>
    </xf>
    <xf numFmtId="0" fontId="30" fillId="0" borderId="79" xfId="0" applyFont="1" applyBorder="1" applyAlignment="1" applyProtection="1">
      <alignment horizontal="left" vertical="center"/>
      <protection/>
    </xf>
    <xf numFmtId="0" fontId="20" fillId="0" borderId="80" xfId="0" applyFont="1" applyBorder="1" applyAlignment="1" applyProtection="1">
      <alignment vertical="center"/>
      <protection/>
    </xf>
    <xf numFmtId="0" fontId="30" fillId="0" borderId="80" xfId="0" applyFont="1" applyBorder="1" applyAlignment="1" applyProtection="1">
      <alignment horizontal="left" vertical="center"/>
      <protection/>
    </xf>
    <xf numFmtId="0" fontId="20" fillId="0" borderId="81" xfId="0" applyFont="1" applyBorder="1" applyAlignment="1" applyProtection="1">
      <alignment vertical="center"/>
      <protection/>
    </xf>
    <xf numFmtId="0" fontId="20" fillId="0" borderId="82" xfId="0" applyFont="1" applyBorder="1" applyAlignment="1" applyProtection="1">
      <alignment vertical="center"/>
      <protection/>
    </xf>
    <xf numFmtId="0" fontId="20" fillId="0" borderId="0" xfId="0" applyFont="1" applyProtection="1">
      <protection/>
    </xf>
    <xf numFmtId="0" fontId="20" fillId="0" borderId="71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32" fillId="6" borderId="0" xfId="0" applyFont="1" applyFill="1" applyBorder="1" applyAlignment="1" applyProtection="1">
      <alignment horizontal="left" vertical="center"/>
      <protection/>
    </xf>
    <xf numFmtId="0" fontId="24" fillId="6" borderId="83" xfId="0" applyFont="1" applyFill="1" applyBorder="1" applyAlignment="1" applyProtection="1">
      <alignment horizontal="center" vertical="center" wrapText="1"/>
      <protection/>
    </xf>
    <xf numFmtId="0" fontId="24" fillId="6" borderId="8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0" fillId="0" borderId="85" xfId="0" applyFont="1" applyBorder="1" applyAlignment="1" applyProtection="1">
      <alignment horizontal="center" vertical="center"/>
      <protection/>
    </xf>
    <xf numFmtId="49" fontId="20" fillId="0" borderId="85" xfId="0" applyNumberFormat="1" applyFont="1" applyBorder="1" applyAlignment="1" applyProtection="1">
      <alignment horizontal="left" vertical="center" wrapText="1"/>
      <protection/>
    </xf>
    <xf numFmtId="0" fontId="20" fillId="0" borderId="85" xfId="0" applyFont="1" applyBorder="1" applyAlignment="1" applyProtection="1">
      <alignment horizontal="center" vertical="center" wrapText="1"/>
      <protection/>
    </xf>
    <xf numFmtId="171" fontId="20" fillId="0" borderId="85" xfId="0" applyNumberFormat="1" applyFont="1" applyBorder="1" applyAlignment="1" applyProtection="1">
      <alignment vertical="center"/>
      <protection/>
    </xf>
    <xf numFmtId="0" fontId="37" fillId="0" borderId="85" xfId="0" applyFont="1" applyBorder="1" applyAlignment="1" applyProtection="1">
      <alignment horizontal="center" vertical="center"/>
      <protection/>
    </xf>
    <xf numFmtId="49" fontId="37" fillId="0" borderId="85" xfId="0" applyNumberFormat="1" applyFont="1" applyBorder="1" applyAlignment="1" applyProtection="1">
      <alignment horizontal="left" vertical="center" wrapText="1"/>
      <protection/>
    </xf>
    <xf numFmtId="0" fontId="37" fillId="0" borderId="85" xfId="0" applyFont="1" applyBorder="1" applyAlignment="1" applyProtection="1">
      <alignment horizontal="center" vertical="center" wrapText="1"/>
      <protection/>
    </xf>
    <xf numFmtId="171" fontId="37" fillId="0" borderId="85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86" xfId="0" applyFill="1" applyBorder="1" applyProtection="1">
      <protection/>
    </xf>
    <xf numFmtId="0" fontId="0" fillId="0" borderId="71" xfId="0" applyFill="1" applyBorder="1" applyProtection="1">
      <protection/>
    </xf>
    <xf numFmtId="0" fontId="0" fillId="0" borderId="87" xfId="0" applyFill="1" applyBorder="1" applyProtection="1">
      <protection/>
    </xf>
    <xf numFmtId="0" fontId="0" fillId="0" borderId="88" xfId="0" applyFill="1" applyBorder="1" applyProtection="1">
      <protection/>
    </xf>
    <xf numFmtId="0" fontId="0" fillId="0" borderId="89" xfId="0" applyFill="1" applyBorder="1" applyProtection="1"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8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top"/>
      <protection/>
    </xf>
    <xf numFmtId="0" fontId="0" fillId="0" borderId="89" xfId="0" applyFont="1" applyFill="1" applyBorder="1" applyAlignment="1" applyProtection="1">
      <alignment vertical="center"/>
      <protection/>
    </xf>
    <xf numFmtId="0" fontId="0" fillId="0" borderId="9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70" fontId="2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3" fillId="0" borderId="91" xfId="0" applyFont="1" applyFill="1" applyBorder="1" applyAlignment="1" applyProtection="1">
      <alignment horizontal="left" vertical="center"/>
      <protection/>
    </xf>
    <xf numFmtId="0" fontId="0" fillId="0" borderId="92" xfId="0" applyFont="1" applyFill="1" applyBorder="1" applyAlignment="1" applyProtection="1">
      <alignment vertical="center"/>
      <protection/>
    </xf>
    <xf numFmtId="0" fontId="23" fillId="0" borderId="92" xfId="0" applyFont="1" applyFill="1" applyBorder="1" applyAlignment="1" applyProtection="1">
      <alignment horizontal="right" vertical="center"/>
      <protection/>
    </xf>
    <xf numFmtId="0" fontId="23" fillId="0" borderId="92" xfId="0" applyFont="1" applyFill="1" applyBorder="1" applyAlignment="1" applyProtection="1">
      <alignment horizontal="center" vertical="center"/>
      <protection/>
    </xf>
    <xf numFmtId="0" fontId="29" fillId="0" borderId="93" xfId="0" applyFont="1" applyFill="1" applyBorder="1" applyAlignment="1" applyProtection="1">
      <alignment horizontal="left" vertical="center"/>
      <protection/>
    </xf>
    <xf numFmtId="0" fontId="0" fillId="0" borderId="94" xfId="0" applyFont="1" applyFill="1" applyBorder="1" applyAlignment="1" applyProtection="1">
      <alignment vertical="center"/>
      <protection/>
    </xf>
    <xf numFmtId="0" fontId="0" fillId="0" borderId="95" xfId="0" applyFill="1" applyBorder="1" applyProtection="1">
      <protection/>
    </xf>
    <xf numFmtId="0" fontId="0" fillId="0" borderId="96" xfId="0" applyFill="1" applyBorder="1" applyProtection="1">
      <protection/>
    </xf>
    <xf numFmtId="0" fontId="30" fillId="0" borderId="97" xfId="0" applyFont="1" applyFill="1" applyBorder="1" applyAlignment="1" applyProtection="1">
      <alignment horizontal="left" vertical="center"/>
      <protection/>
    </xf>
    <xf numFmtId="0" fontId="0" fillId="0" borderId="98" xfId="0" applyFont="1" applyFill="1" applyBorder="1" applyAlignment="1" applyProtection="1">
      <alignment vertical="center"/>
      <protection/>
    </xf>
    <xf numFmtId="0" fontId="30" fillId="0" borderId="98" xfId="0" applyFont="1" applyFill="1" applyBorder="1" applyAlignment="1" applyProtection="1">
      <alignment horizontal="left" vertical="center"/>
      <protection/>
    </xf>
    <xf numFmtId="0" fontId="0" fillId="0" borderId="99" xfId="0" applyFont="1" applyFill="1" applyBorder="1" applyAlignment="1" applyProtection="1">
      <alignment vertical="center"/>
      <protection/>
    </xf>
    <xf numFmtId="0" fontId="0" fillId="0" borderId="100" xfId="0" applyFont="1" applyFill="1" applyBorder="1" applyAlignment="1" applyProtection="1">
      <alignment vertical="center"/>
      <protection/>
    </xf>
    <xf numFmtId="0" fontId="0" fillId="0" borderId="82" xfId="0" applyFont="1" applyFill="1" applyBorder="1" applyAlignment="1" applyProtection="1">
      <alignment vertical="center"/>
      <protection/>
    </xf>
    <xf numFmtId="0" fontId="0" fillId="0" borderId="101" xfId="0" applyFont="1" applyFill="1" applyBorder="1" applyAlignment="1" applyProtection="1">
      <alignment vertical="center"/>
      <protection/>
    </xf>
    <xf numFmtId="0" fontId="0" fillId="0" borderId="86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8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3" fillId="0" borderId="88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89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4" fillId="0" borderId="88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89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0" fillId="0" borderId="102" xfId="0" applyFont="1" applyFill="1" applyBorder="1" applyAlignment="1" applyProtection="1">
      <alignment vertical="center"/>
      <protection/>
    </xf>
    <xf numFmtId="0" fontId="22" fillId="0" borderId="10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0" fillId="0" borderId="88" xfId="0" applyFont="1" applyFill="1" applyBorder="1" applyAlignment="1" applyProtection="1">
      <alignment horizontal="center" vertical="center" wrapText="1"/>
      <protection/>
    </xf>
    <xf numFmtId="0" fontId="24" fillId="0" borderId="103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2" fillId="0" borderId="103" xfId="0" applyFont="1" applyFill="1" applyBorder="1" applyAlignment="1" applyProtection="1">
      <alignment horizontal="center" vertical="center" wrapText="1"/>
      <protection/>
    </xf>
    <xf numFmtId="0" fontId="22" fillId="0" borderId="104" xfId="0" applyFont="1" applyFill="1" applyBorder="1" applyAlignment="1" applyProtection="1">
      <alignment horizontal="center" vertical="center" wrapText="1"/>
      <protection/>
    </xf>
    <xf numFmtId="0" fontId="22" fillId="0" borderId="105" xfId="0" applyFont="1" applyFill="1" applyBorder="1" applyAlignment="1" applyProtection="1">
      <alignment horizontal="center" vertical="center" wrapText="1"/>
      <protection/>
    </xf>
    <xf numFmtId="0" fontId="0" fillId="0" borderId="93" xfId="0" applyFont="1" applyFill="1" applyBorder="1" applyAlignment="1" applyProtection="1">
      <alignment vertical="center"/>
      <protection/>
    </xf>
    <xf numFmtId="178" fontId="45" fillId="0" borderId="90" xfId="0" applyNumberFormat="1" applyFont="1" applyFill="1" applyBorder="1" applyAlignment="1" applyProtection="1">
      <alignment/>
      <protection/>
    </xf>
    <xf numFmtId="178" fontId="45" fillId="0" borderId="94" xfId="0" applyNumberFormat="1" applyFont="1" applyFill="1" applyBorder="1" applyAlignment="1" applyProtection="1">
      <alignment/>
      <protection/>
    </xf>
    <xf numFmtId="4" fontId="46" fillId="0" borderId="0" xfId="0" applyNumberFormat="1" applyFont="1" applyFill="1" applyAlignment="1" applyProtection="1">
      <alignment vertical="center"/>
      <protection/>
    </xf>
    <xf numFmtId="0" fontId="36" fillId="0" borderId="88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left"/>
      <protection/>
    </xf>
    <xf numFmtId="0" fontId="36" fillId="0" borderId="89" xfId="0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36" fillId="0" borderId="95" xfId="0" applyFont="1" applyFill="1" applyBorder="1" applyAlignment="1" applyProtection="1">
      <alignment/>
      <protection/>
    </xf>
    <xf numFmtId="178" fontId="36" fillId="0" borderId="0" xfId="0" applyNumberFormat="1" applyFont="1" applyFill="1" applyBorder="1" applyAlignment="1" applyProtection="1">
      <alignment/>
      <protection/>
    </xf>
    <xf numFmtId="178" fontId="36" fillId="0" borderId="96" xfId="0" applyNumberFormat="1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 horizontal="center"/>
      <protection/>
    </xf>
    <xf numFmtId="4" fontId="36" fillId="0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102" xfId="0" applyFont="1" applyFill="1" applyBorder="1" applyAlignment="1" applyProtection="1">
      <alignment horizontal="center" vertical="center"/>
      <protection/>
    </xf>
    <xf numFmtId="49" fontId="0" fillId="0" borderId="102" xfId="0" applyNumberFormat="1" applyFont="1" applyFill="1" applyBorder="1" applyAlignment="1" applyProtection="1">
      <alignment horizontal="left" vertical="center" wrapText="1"/>
      <protection/>
    </xf>
    <xf numFmtId="0" fontId="0" fillId="0" borderId="102" xfId="0" applyFont="1" applyFill="1" applyBorder="1" applyAlignment="1" applyProtection="1">
      <alignment horizontal="center" vertical="center" wrapText="1"/>
      <protection/>
    </xf>
    <xf numFmtId="171" fontId="0" fillId="0" borderId="102" xfId="0" applyNumberFormat="1" applyFont="1" applyFill="1" applyBorder="1" applyAlignment="1" applyProtection="1">
      <alignment vertical="center"/>
      <protection/>
    </xf>
    <xf numFmtId="0" fontId="28" fillId="0" borderId="102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178" fontId="28" fillId="0" borderId="0" xfId="0" applyNumberFormat="1" applyFont="1" applyFill="1" applyBorder="1" applyAlignment="1" applyProtection="1">
      <alignment vertical="center"/>
      <protection/>
    </xf>
    <xf numFmtId="178" fontId="28" fillId="0" borderId="96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37" fillId="0" borderId="102" xfId="0" applyFont="1" applyFill="1" applyBorder="1" applyAlignment="1" applyProtection="1">
      <alignment horizontal="center" vertical="center"/>
      <protection/>
    </xf>
    <xf numFmtId="49" fontId="37" fillId="0" borderId="102" xfId="0" applyNumberFormat="1" applyFont="1" applyFill="1" applyBorder="1" applyAlignment="1" applyProtection="1">
      <alignment horizontal="left" vertical="center" wrapText="1"/>
      <protection/>
    </xf>
    <xf numFmtId="0" fontId="37" fillId="0" borderId="102" xfId="0" applyFont="1" applyFill="1" applyBorder="1" applyAlignment="1" applyProtection="1">
      <alignment horizontal="center" vertical="center" wrapText="1"/>
      <protection/>
    </xf>
    <xf numFmtId="171" fontId="37" fillId="0" borderId="102" xfId="0" applyNumberFormat="1" applyFont="1" applyFill="1" applyBorder="1" applyAlignment="1" applyProtection="1">
      <alignment vertical="center"/>
      <protection/>
    </xf>
    <xf numFmtId="0" fontId="47" fillId="0" borderId="88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47" fillId="0" borderId="89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7" fillId="0" borderId="95" xfId="0" applyFont="1" applyFill="1" applyBorder="1" applyAlignment="1" applyProtection="1">
      <alignment/>
      <protection/>
    </xf>
    <xf numFmtId="178" fontId="47" fillId="0" borderId="0" xfId="0" applyNumberFormat="1" applyFont="1" applyFill="1" applyBorder="1" applyAlignment="1" applyProtection="1">
      <alignment/>
      <protection/>
    </xf>
    <xf numFmtId="178" fontId="47" fillId="0" borderId="96" xfId="0" applyNumberFormat="1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47" fillId="0" borderId="0" xfId="0" applyFont="1" applyFill="1" applyAlignment="1" applyProtection="1">
      <alignment horizontal="center"/>
      <protection/>
    </xf>
    <xf numFmtId="4" fontId="47" fillId="0" borderId="0" xfId="0" applyNumberFormat="1" applyFont="1" applyFill="1" applyAlignment="1" applyProtection="1">
      <alignment vertical="center"/>
      <protection/>
    </xf>
    <xf numFmtId="0" fontId="28" fillId="0" borderId="98" xfId="0" applyFont="1" applyFill="1" applyBorder="1" applyAlignment="1" applyProtection="1">
      <alignment horizontal="center" vertical="center"/>
      <protection/>
    </xf>
    <xf numFmtId="178" fontId="28" fillId="0" borderId="98" xfId="0" applyNumberFormat="1" applyFont="1" applyFill="1" applyBorder="1" applyAlignment="1" applyProtection="1">
      <alignment vertical="center"/>
      <protection/>
    </xf>
    <xf numFmtId="178" fontId="28" fillId="0" borderId="99" xfId="0" applyNumberFormat="1" applyFont="1" applyFill="1" applyBorder="1" applyAlignment="1" applyProtection="1">
      <alignment vertical="center"/>
      <protection/>
    </xf>
    <xf numFmtId="43" fontId="39" fillId="0" borderId="57" xfId="0" applyNumberFormat="1" applyFont="1" applyBorder="1" applyAlignment="1" applyProtection="1">
      <alignment vertical="center"/>
      <protection locked="0"/>
    </xf>
    <xf numFmtId="43" fontId="39" fillId="0" borderId="57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10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Protection="1">
      <protection/>
    </xf>
    <xf numFmtId="0" fontId="34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ill="1" applyProtection="1">
      <protection/>
    </xf>
    <xf numFmtId="0" fontId="14" fillId="5" borderId="4" xfId="20" applyFont="1" applyFill="1" applyBorder="1" applyAlignment="1" applyProtection="1">
      <alignment horizontal="left" wrapText="1"/>
      <protection/>
    </xf>
    <xf numFmtId="0" fontId="1" fillId="0" borderId="0" xfId="20" applyFont="1" applyProtection="1">
      <alignment/>
      <protection locked="0"/>
    </xf>
    <xf numFmtId="4" fontId="1" fillId="2" borderId="3" xfId="20" applyNumberFormat="1" applyFont="1" applyFill="1" applyBorder="1" applyAlignment="1" applyProtection="1">
      <alignment horizontal="right"/>
      <protection/>
    </xf>
    <xf numFmtId="0" fontId="1" fillId="0" borderId="2" xfId="20" applyNumberFormat="1" applyFont="1" applyBorder="1" applyAlignment="1" applyProtection="1">
      <alignment horizontal="right"/>
      <protection/>
    </xf>
    <xf numFmtId="0" fontId="1" fillId="0" borderId="0" xfId="20" applyFont="1" applyProtection="1">
      <alignment/>
      <protection/>
    </xf>
    <xf numFmtId="0" fontId="3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7" fillId="0" borderId="0" xfId="0" applyFont="1" applyFill="1" applyAlignment="1" applyProtection="1">
      <alignment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4" fontId="8" fillId="0" borderId="14" xfId="20" applyNumberFormat="1" applyFont="1" applyBorder="1" applyProtection="1">
      <alignment/>
      <protection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6" xfId="0" applyNumberFormat="1" applyFont="1" applyBorder="1" applyAlignment="1">
      <alignment horizontal="right" vertical="center"/>
    </xf>
    <xf numFmtId="3" fontId="6" fillId="7" borderId="11" xfId="0" applyNumberFormat="1" applyFont="1" applyFill="1" applyBorder="1" applyAlignment="1">
      <alignment horizontal="right" vertical="center"/>
    </xf>
    <xf numFmtId="3" fontId="6" fillId="7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10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108" xfId="20" applyFont="1" applyBorder="1" applyAlignment="1">
      <alignment horizontal="center"/>
      <protection/>
    </xf>
    <xf numFmtId="0" fontId="1" fillId="0" borderId="109" xfId="20" applyFont="1" applyBorder="1" applyAlignment="1">
      <alignment horizontal="center"/>
      <protection/>
    </xf>
    <xf numFmtId="0" fontId="1" fillId="0" borderId="110" xfId="20" applyFont="1" applyBorder="1" applyAlignment="1">
      <alignment horizontal="center"/>
      <protection/>
    </xf>
    <xf numFmtId="0" fontId="1" fillId="0" borderId="111" xfId="20" applyFont="1" applyBorder="1" applyAlignment="1">
      <alignment horizontal="center"/>
      <protection/>
    </xf>
    <xf numFmtId="0" fontId="1" fillId="0" borderId="11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11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114" xfId="20" applyNumberFormat="1" applyFont="1" applyFill="1" applyBorder="1" applyAlignment="1">
      <alignment horizontal="left" wrapText="1"/>
      <protection/>
    </xf>
    <xf numFmtId="49" fontId="15" fillId="0" borderId="11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110" xfId="20" applyNumberFormat="1" applyFont="1" applyBorder="1" applyAlignment="1">
      <alignment horizontal="center"/>
      <protection/>
    </xf>
    <xf numFmtId="0" fontId="1" fillId="0" borderId="11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113" xfId="20" applyFont="1" applyBorder="1" applyAlignment="1">
      <alignment horizontal="center" shrinkToFit="1"/>
      <protection/>
    </xf>
    <xf numFmtId="49" fontId="19" fillId="5" borderId="114" xfId="20" applyNumberFormat="1" applyFont="1" applyFill="1" applyBorder="1" applyAlignment="1">
      <alignment horizontal="left" wrapText="1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Protection="1"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169" fontId="24" fillId="0" borderId="0" xfId="0" applyNumberFormat="1" applyFont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4" fontId="25" fillId="0" borderId="0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3" fillId="6" borderId="74" xfId="0" applyNumberFormat="1" applyFont="1" applyFill="1" applyBorder="1" applyAlignment="1" applyProtection="1">
      <alignment vertical="center"/>
      <protection/>
    </xf>
    <xf numFmtId="0" fontId="20" fillId="6" borderId="74" xfId="0" applyFont="1" applyFill="1" applyBorder="1" applyAlignment="1" applyProtection="1">
      <alignment vertical="center"/>
      <protection/>
    </xf>
    <xf numFmtId="0" fontId="20" fillId="6" borderId="116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4" fillId="6" borderId="0" xfId="0" applyFont="1" applyFill="1" applyBorder="1" applyAlignment="1" applyProtection="1">
      <alignment horizontal="center" vertical="center"/>
      <protection/>
    </xf>
    <xf numFmtId="0" fontId="20" fillId="6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4" fontId="32" fillId="6" borderId="0" xfId="0" applyNumberFormat="1" applyFont="1" applyFill="1" applyBorder="1" applyAlignment="1" applyProtection="1">
      <alignment vertical="center"/>
      <protection/>
    </xf>
    <xf numFmtId="0" fontId="20" fillId="0" borderId="85" xfId="0" applyFont="1" applyBorder="1" applyAlignment="1" applyProtection="1">
      <alignment horizontal="left" vertical="center" wrapText="1"/>
      <protection/>
    </xf>
    <xf numFmtId="0" fontId="20" fillId="0" borderId="85" xfId="0" applyFont="1" applyBorder="1" applyAlignment="1" applyProtection="1">
      <alignment vertical="center"/>
      <protection/>
    </xf>
    <xf numFmtId="4" fontId="20" fillId="0" borderId="85" xfId="0" applyNumberFormat="1" applyFont="1" applyBorder="1" applyAlignment="1" applyProtection="1">
      <alignment vertical="center"/>
      <protection locked="0"/>
    </xf>
    <xf numFmtId="0" fontId="20" fillId="0" borderId="85" xfId="0" applyFont="1" applyBorder="1" applyAlignment="1" applyProtection="1">
      <alignment vertical="center"/>
      <protection locked="0"/>
    </xf>
    <xf numFmtId="4" fontId="20" fillId="0" borderId="85" xfId="0" applyNumberFormat="1" applyFont="1" applyBorder="1" applyAlignment="1" applyProtection="1">
      <alignment vertical="center"/>
      <protection/>
    </xf>
    <xf numFmtId="0" fontId="24" fillId="6" borderId="84" xfId="0" applyFont="1" applyFill="1" applyBorder="1" applyAlignment="1" applyProtection="1">
      <alignment horizontal="center" vertical="center" wrapText="1"/>
      <protection/>
    </xf>
    <xf numFmtId="0" fontId="20" fillId="6" borderId="84" xfId="0" applyFont="1" applyFill="1" applyBorder="1" applyAlignment="1" applyProtection="1">
      <alignment horizontal="center" vertical="center" wrapText="1"/>
      <protection/>
    </xf>
    <xf numFmtId="0" fontId="35" fillId="6" borderId="84" xfId="0" applyFont="1" applyFill="1" applyBorder="1" applyAlignment="1" applyProtection="1">
      <alignment horizontal="center" vertical="center" wrapText="1"/>
      <protection/>
    </xf>
    <xf numFmtId="0" fontId="20" fillId="6" borderId="117" xfId="0" applyFont="1" applyFill="1" applyBorder="1" applyAlignment="1" applyProtection="1">
      <alignment horizontal="center" vertical="center" wrapText="1"/>
      <protection/>
    </xf>
    <xf numFmtId="4" fontId="32" fillId="0" borderId="72" xfId="0" applyNumberFormat="1" applyFont="1" applyBorder="1" applyAlignment="1" applyProtection="1">
      <alignment/>
      <protection/>
    </xf>
    <xf numFmtId="4" fontId="23" fillId="0" borderId="72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/>
      <protection/>
    </xf>
    <xf numFmtId="4" fontId="34" fillId="0" borderId="80" xfId="0" applyNumberFormat="1" applyFont="1" applyBorder="1" applyAlignment="1" applyProtection="1">
      <alignment/>
      <protection/>
    </xf>
    <xf numFmtId="4" fontId="34" fillId="0" borderId="80" xfId="0" applyNumberFormat="1" applyFont="1" applyBorder="1" applyAlignment="1" applyProtection="1">
      <alignment vertical="center"/>
      <protection/>
    </xf>
    <xf numFmtId="4" fontId="34" fillId="0" borderId="84" xfId="0" applyNumberFormat="1" applyFont="1" applyBorder="1" applyAlignment="1" applyProtection="1">
      <alignment/>
      <protection/>
    </xf>
    <xf numFmtId="4" fontId="34" fillId="0" borderId="84" xfId="0" applyNumberFormat="1" applyFont="1" applyBorder="1" applyAlignment="1" applyProtection="1">
      <alignment vertical="center"/>
      <protection/>
    </xf>
    <xf numFmtId="4" fontId="33" fillId="0" borderId="84" xfId="0" applyNumberFormat="1" applyFont="1" applyBorder="1" applyAlignment="1" applyProtection="1">
      <alignment/>
      <protection/>
    </xf>
    <xf numFmtId="4" fontId="33" fillId="0" borderId="84" xfId="0" applyNumberFormat="1" applyFont="1" applyBorder="1" applyAlignment="1" applyProtection="1">
      <alignment vertical="center"/>
      <protection/>
    </xf>
    <xf numFmtId="0" fontId="37" fillId="0" borderId="85" xfId="0" applyFont="1" applyBorder="1" applyAlignment="1" applyProtection="1">
      <alignment horizontal="left" vertical="center" wrapText="1"/>
      <protection/>
    </xf>
    <xf numFmtId="0" fontId="37" fillId="0" borderId="85" xfId="0" applyFont="1" applyBorder="1" applyAlignment="1" applyProtection="1">
      <alignment vertical="center"/>
      <protection/>
    </xf>
    <xf numFmtId="4" fontId="37" fillId="0" borderId="85" xfId="0" applyNumberFormat="1" applyFont="1" applyBorder="1" applyAlignment="1" applyProtection="1">
      <alignment vertical="center"/>
      <protection locked="0"/>
    </xf>
    <xf numFmtId="0" fontId="37" fillId="0" borderId="85" xfId="0" applyFont="1" applyBorder="1" applyAlignment="1" applyProtection="1">
      <alignment vertical="center"/>
      <protection locked="0"/>
    </xf>
    <xf numFmtId="4" fontId="37" fillId="0" borderId="85" xfId="0" applyNumberFormat="1" applyFont="1" applyBorder="1" applyAlignment="1" applyProtection="1">
      <alignment vertical="center"/>
      <protection/>
    </xf>
    <xf numFmtId="0" fontId="38" fillId="0" borderId="32" xfId="0" applyFont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44" fontId="39" fillId="0" borderId="68" xfId="0" applyNumberFormat="1" applyFont="1" applyBorder="1" applyAlignment="1">
      <alignment vertical="center"/>
    </xf>
    <xf numFmtId="44" fontId="39" fillId="0" borderId="70" xfId="0" applyNumberFormat="1" applyFont="1" applyBorder="1" applyAlignment="1">
      <alignment vertical="center"/>
    </xf>
    <xf numFmtId="44" fontId="38" fillId="0" borderId="0" xfId="0" applyNumberFormat="1" applyFont="1" applyFill="1" applyAlignment="1">
      <alignment/>
    </xf>
    <xf numFmtId="44" fontId="38" fillId="0" borderId="32" xfId="0" applyNumberFormat="1" applyFont="1" applyBorder="1" applyAlignment="1">
      <alignment vertical="center"/>
    </xf>
    <xf numFmtId="44" fontId="38" fillId="0" borderId="42" xfId="0" applyNumberFormat="1" applyFont="1" applyBorder="1" applyAlignment="1">
      <alignment vertical="center"/>
    </xf>
    <xf numFmtId="44" fontId="38" fillId="0" borderId="43" xfId="0" applyNumberFormat="1" applyFont="1" applyBorder="1" applyAlignment="1">
      <alignment vertical="center"/>
    </xf>
    <xf numFmtId="175" fontId="39" fillId="0" borderId="0" xfId="0" applyNumberFormat="1" applyFont="1" applyFill="1" applyAlignment="1">
      <alignment/>
    </xf>
    <xf numFmtId="176" fontId="39" fillId="0" borderId="0" xfId="0" applyNumberFormat="1" applyFont="1" applyFill="1" applyAlignment="1">
      <alignment horizontal="right"/>
    </xf>
    <xf numFmtId="176" fontId="39" fillId="0" borderId="0" xfId="0" applyNumberFormat="1" applyFont="1" applyFill="1" applyAlignment="1">
      <alignment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69" fontId="2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42" fillId="0" borderId="0" xfId="21" applyFont="1" applyFill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Protection="1">
      <protection/>
    </xf>
    <xf numFmtId="4" fontId="25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 vertical="center"/>
      <protection/>
    </xf>
    <xf numFmtId="4" fontId="28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4" fontId="23" fillId="0" borderId="92" xfId="0" applyNumberFormat="1" applyFont="1" applyFill="1" applyBorder="1" applyAlignment="1" applyProtection="1">
      <alignment vertical="center"/>
      <protection/>
    </xf>
    <xf numFmtId="4" fontId="23" fillId="0" borderId="118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4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1" fillId="0" borderId="0" xfId="0" applyNumberFormat="1" applyFont="1" applyFill="1" applyBorder="1" applyAlignment="1" applyProtection="1">
      <alignment vertical="center"/>
      <protection/>
    </xf>
    <xf numFmtId="4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" fontId="44" fillId="0" borderId="0" xfId="0" applyNumberFormat="1" applyFont="1" applyFill="1" applyBorder="1" applyAlignment="1" applyProtection="1">
      <alignment vertical="center"/>
      <protection/>
    </xf>
    <xf numFmtId="4" fontId="32" fillId="0" borderId="90" xfId="0" applyNumberFormat="1" applyFont="1" applyFill="1" applyBorder="1" applyAlignment="1" applyProtection="1">
      <alignment/>
      <protection/>
    </xf>
    <xf numFmtId="4" fontId="23" fillId="0" borderId="90" xfId="0" applyNumberFormat="1" applyFont="1" applyFill="1" applyBorder="1" applyAlignment="1" applyProtection="1">
      <alignment vertical="center"/>
      <protection/>
    </xf>
    <xf numFmtId="4" fontId="33" fillId="0" borderId="0" xfId="0" applyNumberFormat="1" applyFont="1" applyFill="1" applyBorder="1" applyAlignment="1" applyProtection="1">
      <alignment/>
      <protection/>
    </xf>
    <xf numFmtId="4" fontId="34" fillId="0" borderId="98" xfId="0" applyNumberFormat="1" applyFont="1" applyFill="1" applyBorder="1" applyAlignment="1" applyProtection="1">
      <alignment/>
      <protection/>
    </xf>
    <xf numFmtId="4" fontId="34" fillId="0" borderId="98" xfId="0" applyNumberFormat="1" applyFont="1" applyFill="1" applyBorder="1" applyAlignment="1" applyProtection="1">
      <alignment vertical="center"/>
      <protection/>
    </xf>
    <xf numFmtId="0" fontId="0" fillId="0" borderId="102" xfId="0" applyFont="1" applyFill="1" applyBorder="1" applyAlignment="1" applyProtection="1">
      <alignment horizontal="left" vertical="center" wrapText="1"/>
      <protection/>
    </xf>
    <xf numFmtId="4" fontId="0" fillId="0" borderId="102" xfId="0" applyNumberFormat="1" applyFont="1" applyFill="1" applyBorder="1" applyAlignment="1" applyProtection="1">
      <alignment vertical="center"/>
      <protection locked="0"/>
    </xf>
    <xf numFmtId="4" fontId="0" fillId="0" borderId="102" xfId="0" applyNumberFormat="1" applyFont="1" applyFill="1" applyBorder="1" applyAlignment="1" applyProtection="1">
      <alignment vertical="center"/>
      <protection/>
    </xf>
    <xf numFmtId="0" fontId="24" fillId="0" borderId="104" xfId="0" applyFont="1" applyFill="1" applyBorder="1" applyAlignment="1" applyProtection="1">
      <alignment horizontal="center" vertical="center" wrapText="1"/>
      <protection/>
    </xf>
    <xf numFmtId="0" fontId="35" fillId="0" borderId="104" xfId="0" applyFont="1" applyFill="1" applyBorder="1" applyAlignment="1" applyProtection="1">
      <alignment horizontal="center" vertical="center" wrapText="1"/>
      <protection/>
    </xf>
    <xf numFmtId="0" fontId="24" fillId="0" borderId="105" xfId="0" applyFont="1" applyFill="1" applyBorder="1" applyAlignment="1" applyProtection="1">
      <alignment horizontal="center" vertical="center" wrapText="1"/>
      <protection/>
    </xf>
    <xf numFmtId="0" fontId="37" fillId="0" borderId="102" xfId="0" applyFont="1" applyFill="1" applyBorder="1" applyAlignment="1" applyProtection="1">
      <alignment horizontal="left" vertical="center" wrapText="1"/>
      <protection/>
    </xf>
    <xf numFmtId="4" fontId="37" fillId="0" borderId="102" xfId="0" applyNumberFormat="1" applyFont="1" applyFill="1" applyBorder="1" applyAlignment="1" applyProtection="1">
      <alignment vertical="center"/>
      <protection locked="0"/>
    </xf>
    <xf numFmtId="4" fontId="37" fillId="0" borderId="102" xfId="0" applyNumberFormat="1" applyFont="1" applyFill="1" applyBorder="1" applyAlignment="1" applyProtection="1">
      <alignment vertical="center"/>
      <protection/>
    </xf>
    <xf numFmtId="4" fontId="34" fillId="0" borderId="104" xfId="0" applyNumberFormat="1" applyFont="1" applyFill="1" applyBorder="1" applyAlignment="1" applyProtection="1">
      <alignment/>
      <protection/>
    </xf>
    <xf numFmtId="4" fontId="34" fillId="0" borderId="104" xfId="0" applyNumberFormat="1" applyFont="1" applyFill="1" applyBorder="1" applyAlignment="1" applyProtection="1">
      <alignment vertical="center"/>
      <protection/>
    </xf>
    <xf numFmtId="4" fontId="47" fillId="0" borderId="104" xfId="0" applyNumberFormat="1" applyFont="1" applyFill="1" applyBorder="1" applyAlignment="1" applyProtection="1">
      <alignment/>
      <protection/>
    </xf>
    <xf numFmtId="4" fontId="47" fillId="0" borderId="104" xfId="0" applyNumberFormat="1" applyFont="1" applyFill="1" applyBorder="1" applyAlignment="1" applyProtection="1">
      <alignment vertical="center"/>
      <protection/>
    </xf>
    <xf numFmtId="0" fontId="0" fillId="0" borderId="103" xfId="0" applyFont="1" applyFill="1" applyBorder="1" applyAlignment="1" applyProtection="1">
      <alignment horizontal="left" vertical="center" wrapText="1"/>
      <protection/>
    </xf>
    <xf numFmtId="0" fontId="0" fillId="0" borderId="104" xfId="0" applyFont="1" applyFill="1" applyBorder="1" applyAlignment="1" applyProtection="1">
      <alignment horizontal="left" vertical="center" wrapText="1"/>
      <protection/>
    </xf>
    <xf numFmtId="0" fontId="0" fillId="0" borderId="105" xfId="0" applyFont="1" applyFill="1" applyBorder="1" applyAlignment="1" applyProtection="1">
      <alignment horizontal="left" vertical="center" wrapText="1"/>
      <protection/>
    </xf>
    <xf numFmtId="4" fontId="0" fillId="0" borderId="103" xfId="0" applyNumberFormat="1" applyFont="1" applyFill="1" applyBorder="1" applyAlignment="1" applyProtection="1">
      <alignment horizontal="right" vertical="center"/>
      <protection locked="0"/>
    </xf>
    <xf numFmtId="4" fontId="0" fillId="0" borderId="105" xfId="0" applyNumberFormat="1" applyFont="1" applyFill="1" applyBorder="1" applyAlignment="1" applyProtection="1">
      <alignment horizontal="right" vertical="center"/>
      <protection locked="0"/>
    </xf>
    <xf numFmtId="4" fontId="0" fillId="0" borderId="103" xfId="0" applyNumberFormat="1" applyFont="1" applyFill="1" applyBorder="1" applyAlignment="1" applyProtection="1">
      <alignment horizontal="right" vertical="center"/>
      <protection/>
    </xf>
    <xf numFmtId="4" fontId="0" fillId="0" borderId="104" xfId="0" applyNumberFormat="1" applyFont="1" applyFill="1" applyBorder="1" applyAlignment="1" applyProtection="1">
      <alignment horizontal="right" vertical="center"/>
      <protection/>
    </xf>
    <xf numFmtId="4" fontId="0" fillId="0" borderId="105" xfId="0" applyNumberFormat="1" applyFont="1" applyFill="1" applyBorder="1" applyAlignment="1" applyProtection="1">
      <alignment horizontal="right" vertical="center"/>
      <protection/>
    </xf>
    <xf numFmtId="4" fontId="33" fillId="0" borderId="104" xfId="0" applyNumberFormat="1" applyFont="1" applyFill="1" applyBorder="1" applyAlignment="1" applyProtection="1">
      <alignment/>
      <protection/>
    </xf>
    <xf numFmtId="4" fontId="33" fillId="0" borderId="104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connections" Target="connections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ocuments\Rozpo&#269;ty\Rozpo&#269;ty%20Energy\SZe&#352;%20a%20SO&#352;%20Pod&#283;brady\Soupisy%20SZe&#352;%20Pod&#283;brady%20OFI\ZTI,%20UT,%20VZT%20%20-%20Zateplen&#237;%20fas&#225;dy%20a%20st&#345;echy%20budovy%20&#353;koly%20SZe&#352;%20a%20SO&#352;%20Pod&#283;bra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Zm&#283;na%20SZe&#352;%20Pod&#283;brady%202017\VZT%20-%20Zatepleni%20fasady%20a%20strechy%20budovy%20skoly%20SZeS%20a%20SOS%20Podebrady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a - Vzduchotechnika"/>
      <sheetName val="b - Ústřední vytápění"/>
      <sheetName val="c - Zdravotní technika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a - Vzduchotechnika"/>
    </sheetNames>
    <sheetDataSet>
      <sheetData sheetId="0">
        <row r="6">
          <cell r="K6" t="str">
            <v>Zateplení fasády a střechy budovy školy SZeŠ a SOŠ Poděbrady</v>
          </cell>
        </row>
        <row r="8">
          <cell r="AN8" t="str">
            <v>9. 12. 2016</v>
          </cell>
        </row>
        <row r="10">
          <cell r="AN10">
            <v>0</v>
          </cell>
        </row>
        <row r="11">
          <cell r="E11" t="str">
            <v> </v>
          </cell>
          <cell r="AN11">
            <v>0</v>
          </cell>
        </row>
        <row r="13">
          <cell r="AN13">
            <v>0</v>
          </cell>
        </row>
        <row r="14">
          <cell r="E14" t="str">
            <v> </v>
          </cell>
          <cell r="AN14">
            <v>0</v>
          </cell>
        </row>
        <row r="16">
          <cell r="AN16">
            <v>0</v>
          </cell>
        </row>
        <row r="17">
          <cell r="E17" t="str">
            <v> </v>
          </cell>
          <cell r="AN17">
            <v>0</v>
          </cell>
        </row>
        <row r="19">
          <cell r="AN19">
            <v>0</v>
          </cell>
        </row>
        <row r="20">
          <cell r="E20" t="str">
            <v> </v>
          </cell>
          <cell r="AN20">
            <v>0</v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name="Rozpočet1_102" connectionId="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Rozpočet1_100" connectionId="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Rozpočet1" connectionId="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Rozpočet1_78" connectionId="10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Rozpočet1_105" connectionId="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Rozpočet1_104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ozpočet1_90" connectionId="1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ozpočet1_106" connectionId="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ozpočet1_101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ozpočet1_103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ozpočet1_42" connectionId="1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Rozpočet1_108" connectionId="1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Rozpočet1_34" connectionId="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Rozpočet1_107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3" Type="http://schemas.openxmlformats.org/officeDocument/2006/relationships/queryTable" Target="../queryTables/queryTable2.xml" /><Relationship Id="rId10" Type="http://schemas.openxmlformats.org/officeDocument/2006/relationships/queryTable" Target="../queryTables/queryTable9.xml" /><Relationship Id="rId5" Type="http://schemas.openxmlformats.org/officeDocument/2006/relationships/queryTable" Target="../queryTables/queryTable4.xml" /><Relationship Id="rId8" Type="http://schemas.openxmlformats.org/officeDocument/2006/relationships/queryTable" Target="../queryTables/queryTable7.xml" /><Relationship Id="rId4" Type="http://schemas.openxmlformats.org/officeDocument/2006/relationships/queryTable" Target="../queryTables/queryTable3.xml" /><Relationship Id="rId11" Type="http://schemas.openxmlformats.org/officeDocument/2006/relationships/queryTable" Target="../queryTables/queryTable10.xml" /><Relationship Id="rId14" Type="http://schemas.openxmlformats.org/officeDocument/2006/relationships/queryTable" Target="../queryTables/queryTable13.xml" /><Relationship Id="rId15" Type="http://schemas.openxmlformats.org/officeDocument/2006/relationships/queryTable" Target="../queryTables/queryTable14.xml" /><Relationship Id="rId12" Type="http://schemas.openxmlformats.org/officeDocument/2006/relationships/queryTable" Target="../queryTables/queryTable11.xml" /><Relationship Id="rId13" Type="http://schemas.openxmlformats.org/officeDocument/2006/relationships/queryTable" Target="../queryTables/queryTable12.xml" /><Relationship Id="rId6" Type="http://schemas.openxmlformats.org/officeDocument/2006/relationships/queryTable" Target="../queryTables/queryTable5.xml" /><Relationship Id="rId9" Type="http://schemas.openxmlformats.org/officeDocument/2006/relationships/queryTable" Target="../queryTables/queryTable8.xml" /><Relationship Id="rId7" Type="http://schemas.openxmlformats.org/officeDocument/2006/relationships/queryTable" Target="../queryTables/queryTable6.xml" /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2"/>
  <sheetViews>
    <sheetView showGridLines="0" tabSelected="1" zoomScaleSheetLayoutView="75" workbookViewId="0" topLeftCell="B6">
      <selection activeCell="L13" sqref="L13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23" width="9.125" style="1" customWidth="1"/>
    <col min="24" max="24" width="15.00390625" style="1" customWidth="1"/>
    <col min="25" max="16384" width="9.125" style="1" customWidth="1"/>
  </cols>
  <sheetData>
    <row r="1" spans="7:10" s="358" customFormat="1" ht="12" customHeight="1">
      <c r="G1" s="359"/>
      <c r="I1" s="359"/>
      <c r="J1" s="359"/>
    </row>
    <row r="2" spans="2:11" s="358" customFormat="1" ht="17.25" customHeight="1">
      <c r="B2" s="360"/>
      <c r="C2" s="361" t="s">
        <v>1520</v>
      </c>
      <c r="E2" s="362"/>
      <c r="F2" s="361"/>
      <c r="G2" s="363"/>
      <c r="H2" s="364" t="s">
        <v>0</v>
      </c>
      <c r="I2" s="365">
        <v>42881</v>
      </c>
      <c r="J2" s="359"/>
      <c r="K2" s="360"/>
    </row>
    <row r="3" spans="3:10" s="358" customFormat="1" ht="6" customHeight="1">
      <c r="C3" s="366"/>
      <c r="D3" s="367" t="s">
        <v>1</v>
      </c>
      <c r="G3" s="359"/>
      <c r="I3" s="359"/>
      <c r="J3" s="359"/>
    </row>
    <row r="4" spans="7:10" s="358" customFormat="1" ht="4.5" customHeight="1">
      <c r="G4" s="359"/>
      <c r="I4" s="359"/>
      <c r="J4" s="359"/>
    </row>
    <row r="5" spans="3:15" s="358" customFormat="1" ht="13.5" customHeight="1">
      <c r="C5" s="368" t="s">
        <v>2</v>
      </c>
      <c r="D5" s="369" t="s">
        <v>103</v>
      </c>
      <c r="E5" s="370" t="s">
        <v>104</v>
      </c>
      <c r="F5" s="371"/>
      <c r="G5" s="372"/>
      <c r="H5" s="371"/>
      <c r="I5" s="372"/>
      <c r="J5" s="359"/>
      <c r="O5" s="365"/>
    </row>
    <row r="6" spans="7:10" s="358" customFormat="1" ht="12.75">
      <c r="G6" s="359"/>
      <c r="I6" s="359"/>
      <c r="J6" s="359"/>
    </row>
    <row r="7" spans="3:11" s="358" customFormat="1" ht="12.75">
      <c r="C7" s="373" t="s">
        <v>3</v>
      </c>
      <c r="D7" s="374" t="s">
        <v>943</v>
      </c>
      <c r="G7" s="359"/>
      <c r="H7" s="375" t="s">
        <v>4</v>
      </c>
      <c r="I7" s="359"/>
      <c r="J7" s="374"/>
      <c r="K7" s="374"/>
    </row>
    <row r="8" spans="4:11" s="358" customFormat="1" ht="12.75">
      <c r="D8" s="374" t="s">
        <v>1517</v>
      </c>
      <c r="G8" s="359"/>
      <c r="H8" s="375" t="s">
        <v>5</v>
      </c>
      <c r="I8" s="359"/>
      <c r="J8" s="374"/>
      <c r="K8" s="374"/>
    </row>
    <row r="9" spans="3:10" s="358" customFormat="1" ht="12.75">
      <c r="C9" s="375" t="s">
        <v>1519</v>
      </c>
      <c r="D9" s="374" t="s">
        <v>1518</v>
      </c>
      <c r="G9" s="359"/>
      <c r="H9" s="375"/>
      <c r="I9" s="359"/>
      <c r="J9" s="374"/>
    </row>
    <row r="10" spans="7:10" s="358" customFormat="1" ht="12.75">
      <c r="G10" s="359"/>
      <c r="H10" s="375"/>
      <c r="I10" s="359"/>
      <c r="J10" s="374"/>
    </row>
    <row r="11" spans="3:11" s="358" customFormat="1" ht="12.75">
      <c r="C11" s="373" t="s">
        <v>6</v>
      </c>
      <c r="D11" s="374"/>
      <c r="G11" s="359"/>
      <c r="H11" s="375" t="s">
        <v>4</v>
      </c>
      <c r="I11" s="359"/>
      <c r="J11" s="374"/>
      <c r="K11" s="374"/>
    </row>
    <row r="12" spans="4:11" s="358" customFormat="1" ht="12.75">
      <c r="D12" s="374"/>
      <c r="G12" s="359"/>
      <c r="H12" s="375" t="s">
        <v>5</v>
      </c>
      <c r="I12" s="359"/>
      <c r="J12" s="374"/>
      <c r="K12" s="374"/>
    </row>
    <row r="13" spans="3:10" s="358" customFormat="1" ht="12" customHeight="1">
      <c r="C13" s="375"/>
      <c r="D13" s="374"/>
      <c r="G13" s="359"/>
      <c r="I13" s="359"/>
      <c r="J13" s="375"/>
    </row>
    <row r="14" spans="3:10" s="358" customFormat="1" ht="24.75" customHeight="1">
      <c r="C14" s="376" t="s">
        <v>7</v>
      </c>
      <c r="G14" s="359"/>
      <c r="H14" s="376" t="s">
        <v>8</v>
      </c>
      <c r="I14" s="359"/>
      <c r="J14" s="375"/>
    </row>
    <row r="15" spans="7:10" s="358" customFormat="1" ht="12.75" customHeight="1">
      <c r="G15" s="359"/>
      <c r="I15" s="359"/>
      <c r="J15" s="375"/>
    </row>
    <row r="16" spans="3:10" s="358" customFormat="1" ht="28.5" customHeight="1">
      <c r="C16" s="376" t="s">
        <v>9</v>
      </c>
      <c r="G16" s="359"/>
      <c r="H16" s="376" t="s">
        <v>9</v>
      </c>
      <c r="I16" s="359"/>
      <c r="J16" s="359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552">
        <f>ROUND(G35,0)</f>
        <v>0</v>
      </c>
      <c r="J19" s="553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554">
        <f>ROUND(I19*D20/100,0)</f>
        <v>0</v>
      </c>
      <c r="J20" s="555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554">
        <f>ROUND(H35,0)</f>
        <v>0</v>
      </c>
      <c r="J21" s="555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556">
        <f>ROUND(I21*D21/100,0)</f>
        <v>0</v>
      </c>
      <c r="J22" s="557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558">
        <f>SUM(I19:I22)</f>
        <v>0</v>
      </c>
      <c r="J23" s="559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35" t="s">
        <v>12</v>
      </c>
    </row>
    <row r="30" spans="2:10" ht="12.75">
      <c r="B30" s="37" t="s">
        <v>106</v>
      </c>
      <c r="C30" s="38" t="s">
        <v>107</v>
      </c>
      <c r="D30" s="39"/>
      <c r="E30" s="40"/>
      <c r="F30" s="41">
        <f>G30+H30+I30</f>
        <v>0</v>
      </c>
      <c r="G30" s="42">
        <v>0</v>
      </c>
      <c r="H30" s="43">
        <f>SUM('SO 01 1 KL'!F30:G30)</f>
        <v>0</v>
      </c>
      <c r="I30" s="43">
        <f aca="true" t="shared" si="0" ref="I30:I34">(G30*SazbaDPH1)/100+(H30*SazbaDPH2)/100</f>
        <v>0</v>
      </c>
      <c r="J30" s="44" t="str">
        <f aca="true" t="shared" si="1" ref="J30:J34">IF(CelkemObjekty=0,"",F30/CelkemObjekty*100)</f>
        <v/>
      </c>
    </row>
    <row r="31" spans="2:10" ht="12.75">
      <c r="B31" s="45" t="s">
        <v>946</v>
      </c>
      <c r="C31" s="46" t="s">
        <v>947</v>
      </c>
      <c r="D31" s="47"/>
      <c r="E31" s="48"/>
      <c r="F31" s="49">
        <f aca="true" t="shared" si="2" ref="F31:F34">G31+H31+I31</f>
        <v>0</v>
      </c>
      <c r="G31" s="50">
        <v>0</v>
      </c>
      <c r="H31" s="51">
        <f>SUM('SO 02 1 KL'!F30:G30)</f>
        <v>0</v>
      </c>
      <c r="I31" s="51">
        <f t="shared" si="0"/>
        <v>0</v>
      </c>
      <c r="J31" s="44" t="str">
        <f t="shared" si="1"/>
        <v/>
      </c>
    </row>
    <row r="32" spans="2:10" ht="12.75">
      <c r="B32" s="45" t="s">
        <v>1227</v>
      </c>
      <c r="C32" s="46" t="s">
        <v>1228</v>
      </c>
      <c r="D32" s="47"/>
      <c r="E32" s="48"/>
      <c r="F32" s="49">
        <f t="shared" si="2"/>
        <v>0</v>
      </c>
      <c r="G32" s="50">
        <v>0</v>
      </c>
      <c r="H32" s="51">
        <f>SUM('SO 03 1 KL'!F30:G30)</f>
        <v>0</v>
      </c>
      <c r="I32" s="51">
        <f t="shared" si="0"/>
        <v>0</v>
      </c>
      <c r="J32" s="44" t="str">
        <f t="shared" si="1"/>
        <v/>
      </c>
    </row>
    <row r="33" spans="2:10" ht="12.75">
      <c r="B33" s="45" t="s">
        <v>1473</v>
      </c>
      <c r="C33" s="46" t="s">
        <v>1474</v>
      </c>
      <c r="D33" s="47"/>
      <c r="E33" s="48"/>
      <c r="F33" s="49">
        <f t="shared" si="2"/>
        <v>0</v>
      </c>
      <c r="G33" s="50">
        <v>0</v>
      </c>
      <c r="H33" s="51">
        <f>SUM('SO 04 1 KL'!F30:G30)</f>
        <v>0</v>
      </c>
      <c r="I33" s="51">
        <f t="shared" si="0"/>
        <v>0</v>
      </c>
      <c r="J33" s="44" t="str">
        <f t="shared" si="1"/>
        <v/>
      </c>
    </row>
    <row r="34" spans="2:10" ht="12.75">
      <c r="B34" s="45" t="s">
        <v>1491</v>
      </c>
      <c r="C34" s="46" t="s">
        <v>1492</v>
      </c>
      <c r="D34" s="47"/>
      <c r="E34" s="48"/>
      <c r="F34" s="49">
        <f t="shared" si="2"/>
        <v>0</v>
      </c>
      <c r="G34" s="50">
        <v>0</v>
      </c>
      <c r="H34" s="51">
        <f>SUM('SO 05 1 KL'!F30:G30)</f>
        <v>0</v>
      </c>
      <c r="I34" s="51">
        <f t="shared" si="0"/>
        <v>0</v>
      </c>
      <c r="J34" s="44" t="str">
        <f t="shared" si="1"/>
        <v/>
      </c>
    </row>
    <row r="35" spans="2:10" ht="17.25" customHeight="1">
      <c r="B35" s="53" t="s">
        <v>19</v>
      </c>
      <c r="C35" s="54"/>
      <c r="D35" s="55"/>
      <c r="E35" s="56"/>
      <c r="F35" s="57">
        <f>SUM(F30:F34)</f>
        <v>0</v>
      </c>
      <c r="G35" s="57">
        <f>SUM(G30:G34)</f>
        <v>0</v>
      </c>
      <c r="H35" s="57">
        <f>SUM(H30:H34)</f>
        <v>0</v>
      </c>
      <c r="I35" s="57">
        <f>SUM(I30:I34)</f>
        <v>0</v>
      </c>
      <c r="J35" s="58" t="str">
        <f aca="true" t="shared" si="3" ref="J35">IF(CelkemObjekty=0,"",F35/CelkemObjekty*100)</f>
        <v/>
      </c>
    </row>
    <row r="36" spans="2:11" ht="12.75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9.75" customHeight="1"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7.5" customHeight="1" hidden="1"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2:11" ht="18" hidden="1">
      <c r="B39" s="3" t="s">
        <v>20</v>
      </c>
      <c r="C39" s="30"/>
      <c r="D39" s="30"/>
      <c r="E39" s="30"/>
      <c r="F39" s="30"/>
      <c r="G39" s="30"/>
      <c r="H39" s="30"/>
      <c r="I39" s="30"/>
      <c r="J39" s="30"/>
      <c r="K39" s="59"/>
    </row>
    <row r="40" ht="12.75" hidden="1">
      <c r="K40" s="59"/>
    </row>
    <row r="41" spans="2:10" ht="25.5" hidden="1">
      <c r="B41" s="60" t="s">
        <v>21</v>
      </c>
      <c r="C41" s="61" t="s">
        <v>22</v>
      </c>
      <c r="D41" s="33"/>
      <c r="E41" s="34"/>
      <c r="F41" s="35" t="s">
        <v>17</v>
      </c>
      <c r="G41" s="36" t="str">
        <f>CONCATENATE("Základ DPH ",SazbaDPH1," %")</f>
        <v>Základ DPH 15 %</v>
      </c>
      <c r="H41" s="35" t="str">
        <f>CONCATENATE("Základ DPH ",SazbaDPH2," %")</f>
        <v>Základ DPH 21 %</v>
      </c>
      <c r="I41" s="36" t="s">
        <v>18</v>
      </c>
      <c r="J41" s="35" t="s">
        <v>12</v>
      </c>
    </row>
    <row r="42" spans="2:10" ht="12.75" hidden="1">
      <c r="B42" s="62" t="s">
        <v>106</v>
      </c>
      <c r="C42" s="63" t="s">
        <v>945</v>
      </c>
      <c r="D42" s="39"/>
      <c r="E42" s="40"/>
      <c r="F42" s="41">
        <f>G42+H42+I42</f>
        <v>25328377.4051</v>
      </c>
      <c r="G42" s="42">
        <v>0</v>
      </c>
      <c r="H42" s="43">
        <v>20932543.31</v>
      </c>
      <c r="I42" s="50">
        <f aca="true" t="shared" si="4" ref="I42:I46">(G42*SazbaDPH1)/100+(H42*SazbaDPH2)/100</f>
        <v>4395834.0951</v>
      </c>
      <c r="J42" s="44" t="str">
        <f aca="true" t="shared" si="5" ref="J42:J46">IF(CelkemObjekty=0,"",F42/CelkemObjekty*100)</f>
        <v/>
      </c>
    </row>
    <row r="43" spans="2:10" ht="12.75" hidden="1">
      <c r="B43" s="64" t="s">
        <v>946</v>
      </c>
      <c r="C43" s="65" t="s">
        <v>1226</v>
      </c>
      <c r="D43" s="47"/>
      <c r="E43" s="48"/>
      <c r="F43" s="49">
        <f aca="true" t="shared" si="6" ref="F43:F46">G43+H43+I43</f>
        <v>6362672.820900001</v>
      </c>
      <c r="G43" s="50">
        <v>0</v>
      </c>
      <c r="H43" s="51">
        <v>5258407.29</v>
      </c>
      <c r="I43" s="50">
        <f t="shared" si="4"/>
        <v>1104265.5309000001</v>
      </c>
      <c r="J43" s="44" t="str">
        <f t="shared" si="5"/>
        <v/>
      </c>
    </row>
    <row r="44" spans="2:10" ht="12.75" hidden="1">
      <c r="B44" s="64" t="s">
        <v>1227</v>
      </c>
      <c r="C44" s="65" t="s">
        <v>1472</v>
      </c>
      <c r="D44" s="47"/>
      <c r="E44" s="48"/>
      <c r="F44" s="49">
        <f t="shared" si="6"/>
        <v>6766001.9999</v>
      </c>
      <c r="G44" s="50">
        <v>0</v>
      </c>
      <c r="H44" s="51">
        <v>5591737.19</v>
      </c>
      <c r="I44" s="50">
        <f t="shared" si="4"/>
        <v>1174264.8099</v>
      </c>
      <c r="J44" s="44" t="str">
        <f t="shared" si="5"/>
        <v/>
      </c>
    </row>
    <row r="45" spans="2:10" ht="12.75" hidden="1">
      <c r="B45" s="64" t="s">
        <v>1473</v>
      </c>
      <c r="C45" s="65" t="s">
        <v>1490</v>
      </c>
      <c r="D45" s="47"/>
      <c r="E45" s="48"/>
      <c r="F45" s="49">
        <f t="shared" si="6"/>
        <v>6677825.6093999995</v>
      </c>
      <c r="G45" s="50">
        <v>0</v>
      </c>
      <c r="H45" s="51">
        <v>5518864.14</v>
      </c>
      <c r="I45" s="50">
        <f t="shared" si="4"/>
        <v>1158961.4694</v>
      </c>
      <c r="J45" s="44" t="str">
        <f t="shared" si="5"/>
        <v/>
      </c>
    </row>
    <row r="46" spans="2:10" ht="12.75" hidden="1">
      <c r="B46" s="64" t="s">
        <v>1491</v>
      </c>
      <c r="C46" s="65" t="s">
        <v>1516</v>
      </c>
      <c r="D46" s="47"/>
      <c r="E46" s="48"/>
      <c r="F46" s="49">
        <f t="shared" si="6"/>
        <v>1052700</v>
      </c>
      <c r="G46" s="50">
        <v>0</v>
      </c>
      <c r="H46" s="51">
        <v>870000</v>
      </c>
      <c r="I46" s="50">
        <f t="shared" si="4"/>
        <v>182700</v>
      </c>
      <c r="J46" s="44" t="str">
        <f t="shared" si="5"/>
        <v/>
      </c>
    </row>
    <row r="47" spans="2:10" ht="12.75" hidden="1">
      <c r="B47" s="53" t="s">
        <v>19</v>
      </c>
      <c r="C47" s="54"/>
      <c r="D47" s="55"/>
      <c r="E47" s="56"/>
      <c r="F47" s="57">
        <f>SUM(F42:F46)</f>
        <v>46187577.8353</v>
      </c>
      <c r="G47" s="66">
        <f>SUM(G42:G46)</f>
        <v>0</v>
      </c>
      <c r="H47" s="57">
        <f>SUM(H42:H46)</f>
        <v>38171551.93</v>
      </c>
      <c r="I47" s="66">
        <f>SUM(I42:I46)</f>
        <v>8016025.9053</v>
      </c>
      <c r="J47" s="58" t="str">
        <f aca="true" t="shared" si="7" ref="J47">IF(CelkemObjekty=0,"",F47/CelkemObjekty*100)</f>
        <v/>
      </c>
    </row>
    <row r="48" ht="9" customHeight="1" hidden="1"/>
    <row r="49" ht="6" customHeight="1" hidden="1"/>
    <row r="50" ht="3" customHeight="1" hidden="1"/>
    <row r="51" ht="6.75" customHeight="1" hidden="1"/>
    <row r="52" spans="2:10" ht="20.25" customHeight="1" hidden="1">
      <c r="B52" s="3" t="s">
        <v>23</v>
      </c>
      <c r="C52" s="30"/>
      <c r="D52" s="30"/>
      <c r="E52" s="30"/>
      <c r="F52" s="30"/>
      <c r="G52" s="30"/>
      <c r="H52" s="30"/>
      <c r="I52" s="30"/>
      <c r="J52" s="30"/>
    </row>
    <row r="53" ht="9" customHeight="1" hidden="1"/>
    <row r="54" spans="2:10" ht="12.75" hidden="1">
      <c r="B54" s="32" t="s">
        <v>24</v>
      </c>
      <c r="C54" s="33"/>
      <c r="D54" s="33"/>
      <c r="E54" s="35" t="s">
        <v>12</v>
      </c>
      <c r="F54" s="35" t="s">
        <v>25</v>
      </c>
      <c r="G54" s="36" t="s">
        <v>26</v>
      </c>
      <c r="H54" s="35" t="s">
        <v>27</v>
      </c>
      <c r="I54" s="36" t="s">
        <v>28</v>
      </c>
      <c r="J54" s="67" t="s">
        <v>29</v>
      </c>
    </row>
    <row r="55" spans="2:10" ht="12.75" hidden="1">
      <c r="B55" s="37" t="s">
        <v>1494</v>
      </c>
      <c r="C55" s="279" t="s">
        <v>1495</v>
      </c>
      <c r="D55" s="39"/>
      <c r="E55" s="68">
        <f aca="true" t="shared" si="8" ref="E55:E93">IF(SUM(SoucetDilu)=0,"",SUM(F55:J55)/SUM(SoucetDilu)*100)</f>
        <v>2.279184250777153</v>
      </c>
      <c r="F55" s="43">
        <v>870000</v>
      </c>
      <c r="G55" s="42">
        <v>0</v>
      </c>
      <c r="H55" s="43">
        <v>0</v>
      </c>
      <c r="I55" s="42">
        <v>0</v>
      </c>
      <c r="J55" s="43">
        <v>0</v>
      </c>
    </row>
    <row r="56" spans="2:10" ht="12.75" hidden="1">
      <c r="B56" s="45" t="s">
        <v>99</v>
      </c>
      <c r="C56" s="46" t="s">
        <v>100</v>
      </c>
      <c r="D56" s="47"/>
      <c r="E56" s="69">
        <f t="shared" si="8"/>
        <v>1.6413827105387528</v>
      </c>
      <c r="F56" s="51">
        <v>616775.25382</v>
      </c>
      <c r="G56" s="50">
        <v>0</v>
      </c>
      <c r="H56" s="51">
        <v>0</v>
      </c>
      <c r="I56" s="50">
        <v>0</v>
      </c>
      <c r="J56" s="51">
        <v>9766</v>
      </c>
    </row>
    <row r="57" spans="2:10" ht="12.75" hidden="1">
      <c r="B57" s="45" t="s">
        <v>160</v>
      </c>
      <c r="C57" s="46" t="s">
        <v>161</v>
      </c>
      <c r="D57" s="47"/>
      <c r="E57" s="69">
        <f t="shared" si="8"/>
        <v>0.6602122617997552</v>
      </c>
      <c r="F57" s="51">
        <v>252013.26639999996</v>
      </c>
      <c r="G57" s="50">
        <v>0</v>
      </c>
      <c r="H57" s="51">
        <v>0</v>
      </c>
      <c r="I57" s="50">
        <v>0</v>
      </c>
      <c r="J57" s="51">
        <v>0</v>
      </c>
    </row>
    <row r="58" spans="2:10" ht="12.75" hidden="1">
      <c r="B58" s="45" t="s">
        <v>204</v>
      </c>
      <c r="C58" s="46" t="s">
        <v>205</v>
      </c>
      <c r="D58" s="47"/>
      <c r="E58" s="69">
        <f t="shared" si="8"/>
        <v>1.1185036901750436</v>
      </c>
      <c r="F58" s="51">
        <v>426950.21699999995</v>
      </c>
      <c r="G58" s="50">
        <v>0</v>
      </c>
      <c r="H58" s="51">
        <v>0</v>
      </c>
      <c r="I58" s="50">
        <v>0</v>
      </c>
      <c r="J58" s="51">
        <v>0</v>
      </c>
    </row>
    <row r="59" spans="2:10" ht="12.75" hidden="1">
      <c r="B59" s="45" t="s">
        <v>213</v>
      </c>
      <c r="C59" s="46" t="s">
        <v>214</v>
      </c>
      <c r="D59" s="47"/>
      <c r="E59" s="69">
        <f t="shared" si="8"/>
        <v>0.8015267379614747</v>
      </c>
      <c r="F59" s="51">
        <v>305955.195061</v>
      </c>
      <c r="G59" s="50">
        <v>0</v>
      </c>
      <c r="H59" s="51">
        <v>0</v>
      </c>
      <c r="I59" s="50">
        <v>0</v>
      </c>
      <c r="J59" s="51">
        <v>0</v>
      </c>
    </row>
    <row r="60" spans="2:10" ht="12.75" hidden="1">
      <c r="B60" s="45" t="s">
        <v>237</v>
      </c>
      <c r="C60" s="46" t="s">
        <v>238</v>
      </c>
      <c r="D60" s="47"/>
      <c r="E60" s="69">
        <f t="shared" si="8"/>
        <v>2.353750142276155</v>
      </c>
      <c r="F60" s="51">
        <v>898462.958</v>
      </c>
      <c r="G60" s="50">
        <v>0</v>
      </c>
      <c r="H60" s="51">
        <v>0</v>
      </c>
      <c r="I60" s="50">
        <v>0</v>
      </c>
      <c r="J60" s="51">
        <v>0</v>
      </c>
    </row>
    <row r="61" spans="2:10" ht="12.75" hidden="1">
      <c r="B61" s="45" t="s">
        <v>295</v>
      </c>
      <c r="C61" s="46" t="s">
        <v>296</v>
      </c>
      <c r="D61" s="47"/>
      <c r="E61" s="69">
        <f t="shared" si="8"/>
        <v>21.993516174548777</v>
      </c>
      <c r="F61" s="51">
        <v>8395266.449096</v>
      </c>
      <c r="G61" s="50">
        <v>0</v>
      </c>
      <c r="H61" s="51">
        <v>0</v>
      </c>
      <c r="I61" s="50">
        <v>0</v>
      </c>
      <c r="J61" s="51">
        <v>0</v>
      </c>
    </row>
    <row r="62" spans="2:10" ht="12.75" hidden="1">
      <c r="B62" s="45" t="s">
        <v>430</v>
      </c>
      <c r="C62" s="46" t="s">
        <v>431</v>
      </c>
      <c r="D62" s="47"/>
      <c r="E62" s="69">
        <f t="shared" si="8"/>
        <v>0.08645181640878856</v>
      </c>
      <c r="F62" s="51">
        <v>33000</v>
      </c>
      <c r="G62" s="50">
        <v>0</v>
      </c>
      <c r="H62" s="51">
        <v>0</v>
      </c>
      <c r="I62" s="50">
        <v>0</v>
      </c>
      <c r="J62" s="51">
        <v>0</v>
      </c>
    </row>
    <row r="63" spans="2:10" ht="12.75" hidden="1">
      <c r="B63" s="45" t="s">
        <v>439</v>
      </c>
      <c r="C63" s="46" t="s">
        <v>440</v>
      </c>
      <c r="D63" s="47"/>
      <c r="E63" s="69">
        <f t="shared" si="8"/>
        <v>0.2169201245447657</v>
      </c>
      <c r="F63" s="51">
        <v>82801.77799999999</v>
      </c>
      <c r="G63" s="50">
        <v>0</v>
      </c>
      <c r="H63" s="51">
        <v>0</v>
      </c>
      <c r="I63" s="50">
        <v>0</v>
      </c>
      <c r="J63" s="51">
        <v>0</v>
      </c>
    </row>
    <row r="64" spans="2:10" ht="12.75" hidden="1">
      <c r="B64" s="45" t="s">
        <v>477</v>
      </c>
      <c r="C64" s="46" t="s">
        <v>478</v>
      </c>
      <c r="D64" s="47"/>
      <c r="E64" s="69">
        <f t="shared" si="8"/>
        <v>0.6898956333824208</v>
      </c>
      <c r="F64" s="51">
        <v>263343.87</v>
      </c>
      <c r="G64" s="50">
        <v>0</v>
      </c>
      <c r="H64" s="51">
        <v>0</v>
      </c>
      <c r="I64" s="50">
        <v>0</v>
      </c>
      <c r="J64" s="51">
        <v>0</v>
      </c>
    </row>
    <row r="65" spans="2:10" ht="12.75" hidden="1">
      <c r="B65" s="45" t="s">
        <v>580</v>
      </c>
      <c r="C65" s="46" t="s">
        <v>581</v>
      </c>
      <c r="D65" s="47"/>
      <c r="E65" s="69">
        <f t="shared" si="8"/>
        <v>1.0302526876040745</v>
      </c>
      <c r="F65" s="51">
        <v>0</v>
      </c>
      <c r="G65" s="50">
        <v>393263.43971967994</v>
      </c>
      <c r="H65" s="51">
        <v>0</v>
      </c>
      <c r="I65" s="50">
        <v>0</v>
      </c>
      <c r="J65" s="51">
        <v>0</v>
      </c>
    </row>
    <row r="66" spans="2:10" ht="12.75" hidden="1">
      <c r="B66" s="45" t="s">
        <v>602</v>
      </c>
      <c r="C66" s="46" t="s">
        <v>603</v>
      </c>
      <c r="D66" s="47"/>
      <c r="E66" s="69">
        <f t="shared" si="8"/>
        <v>8.880660794736343</v>
      </c>
      <c r="F66" s="51">
        <v>0</v>
      </c>
      <c r="G66" s="50">
        <v>3389886.047512902</v>
      </c>
      <c r="H66" s="51">
        <v>0</v>
      </c>
      <c r="I66" s="50">
        <v>0</v>
      </c>
      <c r="J66" s="51">
        <v>0</v>
      </c>
    </row>
    <row r="67" spans="2:10" ht="12.75" hidden="1">
      <c r="B67" s="45" t="s">
        <v>666</v>
      </c>
      <c r="C67" s="46" t="s">
        <v>667</v>
      </c>
      <c r="D67" s="47"/>
      <c r="E67" s="69">
        <f t="shared" si="8"/>
        <v>6.463597181314082</v>
      </c>
      <c r="F67" s="51">
        <v>0</v>
      </c>
      <c r="G67" s="50">
        <v>2467255.354991952</v>
      </c>
      <c r="H67" s="51">
        <v>0</v>
      </c>
      <c r="I67" s="50">
        <v>0</v>
      </c>
      <c r="J67" s="51">
        <v>0</v>
      </c>
    </row>
    <row r="68" spans="2:10" ht="12.75" hidden="1">
      <c r="B68" s="45" t="s">
        <v>1476</v>
      </c>
      <c r="C68" s="52" t="s">
        <v>1477</v>
      </c>
      <c r="D68" s="47"/>
      <c r="E68" s="69">
        <f t="shared" si="8"/>
        <v>0.14252826317194678</v>
      </c>
      <c r="F68" s="51">
        <v>0</v>
      </c>
      <c r="G68" s="50">
        <v>54405.25</v>
      </c>
      <c r="H68" s="51">
        <v>0</v>
      </c>
      <c r="I68" s="50">
        <v>0</v>
      </c>
      <c r="J68" s="51">
        <v>0</v>
      </c>
    </row>
    <row r="69" spans="2:10" ht="12.75" hidden="1">
      <c r="B69" s="45" t="s">
        <v>1430</v>
      </c>
      <c r="C69" s="52" t="s">
        <v>1431</v>
      </c>
      <c r="D69" s="47"/>
      <c r="E69" s="69">
        <f t="shared" si="8"/>
        <v>0.016671693335100483</v>
      </c>
      <c r="F69" s="51">
        <v>0</v>
      </c>
      <c r="G69" s="50">
        <v>6363.84408</v>
      </c>
      <c r="H69" s="51">
        <v>0</v>
      </c>
      <c r="I69" s="50">
        <v>0</v>
      </c>
      <c r="J69" s="51">
        <v>0</v>
      </c>
    </row>
    <row r="70" spans="2:10" ht="12.75" hidden="1">
      <c r="B70" s="45" t="s">
        <v>709</v>
      </c>
      <c r="C70" s="46" t="s">
        <v>710</v>
      </c>
      <c r="D70" s="47"/>
      <c r="E70" s="69">
        <f t="shared" si="8"/>
        <v>0.007859256037162596</v>
      </c>
      <c r="F70" s="51">
        <v>0</v>
      </c>
      <c r="G70" s="50">
        <v>3000</v>
      </c>
      <c r="H70" s="51">
        <v>0</v>
      </c>
      <c r="I70" s="50">
        <v>0</v>
      </c>
      <c r="J70" s="51">
        <v>0</v>
      </c>
    </row>
    <row r="71" spans="2:10" ht="12.75" hidden="1">
      <c r="B71" s="45" t="s">
        <v>1481</v>
      </c>
      <c r="C71" s="52" t="s">
        <v>1482</v>
      </c>
      <c r="D71" s="47"/>
      <c r="E71" s="69">
        <f t="shared" si="8"/>
        <v>0.6751702430984715</v>
      </c>
      <c r="F71" s="51">
        <v>0</v>
      </c>
      <c r="G71" s="50">
        <v>257722.96</v>
      </c>
      <c r="H71" s="51">
        <v>0</v>
      </c>
      <c r="I71" s="50">
        <v>0</v>
      </c>
      <c r="J71" s="51">
        <v>0</v>
      </c>
    </row>
    <row r="72" spans="2:10" ht="12.75" hidden="1">
      <c r="B72" s="45" t="s">
        <v>716</v>
      </c>
      <c r="C72" s="46" t="s">
        <v>717</v>
      </c>
      <c r="D72" s="47"/>
      <c r="E72" s="69">
        <f t="shared" si="8"/>
        <v>0.055014792260138175</v>
      </c>
      <c r="F72" s="51">
        <v>0</v>
      </c>
      <c r="G72" s="50">
        <v>21000</v>
      </c>
      <c r="H72" s="51">
        <v>0</v>
      </c>
      <c r="I72" s="50">
        <v>0</v>
      </c>
      <c r="J72" s="51">
        <v>0</v>
      </c>
    </row>
    <row r="73" spans="2:10" ht="12.75" hidden="1">
      <c r="B73" s="45" t="s">
        <v>721</v>
      </c>
      <c r="C73" s="46" t="s">
        <v>722</v>
      </c>
      <c r="D73" s="47"/>
      <c r="E73" s="69">
        <f t="shared" si="8"/>
        <v>0.46951683334663125</v>
      </c>
      <c r="F73" s="51">
        <v>0</v>
      </c>
      <c r="G73" s="50">
        <v>179221.86188865</v>
      </c>
      <c r="H73" s="51">
        <v>0</v>
      </c>
      <c r="I73" s="50">
        <v>0</v>
      </c>
      <c r="J73" s="51">
        <v>0</v>
      </c>
    </row>
    <row r="74" spans="2:10" ht="12.75" hidden="1">
      <c r="B74" s="45" t="s">
        <v>729</v>
      </c>
      <c r="C74" s="46" t="s">
        <v>730</v>
      </c>
      <c r="D74" s="47"/>
      <c r="E74" s="69">
        <f t="shared" si="8"/>
        <v>2.3744403969799324</v>
      </c>
      <c r="F74" s="51">
        <v>0</v>
      </c>
      <c r="G74" s="50">
        <v>906360.7493199201</v>
      </c>
      <c r="H74" s="51">
        <v>0</v>
      </c>
      <c r="I74" s="50">
        <v>0</v>
      </c>
      <c r="J74" s="51">
        <v>0</v>
      </c>
    </row>
    <row r="75" spans="2:10" ht="12.75" hidden="1">
      <c r="B75" s="45" t="s">
        <v>773</v>
      </c>
      <c r="C75" s="46" t="s">
        <v>774</v>
      </c>
      <c r="D75" s="47"/>
      <c r="E75" s="69">
        <f t="shared" si="8"/>
        <v>2.2761477333255007</v>
      </c>
      <c r="F75" s="51">
        <v>0</v>
      </c>
      <c r="G75" s="50">
        <v>868840.9141639001</v>
      </c>
      <c r="H75" s="51">
        <v>0</v>
      </c>
      <c r="I75" s="50">
        <v>0</v>
      </c>
      <c r="J75" s="51">
        <v>0</v>
      </c>
    </row>
    <row r="76" spans="2:10" ht="12.75" hidden="1">
      <c r="B76" s="45" t="s">
        <v>802</v>
      </c>
      <c r="C76" s="46" t="s">
        <v>803</v>
      </c>
      <c r="D76" s="47"/>
      <c r="E76" s="69">
        <f t="shared" si="8"/>
        <v>1.1306458916443065</v>
      </c>
      <c r="F76" s="51">
        <v>0</v>
      </c>
      <c r="G76" s="50">
        <v>431585.08374</v>
      </c>
      <c r="H76" s="51">
        <v>0</v>
      </c>
      <c r="I76" s="50">
        <v>0</v>
      </c>
      <c r="J76" s="51">
        <v>0</v>
      </c>
    </row>
    <row r="77" spans="2:10" ht="12.75" hidden="1">
      <c r="B77" s="45" t="s">
        <v>848</v>
      </c>
      <c r="C77" s="46" t="s">
        <v>849</v>
      </c>
      <c r="D77" s="47"/>
      <c r="E77" s="69">
        <f t="shared" si="8"/>
        <v>19.39817252501652</v>
      </c>
      <c r="F77" s="51">
        <v>0</v>
      </c>
      <c r="G77" s="50">
        <v>7404583.5</v>
      </c>
      <c r="H77" s="51">
        <v>0</v>
      </c>
      <c r="I77" s="50">
        <v>0</v>
      </c>
      <c r="J77" s="51">
        <v>0</v>
      </c>
    </row>
    <row r="78" spans="2:10" ht="12.75" hidden="1">
      <c r="B78" s="45" t="s">
        <v>1458</v>
      </c>
      <c r="C78" s="52" t="s">
        <v>1459</v>
      </c>
      <c r="D78" s="47"/>
      <c r="E78" s="69">
        <f t="shared" si="8"/>
        <v>0.3065109854493413</v>
      </c>
      <c r="F78" s="51">
        <v>0</v>
      </c>
      <c r="G78" s="50">
        <v>117000</v>
      </c>
      <c r="H78" s="51">
        <v>0</v>
      </c>
      <c r="I78" s="50">
        <v>0</v>
      </c>
      <c r="J78" s="51">
        <v>0</v>
      </c>
    </row>
    <row r="79" spans="2:10" ht="12.75" hidden="1">
      <c r="B79" s="45" t="s">
        <v>1201</v>
      </c>
      <c r="C79" s="46" t="s">
        <v>1202</v>
      </c>
      <c r="D79" s="47"/>
      <c r="E79" s="69">
        <f t="shared" si="8"/>
        <v>0.054153417798465164</v>
      </c>
      <c r="F79" s="51">
        <v>0</v>
      </c>
      <c r="G79" s="50">
        <v>20671.2</v>
      </c>
      <c r="H79" s="51">
        <v>0</v>
      </c>
      <c r="I79" s="50">
        <v>0</v>
      </c>
      <c r="J79" s="51">
        <v>0</v>
      </c>
    </row>
    <row r="80" spans="2:10" ht="12.75" hidden="1">
      <c r="B80" s="45" t="s">
        <v>865</v>
      </c>
      <c r="C80" s="46" t="s">
        <v>866</v>
      </c>
      <c r="D80" s="47"/>
      <c r="E80" s="69">
        <f t="shared" si="8"/>
        <v>0.03040290323928053</v>
      </c>
      <c r="F80" s="51">
        <v>0</v>
      </c>
      <c r="G80" s="50">
        <v>11605.26</v>
      </c>
      <c r="H80" s="51">
        <v>0</v>
      </c>
      <c r="I80" s="50">
        <v>0</v>
      </c>
      <c r="J80" s="51">
        <v>0</v>
      </c>
    </row>
    <row r="81" spans="2:10" ht="12.75" hidden="1">
      <c r="B81" s="45" t="s">
        <v>871</v>
      </c>
      <c r="C81" s="46" t="s">
        <v>872</v>
      </c>
      <c r="D81" s="47"/>
      <c r="E81" s="69">
        <f t="shared" si="8"/>
        <v>0.9974792338532515</v>
      </c>
      <c r="F81" s="51">
        <v>0</v>
      </c>
      <c r="G81" s="50">
        <v>380753.30380000005</v>
      </c>
      <c r="H81" s="51">
        <v>0</v>
      </c>
      <c r="I81" s="50">
        <v>0</v>
      </c>
      <c r="J81" s="51">
        <v>0</v>
      </c>
    </row>
    <row r="82" spans="2:10" ht="12.75" hidden="1">
      <c r="B82" s="45" t="s">
        <v>882</v>
      </c>
      <c r="C82" s="46" t="s">
        <v>883</v>
      </c>
      <c r="D82" s="47"/>
      <c r="E82" s="69">
        <f t="shared" si="8"/>
        <v>0.3871151300994625</v>
      </c>
      <c r="F82" s="51">
        <v>0</v>
      </c>
      <c r="G82" s="50">
        <v>147767.8529376</v>
      </c>
      <c r="H82" s="51">
        <v>0</v>
      </c>
      <c r="I82" s="50">
        <v>0</v>
      </c>
      <c r="J82" s="51">
        <v>0</v>
      </c>
    </row>
    <row r="83" spans="2:10" ht="12.75" hidden="1">
      <c r="B83" s="45" t="s">
        <v>1078</v>
      </c>
      <c r="C83" s="46" t="s">
        <v>1079</v>
      </c>
      <c r="D83" s="47"/>
      <c r="E83" s="69">
        <f t="shared" si="8"/>
        <v>0.008617674244748788</v>
      </c>
      <c r="F83" s="51">
        <v>3289.5</v>
      </c>
      <c r="G83" s="50">
        <v>0</v>
      </c>
      <c r="H83" s="51">
        <v>0</v>
      </c>
      <c r="I83" s="50">
        <v>0</v>
      </c>
      <c r="J83" s="51">
        <v>0</v>
      </c>
    </row>
    <row r="84" spans="2:10" ht="12.75" hidden="1">
      <c r="B84" s="45" t="s">
        <v>488</v>
      </c>
      <c r="C84" s="46" t="s">
        <v>489</v>
      </c>
      <c r="D84" s="47"/>
      <c r="E84" s="69">
        <f t="shared" si="8"/>
        <v>4.574556405075699</v>
      </c>
      <c r="F84" s="51">
        <v>1746179.1739999999</v>
      </c>
      <c r="G84" s="50">
        <v>0</v>
      </c>
      <c r="H84" s="51">
        <v>0</v>
      </c>
      <c r="I84" s="50">
        <v>0</v>
      </c>
      <c r="J84" s="51">
        <v>0</v>
      </c>
    </row>
    <row r="85" spans="2:10" ht="12.75" hidden="1">
      <c r="B85" s="45" t="s">
        <v>527</v>
      </c>
      <c r="C85" s="46" t="s">
        <v>528</v>
      </c>
      <c r="D85" s="47"/>
      <c r="E85" s="69">
        <f t="shared" si="8"/>
        <v>0.25218125834044247</v>
      </c>
      <c r="F85" s="51">
        <v>96261.5</v>
      </c>
      <c r="G85" s="50">
        <v>0</v>
      </c>
      <c r="H85" s="51">
        <v>0</v>
      </c>
      <c r="I85" s="50">
        <v>0</v>
      </c>
      <c r="J85" s="51">
        <v>0</v>
      </c>
    </row>
    <row r="86" spans="2:10" ht="12.75" hidden="1">
      <c r="B86" s="45" t="s">
        <v>545</v>
      </c>
      <c r="C86" s="46" t="s">
        <v>546</v>
      </c>
      <c r="D86" s="47"/>
      <c r="E86" s="69">
        <f t="shared" si="8"/>
        <v>0.605715301118307</v>
      </c>
      <c r="F86" s="51">
        <v>231210.93075</v>
      </c>
      <c r="G86" s="50">
        <v>0</v>
      </c>
      <c r="H86" s="51">
        <v>0</v>
      </c>
      <c r="I86" s="50">
        <v>0</v>
      </c>
      <c r="J86" s="51">
        <v>0</v>
      </c>
    </row>
    <row r="87" spans="2:10" ht="12.75" hidden="1">
      <c r="B87" s="45" t="s">
        <v>557</v>
      </c>
      <c r="C87" s="46" t="s">
        <v>558</v>
      </c>
      <c r="D87" s="47"/>
      <c r="E87" s="69">
        <f t="shared" si="8"/>
        <v>1.2923915402459067</v>
      </c>
      <c r="F87" s="51">
        <v>493325.90800000005</v>
      </c>
      <c r="G87" s="50">
        <v>0</v>
      </c>
      <c r="H87" s="51">
        <v>0</v>
      </c>
      <c r="I87" s="50">
        <v>0</v>
      </c>
      <c r="J87" s="51">
        <v>0</v>
      </c>
    </row>
    <row r="88" spans="2:10" ht="12.75" hidden="1">
      <c r="B88" s="45" t="s">
        <v>574</v>
      </c>
      <c r="C88" s="46" t="s">
        <v>575</v>
      </c>
      <c r="D88" s="47"/>
      <c r="E88" s="69">
        <f t="shared" si="8"/>
        <v>1.17355311662205</v>
      </c>
      <c r="F88" s="51">
        <v>447963.437406628</v>
      </c>
      <c r="G88" s="50">
        <v>0</v>
      </c>
      <c r="H88" s="51">
        <v>0</v>
      </c>
      <c r="I88" s="50">
        <v>0</v>
      </c>
      <c r="J88" s="51">
        <v>0</v>
      </c>
    </row>
    <row r="89" spans="2:10" ht="12.75" hidden="1">
      <c r="B89" s="45" t="s">
        <v>926</v>
      </c>
      <c r="C89" s="46" t="s">
        <v>927</v>
      </c>
      <c r="D89" s="47"/>
      <c r="E89" s="69">
        <f t="shared" si="8"/>
        <v>1.4496837779350011</v>
      </c>
      <c r="F89" s="51">
        <v>553366.7962006144</v>
      </c>
      <c r="G89" s="50">
        <v>0</v>
      </c>
      <c r="H89" s="51">
        <v>0</v>
      </c>
      <c r="I89" s="50">
        <v>0</v>
      </c>
      <c r="J89" s="51">
        <v>0</v>
      </c>
    </row>
    <row r="90" spans="2:10" ht="12.75" hidden="1">
      <c r="B90" s="45" t="s">
        <v>893</v>
      </c>
      <c r="C90" s="46" t="s">
        <v>894</v>
      </c>
      <c r="D90" s="47"/>
      <c r="E90" s="69">
        <f t="shared" si="8"/>
        <v>4.192890696946539</v>
      </c>
      <c r="F90" s="51">
        <v>0</v>
      </c>
      <c r="G90" s="50">
        <v>0</v>
      </c>
      <c r="H90" s="51">
        <v>0</v>
      </c>
      <c r="I90" s="50">
        <v>1600491.45</v>
      </c>
      <c r="J90" s="51">
        <v>0</v>
      </c>
    </row>
    <row r="91" spans="2:10" ht="12.75" hidden="1">
      <c r="B91" s="45" t="s">
        <v>912</v>
      </c>
      <c r="C91" s="46" t="s">
        <v>913</v>
      </c>
      <c r="D91" s="47"/>
      <c r="E91" s="69">
        <f t="shared" si="8"/>
        <v>0.02986517294121787</v>
      </c>
      <c r="F91" s="51">
        <v>0</v>
      </c>
      <c r="G91" s="50">
        <v>0</v>
      </c>
      <c r="H91" s="51">
        <v>0</v>
      </c>
      <c r="I91" s="50">
        <v>11400</v>
      </c>
      <c r="J91" s="51">
        <v>0</v>
      </c>
    </row>
    <row r="92" spans="2:10" ht="12.75" hidden="1">
      <c r="B92" s="45" t="s">
        <v>921</v>
      </c>
      <c r="C92" s="46" t="s">
        <v>922</v>
      </c>
      <c r="D92" s="47"/>
      <c r="E92" s="69">
        <f t="shared" si="8"/>
        <v>9.882861551807002</v>
      </c>
      <c r="F92" s="51">
        <v>0</v>
      </c>
      <c r="G92" s="50">
        <v>0</v>
      </c>
      <c r="H92" s="51">
        <v>0</v>
      </c>
      <c r="I92" s="50">
        <v>3772441.63</v>
      </c>
      <c r="J92" s="51">
        <v>0</v>
      </c>
    </row>
    <row r="93" spans="2:10" ht="12.75" hidden="1">
      <c r="B93" s="53" t="s">
        <v>19</v>
      </c>
      <c r="C93" s="54"/>
      <c r="D93" s="55"/>
      <c r="E93" s="70">
        <f t="shared" si="8"/>
        <v>100</v>
      </c>
      <c r="F93" s="57">
        <f>SUM(F55:F92)</f>
        <v>15716166.23373424</v>
      </c>
      <c r="G93" s="66">
        <f>SUM(G55:G92)</f>
        <v>17061286.622154605</v>
      </c>
      <c r="H93" s="57">
        <f>SUM(H55:H92)</f>
        <v>0</v>
      </c>
      <c r="I93" s="66">
        <f>SUM(I55:I92)</f>
        <v>5384333.08</v>
      </c>
      <c r="J93" s="57">
        <f>SUM(J55:J92)</f>
        <v>9766</v>
      </c>
    </row>
    <row r="94" ht="12.75" hidden="1"/>
    <row r="95" ht="2.25" customHeight="1" hidden="1"/>
    <row r="96" ht="1.5" customHeight="1" hidden="1"/>
    <row r="97" ht="0.75" customHeight="1" hidden="1"/>
    <row r="98" ht="0.75" customHeight="1" hidden="1"/>
    <row r="99" ht="0.75" customHeight="1" hidden="1"/>
    <row r="100" spans="2:10" ht="18" hidden="1">
      <c r="B100" s="3" t="s">
        <v>30</v>
      </c>
      <c r="C100" s="30"/>
      <c r="D100" s="30"/>
      <c r="E100" s="30"/>
      <c r="F100" s="30"/>
      <c r="G100" s="30"/>
      <c r="H100" s="30"/>
      <c r="I100" s="30"/>
      <c r="J100" s="30"/>
    </row>
    <row r="101" ht="12.75" hidden="1"/>
    <row r="102" spans="2:10" ht="12.75" hidden="1">
      <c r="B102" s="32" t="s">
        <v>31</v>
      </c>
      <c r="C102" s="33"/>
      <c r="D102" s="33"/>
      <c r="E102" s="71"/>
      <c r="F102" s="72"/>
      <c r="G102" s="36"/>
      <c r="H102" s="35" t="s">
        <v>17</v>
      </c>
      <c r="I102" s="1"/>
      <c r="J102" s="1"/>
    </row>
    <row r="103" spans="2:10" ht="12.75" hidden="1">
      <c r="B103" s="53" t="s">
        <v>19</v>
      </c>
      <c r="C103" s="54"/>
      <c r="D103" s="55"/>
      <c r="E103" s="73"/>
      <c r="F103" s="74"/>
      <c r="G103" s="66"/>
      <c r="H103" s="57">
        <v>0</v>
      </c>
      <c r="I103" s="1"/>
      <c r="J103" s="1"/>
    </row>
    <row r="104" spans="9:10" ht="12.75" hidden="1">
      <c r="I104" s="1"/>
      <c r="J104" s="1"/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8" spans="2:4" ht="12.75">
      <c r="B118" s="1" t="s">
        <v>2229</v>
      </c>
      <c r="D118" s="1" t="s">
        <v>2230</v>
      </c>
    </row>
    <row r="119" ht="12.75">
      <c r="D119" s="1" t="s">
        <v>2231</v>
      </c>
    </row>
    <row r="121" ht="12.75">
      <c r="B121" s="1" t="s">
        <v>2232</v>
      </c>
    </row>
    <row r="122" ht="12.75">
      <c r="B122" s="1" t="s">
        <v>2233</v>
      </c>
    </row>
  </sheetData>
  <sheetProtection algorithmName="SHA-512" hashValue="u/z+ygIbAXr9+9GRTFZO387gbl5M3T+jZPwrcnS2LtFxZ95St8n1TP4VYiW+ryoRCQVJL2EUKJ18ILpfpr4MPg==" saltValue="j2IM2EcnDDN6M2XxsSB9HA==" spinCount="100000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88"/>
  <sheetViews>
    <sheetView showGridLines="0" showZeros="0" zoomScaleSheetLayoutView="100" workbookViewId="0" topLeftCell="A688">
      <selection activeCell="F692" sqref="F692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582" t="s">
        <v>1520</v>
      </c>
      <c r="B1" s="582"/>
      <c r="C1" s="582"/>
      <c r="D1" s="582"/>
      <c r="E1" s="582"/>
      <c r="F1" s="582"/>
      <c r="G1" s="58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571" t="s">
        <v>2</v>
      </c>
      <c r="B3" s="572"/>
      <c r="C3" s="168" t="s">
        <v>105</v>
      </c>
      <c r="D3" s="218"/>
      <c r="E3" s="219" t="s">
        <v>86</v>
      </c>
      <c r="F3" s="220" t="str">
        <f>'SO 03 1 Rek'!H1</f>
        <v>1</v>
      </c>
      <c r="G3" s="221"/>
    </row>
    <row r="4" spans="1:7" ht="13.5" thickBot="1">
      <c r="A4" s="583" t="s">
        <v>77</v>
      </c>
      <c r="B4" s="574"/>
      <c r="C4" s="174" t="s">
        <v>1229</v>
      </c>
      <c r="D4" s="222"/>
      <c r="E4" s="584" t="str">
        <f>'SO 03 1 Rek'!G2</f>
        <v>ASŘ SO 03 - Domov mládeže</v>
      </c>
      <c r="F4" s="585"/>
      <c r="G4" s="58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99</v>
      </c>
      <c r="C7" s="233" t="s">
        <v>100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110</v>
      </c>
      <c r="C8" s="244" t="s">
        <v>111</v>
      </c>
      <c r="D8" s="245" t="s">
        <v>112</v>
      </c>
      <c r="E8" s="246">
        <v>79.2</v>
      </c>
      <c r="F8" s="377"/>
      <c r="G8" s="247">
        <f>E8*F8</f>
        <v>0</v>
      </c>
      <c r="H8" s="248">
        <v>0</v>
      </c>
      <c r="I8" s="249">
        <f>E8*H8</f>
        <v>0</v>
      </c>
      <c r="J8" s="248">
        <v>-0.138</v>
      </c>
      <c r="K8" s="249">
        <f>E8*J8</f>
        <v>-10.9296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580" t="s">
        <v>1230</v>
      </c>
      <c r="D9" s="581"/>
      <c r="E9" s="254">
        <v>31.28</v>
      </c>
      <c r="F9" s="540"/>
      <c r="G9" s="255"/>
      <c r="H9" s="256"/>
      <c r="I9" s="251"/>
      <c r="J9" s="257"/>
      <c r="K9" s="251"/>
      <c r="M9" s="252" t="s">
        <v>1230</v>
      </c>
      <c r="O9" s="241"/>
    </row>
    <row r="10" spans="1:15" ht="12.75">
      <c r="A10" s="250"/>
      <c r="B10" s="253"/>
      <c r="C10" s="580" t="s">
        <v>1231</v>
      </c>
      <c r="D10" s="581"/>
      <c r="E10" s="254">
        <v>31.28</v>
      </c>
      <c r="F10" s="540"/>
      <c r="G10" s="255"/>
      <c r="H10" s="256"/>
      <c r="I10" s="251"/>
      <c r="J10" s="257"/>
      <c r="K10" s="251"/>
      <c r="M10" s="252" t="s">
        <v>1231</v>
      </c>
      <c r="O10" s="241"/>
    </row>
    <row r="11" spans="1:15" ht="12.75">
      <c r="A11" s="250"/>
      <c r="B11" s="253"/>
      <c r="C11" s="580" t="s">
        <v>1232</v>
      </c>
      <c r="D11" s="581"/>
      <c r="E11" s="254">
        <v>18.58</v>
      </c>
      <c r="F11" s="540"/>
      <c r="G11" s="255"/>
      <c r="H11" s="256"/>
      <c r="I11" s="251"/>
      <c r="J11" s="257"/>
      <c r="K11" s="251"/>
      <c r="M11" s="252" t="s">
        <v>1232</v>
      </c>
      <c r="O11" s="241"/>
    </row>
    <row r="12" spans="1:15" ht="12.75">
      <c r="A12" s="250"/>
      <c r="B12" s="253"/>
      <c r="C12" s="580" t="s">
        <v>1233</v>
      </c>
      <c r="D12" s="581"/>
      <c r="E12" s="254">
        <v>18.58</v>
      </c>
      <c r="F12" s="540"/>
      <c r="G12" s="255"/>
      <c r="H12" s="256"/>
      <c r="I12" s="251"/>
      <c r="J12" s="257"/>
      <c r="K12" s="251"/>
      <c r="M12" s="252" t="s">
        <v>1233</v>
      </c>
      <c r="O12" s="241"/>
    </row>
    <row r="13" spans="1:15" ht="12.75">
      <c r="A13" s="250"/>
      <c r="B13" s="253"/>
      <c r="C13" s="580" t="s">
        <v>1234</v>
      </c>
      <c r="D13" s="581"/>
      <c r="E13" s="254">
        <v>0</v>
      </c>
      <c r="F13" s="540"/>
      <c r="G13" s="255"/>
      <c r="H13" s="256"/>
      <c r="I13" s="251"/>
      <c r="J13" s="257"/>
      <c r="K13" s="251"/>
      <c r="M13" s="252" t="s">
        <v>1234</v>
      </c>
      <c r="O13" s="241"/>
    </row>
    <row r="14" spans="1:15" ht="12.75">
      <c r="A14" s="250"/>
      <c r="B14" s="253"/>
      <c r="C14" s="580" t="s">
        <v>1235</v>
      </c>
      <c r="D14" s="581"/>
      <c r="E14" s="254">
        <v>14.8</v>
      </c>
      <c r="F14" s="540"/>
      <c r="G14" s="255"/>
      <c r="H14" s="256"/>
      <c r="I14" s="251"/>
      <c r="J14" s="257"/>
      <c r="K14" s="251"/>
      <c r="M14" s="252" t="s">
        <v>1235</v>
      </c>
      <c r="O14" s="241"/>
    </row>
    <row r="15" spans="1:15" ht="12.75">
      <c r="A15" s="250"/>
      <c r="B15" s="253"/>
      <c r="C15" s="580" t="s">
        <v>1236</v>
      </c>
      <c r="D15" s="581"/>
      <c r="E15" s="254">
        <v>17.56</v>
      </c>
      <c r="F15" s="540"/>
      <c r="G15" s="255"/>
      <c r="H15" s="256"/>
      <c r="I15" s="251"/>
      <c r="J15" s="257"/>
      <c r="K15" s="251"/>
      <c r="M15" s="252" t="s">
        <v>1236</v>
      </c>
      <c r="O15" s="241"/>
    </row>
    <row r="16" spans="1:15" ht="12.75">
      <c r="A16" s="250"/>
      <c r="B16" s="253"/>
      <c r="C16" s="580" t="s">
        <v>1237</v>
      </c>
      <c r="D16" s="581"/>
      <c r="E16" s="254">
        <v>11.78</v>
      </c>
      <c r="F16" s="540"/>
      <c r="G16" s="255"/>
      <c r="H16" s="256"/>
      <c r="I16" s="251"/>
      <c r="J16" s="257"/>
      <c r="K16" s="251"/>
      <c r="M16" s="252" t="s">
        <v>1237</v>
      </c>
      <c r="O16" s="241"/>
    </row>
    <row r="17" spans="1:15" ht="12.75">
      <c r="A17" s="250"/>
      <c r="B17" s="253"/>
      <c r="C17" s="580" t="s">
        <v>1238</v>
      </c>
      <c r="D17" s="581"/>
      <c r="E17" s="254">
        <v>14.54</v>
      </c>
      <c r="F17" s="540"/>
      <c r="G17" s="255"/>
      <c r="H17" s="256"/>
      <c r="I17" s="251"/>
      <c r="J17" s="257"/>
      <c r="K17" s="251"/>
      <c r="M17" s="252" t="s">
        <v>1238</v>
      </c>
      <c r="O17" s="241"/>
    </row>
    <row r="18" spans="1:15" ht="12.75">
      <c r="A18" s="250"/>
      <c r="B18" s="253"/>
      <c r="C18" s="587" t="s">
        <v>202</v>
      </c>
      <c r="D18" s="581"/>
      <c r="E18" s="278">
        <v>158.39999999999998</v>
      </c>
      <c r="F18" s="540"/>
      <c r="G18" s="255"/>
      <c r="H18" s="256"/>
      <c r="I18" s="251"/>
      <c r="J18" s="257"/>
      <c r="K18" s="251"/>
      <c r="M18" s="252" t="s">
        <v>202</v>
      </c>
      <c r="O18" s="241"/>
    </row>
    <row r="19" spans="1:15" ht="12.75">
      <c r="A19" s="250"/>
      <c r="B19" s="253"/>
      <c r="C19" s="580" t="s">
        <v>1239</v>
      </c>
      <c r="D19" s="581"/>
      <c r="E19" s="254">
        <v>-79.2</v>
      </c>
      <c r="F19" s="540"/>
      <c r="G19" s="255"/>
      <c r="H19" s="256"/>
      <c r="I19" s="251"/>
      <c r="J19" s="257"/>
      <c r="K19" s="251"/>
      <c r="M19" s="252" t="s">
        <v>1239</v>
      </c>
      <c r="O19" s="241"/>
    </row>
    <row r="20" spans="1:80" ht="12.75">
      <c r="A20" s="242">
        <v>2</v>
      </c>
      <c r="B20" s="243" t="s">
        <v>123</v>
      </c>
      <c r="C20" s="244" t="s">
        <v>124</v>
      </c>
      <c r="D20" s="245" t="s">
        <v>125</v>
      </c>
      <c r="E20" s="246">
        <v>98.28</v>
      </c>
      <c r="F20" s="377"/>
      <c r="G20" s="247">
        <f>E20*F20</f>
        <v>0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0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580" t="s">
        <v>126</v>
      </c>
      <c r="D21" s="581"/>
      <c r="E21" s="254">
        <v>0</v>
      </c>
      <c r="F21" s="540"/>
      <c r="G21" s="255"/>
      <c r="H21" s="256"/>
      <c r="I21" s="251"/>
      <c r="J21" s="257"/>
      <c r="K21" s="251"/>
      <c r="M21" s="252" t="s">
        <v>126</v>
      </c>
      <c r="O21" s="241"/>
    </row>
    <row r="22" spans="1:15" ht="12.75">
      <c r="A22" s="250"/>
      <c r="B22" s="253"/>
      <c r="C22" s="580" t="s">
        <v>1240</v>
      </c>
      <c r="D22" s="581"/>
      <c r="E22" s="254">
        <v>37.256</v>
      </c>
      <c r="F22" s="540"/>
      <c r="G22" s="255"/>
      <c r="H22" s="256"/>
      <c r="I22" s="251"/>
      <c r="J22" s="257"/>
      <c r="K22" s="251"/>
      <c r="M22" s="252" t="s">
        <v>1240</v>
      </c>
      <c r="O22" s="241"/>
    </row>
    <row r="23" spans="1:15" ht="12.75">
      <c r="A23" s="250"/>
      <c r="B23" s="253"/>
      <c r="C23" s="580" t="s">
        <v>1241</v>
      </c>
      <c r="D23" s="581"/>
      <c r="E23" s="254">
        <v>61.024</v>
      </c>
      <c r="F23" s="540"/>
      <c r="G23" s="255"/>
      <c r="H23" s="256"/>
      <c r="I23" s="251"/>
      <c r="J23" s="257"/>
      <c r="K23" s="251"/>
      <c r="M23" s="252" t="s">
        <v>1241</v>
      </c>
      <c r="O23" s="241"/>
    </row>
    <row r="24" spans="1:15" ht="12.75">
      <c r="A24" s="250"/>
      <c r="B24" s="253"/>
      <c r="C24" s="587" t="s">
        <v>202</v>
      </c>
      <c r="D24" s="581"/>
      <c r="E24" s="278">
        <v>98.28</v>
      </c>
      <c r="F24" s="540"/>
      <c r="G24" s="255"/>
      <c r="H24" s="256"/>
      <c r="I24" s="251"/>
      <c r="J24" s="257"/>
      <c r="K24" s="251"/>
      <c r="M24" s="252" t="s">
        <v>202</v>
      </c>
      <c r="O24" s="241"/>
    </row>
    <row r="25" spans="1:80" ht="12.75">
      <c r="A25" s="242">
        <v>3</v>
      </c>
      <c r="B25" s="243" t="s">
        <v>129</v>
      </c>
      <c r="C25" s="244" t="s">
        <v>130</v>
      </c>
      <c r="D25" s="245" t="s">
        <v>125</v>
      </c>
      <c r="E25" s="246">
        <v>29.484</v>
      </c>
      <c r="F25" s="377"/>
      <c r="G25" s="247">
        <f>E25*F25</f>
        <v>0</v>
      </c>
      <c r="H25" s="248">
        <v>0</v>
      </c>
      <c r="I25" s="249">
        <f>E25*H25</f>
        <v>0</v>
      </c>
      <c r="J25" s="248">
        <v>0</v>
      </c>
      <c r="K25" s="249">
        <f>E25*J25</f>
        <v>0</v>
      </c>
      <c r="O25" s="241">
        <v>2</v>
      </c>
      <c r="AA25" s="214">
        <v>1</v>
      </c>
      <c r="AB25" s="214">
        <v>1</v>
      </c>
      <c r="AC25" s="214">
        <v>1</v>
      </c>
      <c r="AZ25" s="214">
        <v>1</v>
      </c>
      <c r="BA25" s="214">
        <f>IF(AZ25=1,G25,0)</f>
        <v>0</v>
      </c>
      <c r="BB25" s="214">
        <f>IF(AZ25=2,G25,0)</f>
        <v>0</v>
      </c>
      <c r="BC25" s="214">
        <f>IF(AZ25=3,G25,0)</f>
        <v>0</v>
      </c>
      <c r="BD25" s="214">
        <f>IF(AZ25=4,G25,0)</f>
        <v>0</v>
      </c>
      <c r="BE25" s="214">
        <f>IF(AZ25=5,G25,0)</f>
        <v>0</v>
      </c>
      <c r="CA25" s="241">
        <v>1</v>
      </c>
      <c r="CB25" s="241">
        <v>1</v>
      </c>
    </row>
    <row r="26" spans="1:15" ht="12.75">
      <c r="A26" s="250"/>
      <c r="B26" s="253"/>
      <c r="C26" s="580" t="s">
        <v>958</v>
      </c>
      <c r="D26" s="581"/>
      <c r="E26" s="254">
        <v>0</v>
      </c>
      <c r="F26" s="540"/>
      <c r="G26" s="255"/>
      <c r="H26" s="256"/>
      <c r="I26" s="251"/>
      <c r="J26" s="257"/>
      <c r="K26" s="251"/>
      <c r="M26" s="252" t="s">
        <v>958</v>
      </c>
      <c r="O26" s="241"/>
    </row>
    <row r="27" spans="1:15" ht="12.75">
      <c r="A27" s="250"/>
      <c r="B27" s="253"/>
      <c r="C27" s="580" t="s">
        <v>1242</v>
      </c>
      <c r="D27" s="581"/>
      <c r="E27" s="254">
        <v>11.1768</v>
      </c>
      <c r="F27" s="540"/>
      <c r="G27" s="255"/>
      <c r="H27" s="256"/>
      <c r="I27" s="251"/>
      <c r="J27" s="257"/>
      <c r="K27" s="251"/>
      <c r="M27" s="252" t="s">
        <v>1242</v>
      </c>
      <c r="O27" s="241"/>
    </row>
    <row r="28" spans="1:15" ht="12.75">
      <c r="A28" s="250"/>
      <c r="B28" s="253"/>
      <c r="C28" s="580" t="s">
        <v>1243</v>
      </c>
      <c r="D28" s="581"/>
      <c r="E28" s="254">
        <v>18.3072</v>
      </c>
      <c r="F28" s="540"/>
      <c r="G28" s="255"/>
      <c r="H28" s="256"/>
      <c r="I28" s="251"/>
      <c r="J28" s="257"/>
      <c r="K28" s="251"/>
      <c r="M28" s="252" t="s">
        <v>1243</v>
      </c>
      <c r="O28" s="241"/>
    </row>
    <row r="29" spans="1:80" ht="12.75">
      <c r="A29" s="242">
        <v>4</v>
      </c>
      <c r="B29" s="243" t="s">
        <v>134</v>
      </c>
      <c r="C29" s="244" t="s">
        <v>135</v>
      </c>
      <c r="D29" s="245" t="s">
        <v>125</v>
      </c>
      <c r="E29" s="246">
        <v>29.484</v>
      </c>
      <c r="F29" s="377"/>
      <c r="G29" s="247">
        <f>E29*F29</f>
        <v>0</v>
      </c>
      <c r="H29" s="248">
        <v>0</v>
      </c>
      <c r="I29" s="249">
        <f>E29*H29</f>
        <v>0</v>
      </c>
      <c r="J29" s="248">
        <v>0</v>
      </c>
      <c r="K29" s="249">
        <f>E29*J29</f>
        <v>0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0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580" t="s">
        <v>958</v>
      </c>
      <c r="D30" s="581"/>
      <c r="E30" s="254">
        <v>0</v>
      </c>
      <c r="F30" s="540"/>
      <c r="G30" s="255"/>
      <c r="H30" s="256"/>
      <c r="I30" s="251"/>
      <c r="J30" s="257"/>
      <c r="K30" s="251"/>
      <c r="M30" s="252" t="s">
        <v>958</v>
      </c>
      <c r="O30" s="241"/>
    </row>
    <row r="31" spans="1:15" ht="12.75">
      <c r="A31" s="250"/>
      <c r="B31" s="253"/>
      <c r="C31" s="580" t="s">
        <v>1242</v>
      </c>
      <c r="D31" s="581"/>
      <c r="E31" s="254">
        <v>11.1768</v>
      </c>
      <c r="F31" s="540"/>
      <c r="G31" s="255"/>
      <c r="H31" s="256"/>
      <c r="I31" s="251"/>
      <c r="J31" s="257"/>
      <c r="K31" s="251"/>
      <c r="M31" s="252" t="s">
        <v>1242</v>
      </c>
      <c r="O31" s="241"/>
    </row>
    <row r="32" spans="1:15" ht="12.75">
      <c r="A32" s="250"/>
      <c r="B32" s="253"/>
      <c r="C32" s="580" t="s">
        <v>1243</v>
      </c>
      <c r="D32" s="581"/>
      <c r="E32" s="254">
        <v>18.3072</v>
      </c>
      <c r="F32" s="540"/>
      <c r="G32" s="255"/>
      <c r="H32" s="256"/>
      <c r="I32" s="251"/>
      <c r="J32" s="257"/>
      <c r="K32" s="251"/>
      <c r="M32" s="252" t="s">
        <v>1243</v>
      </c>
      <c r="O32" s="241"/>
    </row>
    <row r="33" spans="1:80" ht="12.75">
      <c r="A33" s="242">
        <v>5</v>
      </c>
      <c r="B33" s="243" t="s">
        <v>136</v>
      </c>
      <c r="C33" s="244" t="s">
        <v>137</v>
      </c>
      <c r="D33" s="245" t="s">
        <v>125</v>
      </c>
      <c r="E33" s="246">
        <v>29.484</v>
      </c>
      <c r="F33" s="377"/>
      <c r="G33" s="247">
        <f>E33*F33</f>
        <v>0</v>
      </c>
      <c r="H33" s="248">
        <v>0</v>
      </c>
      <c r="I33" s="249">
        <f>E33*H33</f>
        <v>0</v>
      </c>
      <c r="J33" s="248">
        <v>0</v>
      </c>
      <c r="K33" s="249">
        <f>E33*J33</f>
        <v>0</v>
      </c>
      <c r="O33" s="241">
        <v>2</v>
      </c>
      <c r="AA33" s="214">
        <v>1</v>
      </c>
      <c r="AB33" s="214">
        <v>1</v>
      </c>
      <c r="AC33" s="214">
        <v>1</v>
      </c>
      <c r="AZ33" s="214">
        <v>1</v>
      </c>
      <c r="BA33" s="214">
        <f>IF(AZ33=1,G33,0)</f>
        <v>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</v>
      </c>
      <c r="CB33" s="241">
        <v>1</v>
      </c>
    </row>
    <row r="34" spans="1:15" ht="12.75">
      <c r="A34" s="250"/>
      <c r="B34" s="253"/>
      <c r="C34" s="580" t="s">
        <v>958</v>
      </c>
      <c r="D34" s="581"/>
      <c r="E34" s="254">
        <v>0</v>
      </c>
      <c r="F34" s="540"/>
      <c r="G34" s="255"/>
      <c r="H34" s="256"/>
      <c r="I34" s="251"/>
      <c r="J34" s="257"/>
      <c r="K34" s="251"/>
      <c r="M34" s="252" t="s">
        <v>958</v>
      </c>
      <c r="O34" s="241"/>
    </row>
    <row r="35" spans="1:15" ht="12.75">
      <c r="A35" s="250"/>
      <c r="B35" s="253"/>
      <c r="C35" s="580" t="s">
        <v>1242</v>
      </c>
      <c r="D35" s="581"/>
      <c r="E35" s="254">
        <v>11.1768</v>
      </c>
      <c r="F35" s="540"/>
      <c r="G35" s="255"/>
      <c r="H35" s="256"/>
      <c r="I35" s="251"/>
      <c r="J35" s="257"/>
      <c r="K35" s="251"/>
      <c r="M35" s="252" t="s">
        <v>1242</v>
      </c>
      <c r="O35" s="241"/>
    </row>
    <row r="36" spans="1:15" ht="12.75">
      <c r="A36" s="250"/>
      <c r="B36" s="253"/>
      <c r="C36" s="580" t="s">
        <v>1243</v>
      </c>
      <c r="D36" s="581"/>
      <c r="E36" s="254">
        <v>18.3072</v>
      </c>
      <c r="F36" s="540"/>
      <c r="G36" s="255"/>
      <c r="H36" s="256"/>
      <c r="I36" s="251"/>
      <c r="J36" s="257"/>
      <c r="K36" s="251"/>
      <c r="M36" s="252" t="s">
        <v>1243</v>
      </c>
      <c r="O36" s="241"/>
    </row>
    <row r="37" spans="1:80" ht="12.75">
      <c r="A37" s="242">
        <v>6</v>
      </c>
      <c r="B37" s="243" t="s">
        <v>138</v>
      </c>
      <c r="C37" s="244" t="s">
        <v>139</v>
      </c>
      <c r="D37" s="245" t="s">
        <v>125</v>
      </c>
      <c r="E37" s="246">
        <v>68.796</v>
      </c>
      <c r="F37" s="377"/>
      <c r="G37" s="247">
        <f>E37*F37</f>
        <v>0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0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580" t="s">
        <v>960</v>
      </c>
      <c r="D38" s="581"/>
      <c r="E38" s="254">
        <v>0</v>
      </c>
      <c r="F38" s="540"/>
      <c r="G38" s="255"/>
      <c r="H38" s="256"/>
      <c r="I38" s="251"/>
      <c r="J38" s="257"/>
      <c r="K38" s="251"/>
      <c r="M38" s="252" t="s">
        <v>960</v>
      </c>
      <c r="O38" s="241"/>
    </row>
    <row r="39" spans="1:15" ht="12.75">
      <c r="A39" s="250"/>
      <c r="B39" s="253"/>
      <c r="C39" s="580" t="s">
        <v>1244</v>
      </c>
      <c r="D39" s="581"/>
      <c r="E39" s="254">
        <v>26.0792</v>
      </c>
      <c r="F39" s="540"/>
      <c r="G39" s="255"/>
      <c r="H39" s="256"/>
      <c r="I39" s="251"/>
      <c r="J39" s="257"/>
      <c r="K39" s="251"/>
      <c r="M39" s="252" t="s">
        <v>1244</v>
      </c>
      <c r="O39" s="241"/>
    </row>
    <row r="40" spans="1:15" ht="12.75">
      <c r="A40" s="250"/>
      <c r="B40" s="253"/>
      <c r="C40" s="580" t="s">
        <v>1245</v>
      </c>
      <c r="D40" s="581"/>
      <c r="E40" s="254">
        <v>42.7168</v>
      </c>
      <c r="F40" s="540"/>
      <c r="G40" s="255"/>
      <c r="H40" s="256"/>
      <c r="I40" s="251"/>
      <c r="J40" s="257"/>
      <c r="K40" s="251"/>
      <c r="M40" s="252" t="s">
        <v>1245</v>
      </c>
      <c r="O40" s="241"/>
    </row>
    <row r="41" spans="1:80" ht="12.75">
      <c r="A41" s="242">
        <v>7</v>
      </c>
      <c r="B41" s="243" t="s">
        <v>143</v>
      </c>
      <c r="C41" s="244" t="s">
        <v>144</v>
      </c>
      <c r="D41" s="245" t="s">
        <v>125</v>
      </c>
      <c r="E41" s="246">
        <v>29.484</v>
      </c>
      <c r="F41" s="377"/>
      <c r="G41" s="247">
        <f>E41*F41</f>
        <v>0</v>
      </c>
      <c r="H41" s="248">
        <v>0</v>
      </c>
      <c r="I41" s="249">
        <f>E41*H41</f>
        <v>0</v>
      </c>
      <c r="J41" s="248">
        <v>0</v>
      </c>
      <c r="K41" s="249">
        <f>E41*J41</f>
        <v>0</v>
      </c>
      <c r="O41" s="241">
        <v>2</v>
      </c>
      <c r="AA41" s="214">
        <v>1</v>
      </c>
      <c r="AB41" s="214">
        <v>1</v>
      </c>
      <c r="AC41" s="214">
        <v>1</v>
      </c>
      <c r="AZ41" s="214">
        <v>1</v>
      </c>
      <c r="BA41" s="214">
        <f>IF(AZ41=1,G41,0)</f>
        <v>0</v>
      </c>
      <c r="BB41" s="214">
        <f>IF(AZ41=2,G41,0)</f>
        <v>0</v>
      </c>
      <c r="BC41" s="214">
        <f>IF(AZ41=3,G41,0)</f>
        <v>0</v>
      </c>
      <c r="BD41" s="214">
        <f>IF(AZ41=4,G41,0)</f>
        <v>0</v>
      </c>
      <c r="BE41" s="214">
        <f>IF(AZ41=5,G41,0)</f>
        <v>0</v>
      </c>
      <c r="CA41" s="241">
        <v>1</v>
      </c>
      <c r="CB41" s="241">
        <v>1</v>
      </c>
    </row>
    <row r="42" spans="1:15" ht="12.75">
      <c r="A42" s="250"/>
      <c r="B42" s="253"/>
      <c r="C42" s="580" t="s">
        <v>958</v>
      </c>
      <c r="D42" s="581"/>
      <c r="E42" s="254">
        <v>0</v>
      </c>
      <c r="F42" s="540"/>
      <c r="G42" s="255"/>
      <c r="H42" s="256"/>
      <c r="I42" s="251"/>
      <c r="J42" s="257"/>
      <c r="K42" s="251"/>
      <c r="M42" s="252" t="s">
        <v>958</v>
      </c>
      <c r="O42" s="241"/>
    </row>
    <row r="43" spans="1:15" ht="12.75">
      <c r="A43" s="250"/>
      <c r="B43" s="253"/>
      <c r="C43" s="580" t="s">
        <v>1242</v>
      </c>
      <c r="D43" s="581"/>
      <c r="E43" s="254">
        <v>11.1768</v>
      </c>
      <c r="F43" s="540"/>
      <c r="G43" s="255"/>
      <c r="H43" s="256"/>
      <c r="I43" s="251"/>
      <c r="J43" s="257"/>
      <c r="K43" s="251"/>
      <c r="M43" s="252" t="s">
        <v>1242</v>
      </c>
      <c r="O43" s="241"/>
    </row>
    <row r="44" spans="1:15" ht="12.75">
      <c r="A44" s="250"/>
      <c r="B44" s="253"/>
      <c r="C44" s="580" t="s">
        <v>1243</v>
      </c>
      <c r="D44" s="581"/>
      <c r="E44" s="254">
        <v>18.3072</v>
      </c>
      <c r="F44" s="540"/>
      <c r="G44" s="255"/>
      <c r="H44" s="256"/>
      <c r="I44" s="251"/>
      <c r="J44" s="257"/>
      <c r="K44" s="251"/>
      <c r="M44" s="252" t="s">
        <v>1243</v>
      </c>
      <c r="O44" s="241"/>
    </row>
    <row r="45" spans="1:80" ht="12.75">
      <c r="A45" s="242">
        <v>8</v>
      </c>
      <c r="B45" s="243" t="s">
        <v>145</v>
      </c>
      <c r="C45" s="244" t="s">
        <v>146</v>
      </c>
      <c r="D45" s="245" t="s">
        <v>125</v>
      </c>
      <c r="E45" s="246">
        <v>29.484</v>
      </c>
      <c r="F45" s="377"/>
      <c r="G45" s="247">
        <f>E45*F45</f>
        <v>0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1</v>
      </c>
      <c r="AB45" s="214">
        <v>1</v>
      </c>
      <c r="AC45" s="214">
        <v>1</v>
      </c>
      <c r="AZ45" s="214">
        <v>1</v>
      </c>
      <c r="BA45" s="214">
        <f>IF(AZ45=1,G45,0)</f>
        <v>0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1</v>
      </c>
      <c r="CB45" s="241">
        <v>1</v>
      </c>
    </row>
    <row r="46" spans="1:15" ht="12.75">
      <c r="A46" s="250"/>
      <c r="B46" s="253"/>
      <c r="C46" s="580" t="s">
        <v>958</v>
      </c>
      <c r="D46" s="581"/>
      <c r="E46" s="254">
        <v>0</v>
      </c>
      <c r="F46" s="540"/>
      <c r="G46" s="255"/>
      <c r="H46" s="256"/>
      <c r="I46" s="251"/>
      <c r="J46" s="257"/>
      <c r="K46" s="251"/>
      <c r="M46" s="252" t="s">
        <v>958</v>
      </c>
      <c r="O46" s="241"/>
    </row>
    <row r="47" spans="1:15" ht="12.75">
      <c r="A47" s="250"/>
      <c r="B47" s="253"/>
      <c r="C47" s="580" t="s">
        <v>1242</v>
      </c>
      <c r="D47" s="581"/>
      <c r="E47" s="254">
        <v>11.1768</v>
      </c>
      <c r="F47" s="540"/>
      <c r="G47" s="255"/>
      <c r="H47" s="256"/>
      <c r="I47" s="251"/>
      <c r="J47" s="257"/>
      <c r="K47" s="251"/>
      <c r="M47" s="252" t="s">
        <v>1242</v>
      </c>
      <c r="O47" s="241"/>
    </row>
    <row r="48" spans="1:15" ht="12.75">
      <c r="A48" s="250"/>
      <c r="B48" s="253"/>
      <c r="C48" s="580" t="s">
        <v>1243</v>
      </c>
      <c r="D48" s="581"/>
      <c r="E48" s="254">
        <v>18.3072</v>
      </c>
      <c r="F48" s="540"/>
      <c r="G48" s="255"/>
      <c r="H48" s="256"/>
      <c r="I48" s="251"/>
      <c r="J48" s="257"/>
      <c r="K48" s="251"/>
      <c r="M48" s="252" t="s">
        <v>1243</v>
      </c>
      <c r="O48" s="241"/>
    </row>
    <row r="49" spans="1:80" ht="12.75">
      <c r="A49" s="242">
        <v>9</v>
      </c>
      <c r="B49" s="243" t="s">
        <v>147</v>
      </c>
      <c r="C49" s="244" t="s">
        <v>148</v>
      </c>
      <c r="D49" s="245" t="s">
        <v>125</v>
      </c>
      <c r="E49" s="246">
        <v>68.796</v>
      </c>
      <c r="F49" s="377"/>
      <c r="G49" s="247">
        <f>E49*F49</f>
        <v>0</v>
      </c>
      <c r="H49" s="248">
        <v>0</v>
      </c>
      <c r="I49" s="249">
        <f>E49*H49</f>
        <v>0</v>
      </c>
      <c r="J49" s="248">
        <v>0</v>
      </c>
      <c r="K49" s="249">
        <f>E49*J49</f>
        <v>0</v>
      </c>
      <c r="O49" s="241">
        <v>2</v>
      </c>
      <c r="AA49" s="214">
        <v>1</v>
      </c>
      <c r="AB49" s="214">
        <v>1</v>
      </c>
      <c r="AC49" s="214">
        <v>1</v>
      </c>
      <c r="AZ49" s="214">
        <v>1</v>
      </c>
      <c r="BA49" s="214">
        <f>IF(AZ49=1,G49,0)</f>
        <v>0</v>
      </c>
      <c r="BB49" s="214">
        <f>IF(AZ49=2,G49,0)</f>
        <v>0</v>
      </c>
      <c r="BC49" s="214">
        <f>IF(AZ49=3,G49,0)</f>
        <v>0</v>
      </c>
      <c r="BD49" s="214">
        <f>IF(AZ49=4,G49,0)</f>
        <v>0</v>
      </c>
      <c r="BE49" s="214">
        <f>IF(AZ49=5,G49,0)</f>
        <v>0</v>
      </c>
      <c r="CA49" s="241">
        <v>1</v>
      </c>
      <c r="CB49" s="241">
        <v>1</v>
      </c>
    </row>
    <row r="50" spans="1:15" ht="12.75">
      <c r="A50" s="250"/>
      <c r="B50" s="253"/>
      <c r="C50" s="580" t="s">
        <v>960</v>
      </c>
      <c r="D50" s="581"/>
      <c r="E50" s="254">
        <v>0</v>
      </c>
      <c r="F50" s="540"/>
      <c r="G50" s="255"/>
      <c r="H50" s="256"/>
      <c r="I50" s="251"/>
      <c r="J50" s="257"/>
      <c r="K50" s="251"/>
      <c r="M50" s="252" t="s">
        <v>960</v>
      </c>
      <c r="O50" s="241"/>
    </row>
    <row r="51" spans="1:15" ht="12.75">
      <c r="A51" s="250"/>
      <c r="B51" s="253"/>
      <c r="C51" s="580" t="s">
        <v>1244</v>
      </c>
      <c r="D51" s="581"/>
      <c r="E51" s="254">
        <v>26.0792</v>
      </c>
      <c r="F51" s="540"/>
      <c r="G51" s="255"/>
      <c r="H51" s="256"/>
      <c r="I51" s="251"/>
      <c r="J51" s="257"/>
      <c r="K51" s="251"/>
      <c r="M51" s="252" t="s">
        <v>1244</v>
      </c>
      <c r="O51" s="241"/>
    </row>
    <row r="52" spans="1:15" ht="12.75">
      <c r="A52" s="250"/>
      <c r="B52" s="253"/>
      <c r="C52" s="580" t="s">
        <v>1245</v>
      </c>
      <c r="D52" s="581"/>
      <c r="E52" s="254">
        <v>42.7168</v>
      </c>
      <c r="F52" s="540"/>
      <c r="G52" s="255"/>
      <c r="H52" s="256"/>
      <c r="I52" s="251"/>
      <c r="J52" s="257"/>
      <c r="K52" s="251"/>
      <c r="M52" s="252" t="s">
        <v>1245</v>
      </c>
      <c r="O52" s="241"/>
    </row>
    <row r="53" spans="1:80" ht="12.75">
      <c r="A53" s="242">
        <v>10</v>
      </c>
      <c r="B53" s="243" t="s">
        <v>149</v>
      </c>
      <c r="C53" s="244" t="s">
        <v>150</v>
      </c>
      <c r="D53" s="245" t="s">
        <v>125</v>
      </c>
      <c r="E53" s="246">
        <v>29.484</v>
      </c>
      <c r="F53" s="377"/>
      <c r="G53" s="247">
        <f>E53*F53</f>
        <v>0</v>
      </c>
      <c r="H53" s="248">
        <v>0</v>
      </c>
      <c r="I53" s="249">
        <f>E53*H53</f>
        <v>0</v>
      </c>
      <c r="J53" s="248">
        <v>0</v>
      </c>
      <c r="K53" s="249">
        <f>E53*J53</f>
        <v>0</v>
      </c>
      <c r="O53" s="241">
        <v>2</v>
      </c>
      <c r="AA53" s="214">
        <v>1</v>
      </c>
      <c r="AB53" s="214">
        <v>1</v>
      </c>
      <c r="AC53" s="214">
        <v>1</v>
      </c>
      <c r="AZ53" s="214">
        <v>1</v>
      </c>
      <c r="BA53" s="214">
        <f>IF(AZ53=1,G53,0)</f>
        <v>0</v>
      </c>
      <c r="BB53" s="214">
        <f>IF(AZ53=2,G53,0)</f>
        <v>0</v>
      </c>
      <c r="BC53" s="214">
        <f>IF(AZ53=3,G53,0)</f>
        <v>0</v>
      </c>
      <c r="BD53" s="214">
        <f>IF(AZ53=4,G53,0)</f>
        <v>0</v>
      </c>
      <c r="BE53" s="214">
        <f>IF(AZ53=5,G53,0)</f>
        <v>0</v>
      </c>
      <c r="CA53" s="241">
        <v>1</v>
      </c>
      <c r="CB53" s="241">
        <v>1</v>
      </c>
    </row>
    <row r="54" spans="1:15" ht="12.75">
      <c r="A54" s="250"/>
      <c r="B54" s="253"/>
      <c r="C54" s="580" t="s">
        <v>958</v>
      </c>
      <c r="D54" s="581"/>
      <c r="E54" s="254">
        <v>0</v>
      </c>
      <c r="F54" s="540"/>
      <c r="G54" s="255"/>
      <c r="H54" s="256"/>
      <c r="I54" s="251"/>
      <c r="J54" s="257"/>
      <c r="K54" s="251"/>
      <c r="M54" s="252" t="s">
        <v>958</v>
      </c>
      <c r="O54" s="241"/>
    </row>
    <row r="55" spans="1:15" ht="12.75">
      <c r="A55" s="250"/>
      <c r="B55" s="253"/>
      <c r="C55" s="580" t="s">
        <v>1242</v>
      </c>
      <c r="D55" s="581"/>
      <c r="E55" s="254">
        <v>11.1768</v>
      </c>
      <c r="F55" s="540"/>
      <c r="G55" s="255"/>
      <c r="H55" s="256"/>
      <c r="I55" s="251"/>
      <c r="J55" s="257"/>
      <c r="K55" s="251"/>
      <c r="M55" s="252" t="s">
        <v>1242</v>
      </c>
      <c r="O55" s="241"/>
    </row>
    <row r="56" spans="1:15" ht="12.75">
      <c r="A56" s="250"/>
      <c r="B56" s="253"/>
      <c r="C56" s="580" t="s">
        <v>1243</v>
      </c>
      <c r="D56" s="581"/>
      <c r="E56" s="254">
        <v>18.3072</v>
      </c>
      <c r="F56" s="540"/>
      <c r="G56" s="255"/>
      <c r="H56" s="256"/>
      <c r="I56" s="251"/>
      <c r="J56" s="257"/>
      <c r="K56" s="251"/>
      <c r="M56" s="252" t="s">
        <v>1243</v>
      </c>
      <c r="O56" s="241"/>
    </row>
    <row r="57" spans="1:80" ht="22.5">
      <c r="A57" s="242">
        <v>11</v>
      </c>
      <c r="B57" s="243" t="s">
        <v>962</v>
      </c>
      <c r="C57" s="244" t="s">
        <v>963</v>
      </c>
      <c r="D57" s="245" t="s">
        <v>112</v>
      </c>
      <c r="E57" s="246">
        <v>31.68</v>
      </c>
      <c r="F57" s="377"/>
      <c r="G57" s="247">
        <f>E57*F57</f>
        <v>0</v>
      </c>
      <c r="H57" s="248">
        <v>3E-05</v>
      </c>
      <c r="I57" s="249">
        <f>E57*H57</f>
        <v>0.0009504</v>
      </c>
      <c r="J57" s="248">
        <v>0</v>
      </c>
      <c r="K57" s="249">
        <f>E57*J57</f>
        <v>0</v>
      </c>
      <c r="O57" s="241">
        <v>2</v>
      </c>
      <c r="AA57" s="214">
        <v>2</v>
      </c>
      <c r="AB57" s="214">
        <v>1</v>
      </c>
      <c r="AC57" s="214">
        <v>1</v>
      </c>
      <c r="AZ57" s="214">
        <v>1</v>
      </c>
      <c r="BA57" s="214">
        <f>IF(AZ57=1,G57,0)</f>
        <v>0</v>
      </c>
      <c r="BB57" s="214">
        <f>IF(AZ57=2,G57,0)</f>
        <v>0</v>
      </c>
      <c r="BC57" s="214">
        <f>IF(AZ57=3,G57,0)</f>
        <v>0</v>
      </c>
      <c r="BD57" s="214">
        <f>IF(AZ57=4,G57,0)</f>
        <v>0</v>
      </c>
      <c r="BE57" s="214">
        <f>IF(AZ57=5,G57,0)</f>
        <v>0</v>
      </c>
      <c r="CA57" s="241">
        <v>2</v>
      </c>
      <c r="CB57" s="241">
        <v>1</v>
      </c>
    </row>
    <row r="58" spans="1:15" ht="12.75">
      <c r="A58" s="250"/>
      <c r="B58" s="253"/>
      <c r="C58" s="580" t="s">
        <v>1230</v>
      </c>
      <c r="D58" s="581"/>
      <c r="E58" s="254">
        <v>31.28</v>
      </c>
      <c r="F58" s="540"/>
      <c r="G58" s="255"/>
      <c r="H58" s="256"/>
      <c r="I58" s="251"/>
      <c r="J58" s="257"/>
      <c r="K58" s="251"/>
      <c r="M58" s="252" t="s">
        <v>1230</v>
      </c>
      <c r="O58" s="241"/>
    </row>
    <row r="59" spans="1:15" ht="12.75">
      <c r="A59" s="250"/>
      <c r="B59" s="253"/>
      <c r="C59" s="580" t="s">
        <v>1231</v>
      </c>
      <c r="D59" s="581"/>
      <c r="E59" s="254">
        <v>31.28</v>
      </c>
      <c r="F59" s="540"/>
      <c r="G59" s="255"/>
      <c r="H59" s="256"/>
      <c r="I59" s="251"/>
      <c r="J59" s="257"/>
      <c r="K59" s="251"/>
      <c r="M59" s="252" t="s">
        <v>1231</v>
      </c>
      <c r="O59" s="241"/>
    </row>
    <row r="60" spans="1:15" ht="12.75">
      <c r="A60" s="250"/>
      <c r="B60" s="253"/>
      <c r="C60" s="580" t="s">
        <v>1232</v>
      </c>
      <c r="D60" s="581"/>
      <c r="E60" s="254">
        <v>18.58</v>
      </c>
      <c r="F60" s="540"/>
      <c r="G60" s="255"/>
      <c r="H60" s="256"/>
      <c r="I60" s="251"/>
      <c r="J60" s="257"/>
      <c r="K60" s="251"/>
      <c r="M60" s="252" t="s">
        <v>1232</v>
      </c>
      <c r="O60" s="241"/>
    </row>
    <row r="61" spans="1:15" ht="12.75">
      <c r="A61" s="250"/>
      <c r="B61" s="253"/>
      <c r="C61" s="580" t="s">
        <v>1233</v>
      </c>
      <c r="D61" s="581"/>
      <c r="E61" s="254">
        <v>18.58</v>
      </c>
      <c r="F61" s="540"/>
      <c r="G61" s="255"/>
      <c r="H61" s="256"/>
      <c r="I61" s="251"/>
      <c r="J61" s="257"/>
      <c r="K61" s="251"/>
      <c r="M61" s="252" t="s">
        <v>1233</v>
      </c>
      <c r="O61" s="241"/>
    </row>
    <row r="62" spans="1:15" ht="12.75">
      <c r="A62" s="250"/>
      <c r="B62" s="253"/>
      <c r="C62" s="580" t="s">
        <v>1234</v>
      </c>
      <c r="D62" s="581"/>
      <c r="E62" s="254">
        <v>0</v>
      </c>
      <c r="F62" s="540"/>
      <c r="G62" s="255"/>
      <c r="H62" s="256"/>
      <c r="I62" s="251"/>
      <c r="J62" s="257"/>
      <c r="K62" s="251"/>
      <c r="M62" s="252" t="s">
        <v>1234</v>
      </c>
      <c r="O62" s="241"/>
    </row>
    <row r="63" spans="1:15" ht="12.75">
      <c r="A63" s="250"/>
      <c r="B63" s="253"/>
      <c r="C63" s="580" t="s">
        <v>1235</v>
      </c>
      <c r="D63" s="581"/>
      <c r="E63" s="254">
        <v>14.8</v>
      </c>
      <c r="F63" s="540"/>
      <c r="G63" s="255"/>
      <c r="H63" s="256"/>
      <c r="I63" s="251"/>
      <c r="J63" s="257"/>
      <c r="K63" s="251"/>
      <c r="M63" s="252" t="s">
        <v>1235</v>
      </c>
      <c r="O63" s="241"/>
    </row>
    <row r="64" spans="1:15" ht="12.75">
      <c r="A64" s="250"/>
      <c r="B64" s="253"/>
      <c r="C64" s="580" t="s">
        <v>1236</v>
      </c>
      <c r="D64" s="581"/>
      <c r="E64" s="254">
        <v>17.56</v>
      </c>
      <c r="F64" s="540"/>
      <c r="G64" s="255"/>
      <c r="H64" s="256"/>
      <c r="I64" s="251"/>
      <c r="J64" s="257"/>
      <c r="K64" s="251"/>
      <c r="M64" s="252" t="s">
        <v>1236</v>
      </c>
      <c r="O64" s="241"/>
    </row>
    <row r="65" spans="1:15" ht="12.75">
      <c r="A65" s="250"/>
      <c r="B65" s="253"/>
      <c r="C65" s="580" t="s">
        <v>1237</v>
      </c>
      <c r="D65" s="581"/>
      <c r="E65" s="254">
        <v>11.78</v>
      </c>
      <c r="F65" s="540"/>
      <c r="G65" s="255"/>
      <c r="H65" s="256"/>
      <c r="I65" s="251"/>
      <c r="J65" s="257"/>
      <c r="K65" s="251"/>
      <c r="M65" s="252" t="s">
        <v>1237</v>
      </c>
      <c r="O65" s="241"/>
    </row>
    <row r="66" spans="1:15" ht="12.75">
      <c r="A66" s="250"/>
      <c r="B66" s="253"/>
      <c r="C66" s="580" t="s">
        <v>1238</v>
      </c>
      <c r="D66" s="581"/>
      <c r="E66" s="254">
        <v>14.54</v>
      </c>
      <c r="F66" s="540"/>
      <c r="G66" s="255"/>
      <c r="H66" s="256"/>
      <c r="I66" s="251"/>
      <c r="J66" s="257"/>
      <c r="K66" s="251"/>
      <c r="M66" s="252" t="s">
        <v>1238</v>
      </c>
      <c r="O66" s="241"/>
    </row>
    <row r="67" spans="1:15" ht="12.75">
      <c r="A67" s="250"/>
      <c r="B67" s="253"/>
      <c r="C67" s="587" t="s">
        <v>202</v>
      </c>
      <c r="D67" s="581"/>
      <c r="E67" s="278">
        <v>158.39999999999998</v>
      </c>
      <c r="F67" s="540"/>
      <c r="G67" s="255"/>
      <c r="H67" s="256"/>
      <c r="I67" s="251"/>
      <c r="J67" s="257"/>
      <c r="K67" s="251"/>
      <c r="M67" s="252" t="s">
        <v>202</v>
      </c>
      <c r="O67" s="241"/>
    </row>
    <row r="68" spans="1:15" ht="12.75">
      <c r="A68" s="250"/>
      <c r="B68" s="253"/>
      <c r="C68" s="580" t="s">
        <v>1246</v>
      </c>
      <c r="D68" s="581"/>
      <c r="E68" s="254">
        <v>-126.72</v>
      </c>
      <c r="F68" s="540"/>
      <c r="G68" s="255"/>
      <c r="H68" s="256"/>
      <c r="I68" s="251"/>
      <c r="J68" s="257"/>
      <c r="K68" s="251"/>
      <c r="M68" s="252" t="s">
        <v>1246</v>
      </c>
      <c r="O68" s="241"/>
    </row>
    <row r="69" spans="1:80" ht="12.75">
      <c r="A69" s="242">
        <v>12</v>
      </c>
      <c r="B69" s="243" t="s">
        <v>157</v>
      </c>
      <c r="C69" s="244" t="s">
        <v>158</v>
      </c>
      <c r="D69" s="245" t="s">
        <v>159</v>
      </c>
      <c r="E69" s="246">
        <v>20</v>
      </c>
      <c r="F69" s="377"/>
      <c r="G69" s="247">
        <f>E69*F69</f>
        <v>0</v>
      </c>
      <c r="H69" s="248">
        <v>0</v>
      </c>
      <c r="I69" s="249">
        <f>E69*H69</f>
        <v>0</v>
      </c>
      <c r="J69" s="248"/>
      <c r="K69" s="249">
        <f>E69*J69</f>
        <v>0</v>
      </c>
      <c r="O69" s="241">
        <v>2</v>
      </c>
      <c r="AA69" s="214">
        <v>10</v>
      </c>
      <c r="AB69" s="214">
        <v>0</v>
      </c>
      <c r="AC69" s="214">
        <v>8</v>
      </c>
      <c r="AZ69" s="214">
        <v>5</v>
      </c>
      <c r="BA69" s="214">
        <f>IF(AZ69=1,G69,0)</f>
        <v>0</v>
      </c>
      <c r="BB69" s="214">
        <f>IF(AZ69=2,G69,0)</f>
        <v>0</v>
      </c>
      <c r="BC69" s="214">
        <f>IF(AZ69=3,G69,0)</f>
        <v>0</v>
      </c>
      <c r="BD69" s="214">
        <f>IF(AZ69=4,G69,0)</f>
        <v>0</v>
      </c>
      <c r="BE69" s="214">
        <f>IF(AZ69=5,G69,0)</f>
        <v>0</v>
      </c>
      <c r="CA69" s="241">
        <v>10</v>
      </c>
      <c r="CB69" s="241">
        <v>0</v>
      </c>
    </row>
    <row r="70" spans="1:57" ht="12.75">
      <c r="A70" s="258"/>
      <c r="B70" s="259" t="s">
        <v>102</v>
      </c>
      <c r="C70" s="260" t="s">
        <v>109</v>
      </c>
      <c r="D70" s="261"/>
      <c r="E70" s="262"/>
      <c r="F70" s="542"/>
      <c r="G70" s="264">
        <f>SUM(G7:G69)</f>
        <v>0</v>
      </c>
      <c r="H70" s="265"/>
      <c r="I70" s="266">
        <f>SUM(I7:I69)</f>
        <v>0.0009504</v>
      </c>
      <c r="J70" s="265"/>
      <c r="K70" s="266">
        <f>SUM(K7:K69)</f>
        <v>-10.9296</v>
      </c>
      <c r="O70" s="241">
        <v>4</v>
      </c>
      <c r="BA70" s="267">
        <f>SUM(BA7:BA69)</f>
        <v>0</v>
      </c>
      <c r="BB70" s="267">
        <f>SUM(BB7:BB69)</f>
        <v>0</v>
      </c>
      <c r="BC70" s="267">
        <f>SUM(BC7:BC69)</f>
        <v>0</v>
      </c>
      <c r="BD70" s="267">
        <f>SUM(BD7:BD69)</f>
        <v>0</v>
      </c>
      <c r="BE70" s="267">
        <f>SUM(BE7:BE69)</f>
        <v>0</v>
      </c>
    </row>
    <row r="71" spans="1:15" ht="12.75">
      <c r="A71" s="231" t="s">
        <v>98</v>
      </c>
      <c r="B71" s="232" t="s">
        <v>160</v>
      </c>
      <c r="C71" s="233" t="s">
        <v>161</v>
      </c>
      <c r="D71" s="234"/>
      <c r="E71" s="235"/>
      <c r="F71" s="543"/>
      <c r="G71" s="236"/>
      <c r="H71" s="237"/>
      <c r="I71" s="238"/>
      <c r="J71" s="239"/>
      <c r="K71" s="240"/>
      <c r="O71" s="241">
        <v>1</v>
      </c>
    </row>
    <row r="72" spans="1:80" ht="12.75">
      <c r="A72" s="242">
        <v>13</v>
      </c>
      <c r="B72" s="243" t="s">
        <v>1247</v>
      </c>
      <c r="C72" s="244" t="s">
        <v>1248</v>
      </c>
      <c r="D72" s="245" t="s">
        <v>153</v>
      </c>
      <c r="E72" s="246">
        <v>18</v>
      </c>
      <c r="F72" s="377"/>
      <c r="G72" s="247">
        <f>E72*F72</f>
        <v>0</v>
      </c>
      <c r="H72" s="248">
        <v>0.0545</v>
      </c>
      <c r="I72" s="249">
        <f>E72*H72</f>
        <v>0.981</v>
      </c>
      <c r="J72" s="248">
        <v>0</v>
      </c>
      <c r="K72" s="249">
        <f>E72*J72</f>
        <v>0</v>
      </c>
      <c r="O72" s="241">
        <v>2</v>
      </c>
      <c r="AA72" s="214">
        <v>1</v>
      </c>
      <c r="AB72" s="214">
        <v>1</v>
      </c>
      <c r="AC72" s="214">
        <v>1</v>
      </c>
      <c r="AZ72" s="214">
        <v>1</v>
      </c>
      <c r="BA72" s="214">
        <f>IF(AZ72=1,G72,0)</f>
        <v>0</v>
      </c>
      <c r="BB72" s="214">
        <f>IF(AZ72=2,G72,0)</f>
        <v>0</v>
      </c>
      <c r="BC72" s="214">
        <f>IF(AZ72=3,G72,0)</f>
        <v>0</v>
      </c>
      <c r="BD72" s="214">
        <f>IF(AZ72=4,G72,0)</f>
        <v>0</v>
      </c>
      <c r="BE72" s="214">
        <f>IF(AZ72=5,G72,0)</f>
        <v>0</v>
      </c>
      <c r="CA72" s="241">
        <v>1</v>
      </c>
      <c r="CB72" s="241">
        <v>1</v>
      </c>
    </row>
    <row r="73" spans="1:15" ht="12.75">
      <c r="A73" s="250"/>
      <c r="B73" s="253"/>
      <c r="C73" s="580" t="s">
        <v>1249</v>
      </c>
      <c r="D73" s="581"/>
      <c r="E73" s="254">
        <v>18</v>
      </c>
      <c r="F73" s="540"/>
      <c r="G73" s="255"/>
      <c r="H73" s="256"/>
      <c r="I73" s="251"/>
      <c r="J73" s="257"/>
      <c r="K73" s="251"/>
      <c r="M73" s="252" t="s">
        <v>1249</v>
      </c>
      <c r="O73" s="241"/>
    </row>
    <row r="74" spans="1:80" ht="22.5">
      <c r="A74" s="242">
        <v>14</v>
      </c>
      <c r="B74" s="243" t="s">
        <v>169</v>
      </c>
      <c r="C74" s="244" t="s">
        <v>170</v>
      </c>
      <c r="D74" s="245" t="s">
        <v>112</v>
      </c>
      <c r="E74" s="246">
        <v>222.0544</v>
      </c>
      <c r="F74" s="377"/>
      <c r="G74" s="247">
        <f>E74*F74</f>
        <v>0</v>
      </c>
      <c r="H74" s="248">
        <v>0.04</v>
      </c>
      <c r="I74" s="249">
        <f>E74*H74</f>
        <v>8.882176</v>
      </c>
      <c r="J74" s="248">
        <v>-0.04</v>
      </c>
      <c r="K74" s="249">
        <f>E74*J74</f>
        <v>-8.882176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0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580" t="s">
        <v>1250</v>
      </c>
      <c r="D75" s="581"/>
      <c r="E75" s="254">
        <v>0</v>
      </c>
      <c r="F75" s="540"/>
      <c r="G75" s="255"/>
      <c r="H75" s="256"/>
      <c r="I75" s="251"/>
      <c r="J75" s="257"/>
      <c r="K75" s="251"/>
      <c r="M75" s="252" t="s">
        <v>1250</v>
      </c>
      <c r="O75" s="241"/>
    </row>
    <row r="76" spans="1:15" ht="12.75">
      <c r="A76" s="250"/>
      <c r="B76" s="253"/>
      <c r="C76" s="580" t="s">
        <v>1251</v>
      </c>
      <c r="D76" s="581"/>
      <c r="E76" s="254">
        <v>19.8</v>
      </c>
      <c r="F76" s="540"/>
      <c r="G76" s="255"/>
      <c r="H76" s="256"/>
      <c r="I76" s="251"/>
      <c r="J76" s="257"/>
      <c r="K76" s="251"/>
      <c r="M76" s="252" t="s">
        <v>1251</v>
      </c>
      <c r="O76" s="241"/>
    </row>
    <row r="77" spans="1:15" ht="12.75">
      <c r="A77" s="250"/>
      <c r="B77" s="253"/>
      <c r="C77" s="580" t="s">
        <v>1252</v>
      </c>
      <c r="D77" s="581"/>
      <c r="E77" s="254">
        <v>53.48</v>
      </c>
      <c r="F77" s="540"/>
      <c r="G77" s="255"/>
      <c r="H77" s="256"/>
      <c r="I77" s="251"/>
      <c r="J77" s="257"/>
      <c r="K77" s="251"/>
      <c r="M77" s="252" t="s">
        <v>1252</v>
      </c>
      <c r="O77" s="241"/>
    </row>
    <row r="78" spans="1:15" ht="12.75">
      <c r="A78" s="250"/>
      <c r="B78" s="253"/>
      <c r="C78" s="580" t="s">
        <v>1253</v>
      </c>
      <c r="D78" s="581"/>
      <c r="E78" s="254">
        <v>38.2</v>
      </c>
      <c r="F78" s="540"/>
      <c r="G78" s="255"/>
      <c r="H78" s="256"/>
      <c r="I78" s="251"/>
      <c r="J78" s="257"/>
      <c r="K78" s="251"/>
      <c r="M78" s="252" t="s">
        <v>1253</v>
      </c>
      <c r="O78" s="241"/>
    </row>
    <row r="79" spans="1:15" ht="12.75">
      <c r="A79" s="250"/>
      <c r="B79" s="253"/>
      <c r="C79" s="580" t="s">
        <v>1254</v>
      </c>
      <c r="D79" s="581"/>
      <c r="E79" s="254">
        <v>8.9</v>
      </c>
      <c r="F79" s="540"/>
      <c r="G79" s="255"/>
      <c r="H79" s="256"/>
      <c r="I79" s="251"/>
      <c r="J79" s="257"/>
      <c r="K79" s="251"/>
      <c r="M79" s="252" t="s">
        <v>1254</v>
      </c>
      <c r="O79" s="241"/>
    </row>
    <row r="80" spans="1:15" ht="12.75">
      <c r="A80" s="250"/>
      <c r="B80" s="253"/>
      <c r="C80" s="580" t="s">
        <v>1255</v>
      </c>
      <c r="D80" s="581"/>
      <c r="E80" s="254">
        <v>5.7</v>
      </c>
      <c r="F80" s="540"/>
      <c r="G80" s="255"/>
      <c r="H80" s="256"/>
      <c r="I80" s="251"/>
      <c r="J80" s="257"/>
      <c r="K80" s="251"/>
      <c r="M80" s="252" t="s">
        <v>1255</v>
      </c>
      <c r="O80" s="241"/>
    </row>
    <row r="81" spans="1:15" ht="12.75">
      <c r="A81" s="250"/>
      <c r="B81" s="253"/>
      <c r="C81" s="580" t="s">
        <v>1256</v>
      </c>
      <c r="D81" s="581"/>
      <c r="E81" s="254">
        <v>11.3</v>
      </c>
      <c r="F81" s="540"/>
      <c r="G81" s="255"/>
      <c r="H81" s="256"/>
      <c r="I81" s="251"/>
      <c r="J81" s="257"/>
      <c r="K81" s="251"/>
      <c r="M81" s="252" t="s">
        <v>1256</v>
      </c>
      <c r="O81" s="241"/>
    </row>
    <row r="82" spans="1:15" ht="12.75">
      <c r="A82" s="250"/>
      <c r="B82" s="253"/>
      <c r="C82" s="587" t="s">
        <v>202</v>
      </c>
      <c r="D82" s="581"/>
      <c r="E82" s="278">
        <v>137.38000000000002</v>
      </c>
      <c r="F82" s="540"/>
      <c r="G82" s="255"/>
      <c r="H82" s="256"/>
      <c r="I82" s="251"/>
      <c r="J82" s="257"/>
      <c r="K82" s="251"/>
      <c r="M82" s="252" t="s">
        <v>202</v>
      </c>
      <c r="O82" s="241"/>
    </row>
    <row r="83" spans="1:15" ht="12.75">
      <c r="A83" s="250"/>
      <c r="B83" s="253"/>
      <c r="C83" s="580" t="s">
        <v>1257</v>
      </c>
      <c r="D83" s="581"/>
      <c r="E83" s="254">
        <v>-82.428</v>
      </c>
      <c r="F83" s="540"/>
      <c r="G83" s="255"/>
      <c r="H83" s="256"/>
      <c r="I83" s="251"/>
      <c r="J83" s="257"/>
      <c r="K83" s="251"/>
      <c r="M83" s="252" t="s">
        <v>1257</v>
      </c>
      <c r="O83" s="241"/>
    </row>
    <row r="84" spans="1:15" ht="12.75">
      <c r="A84" s="250"/>
      <c r="B84" s="253"/>
      <c r="C84" s="580" t="s">
        <v>1258</v>
      </c>
      <c r="D84" s="581"/>
      <c r="E84" s="254">
        <v>0</v>
      </c>
      <c r="F84" s="540"/>
      <c r="G84" s="255"/>
      <c r="H84" s="256"/>
      <c r="I84" s="251"/>
      <c r="J84" s="257"/>
      <c r="K84" s="251"/>
      <c r="M84" s="252" t="s">
        <v>1258</v>
      </c>
      <c r="O84" s="241"/>
    </row>
    <row r="85" spans="1:15" ht="12.75">
      <c r="A85" s="250"/>
      <c r="B85" s="253"/>
      <c r="C85" s="580" t="s">
        <v>1259</v>
      </c>
      <c r="D85" s="581"/>
      <c r="E85" s="254">
        <v>445.2</v>
      </c>
      <c r="F85" s="540"/>
      <c r="G85" s="255"/>
      <c r="H85" s="256"/>
      <c r="I85" s="251"/>
      <c r="J85" s="257"/>
      <c r="K85" s="251"/>
      <c r="M85" s="252" t="s">
        <v>1259</v>
      </c>
      <c r="O85" s="241"/>
    </row>
    <row r="86" spans="1:15" ht="12.75">
      <c r="A86" s="250"/>
      <c r="B86" s="253"/>
      <c r="C86" s="580" t="s">
        <v>1260</v>
      </c>
      <c r="D86" s="581"/>
      <c r="E86" s="254">
        <v>36.6</v>
      </c>
      <c r="F86" s="540"/>
      <c r="G86" s="255"/>
      <c r="H86" s="256"/>
      <c r="I86" s="251"/>
      <c r="J86" s="257"/>
      <c r="K86" s="251"/>
      <c r="M86" s="252" t="s">
        <v>1260</v>
      </c>
      <c r="O86" s="241"/>
    </row>
    <row r="87" spans="1:15" ht="12.75">
      <c r="A87" s="250"/>
      <c r="B87" s="253"/>
      <c r="C87" s="580" t="s">
        <v>1261</v>
      </c>
      <c r="D87" s="581"/>
      <c r="E87" s="254">
        <v>10.8</v>
      </c>
      <c r="F87" s="540"/>
      <c r="G87" s="255"/>
      <c r="H87" s="256"/>
      <c r="I87" s="251"/>
      <c r="J87" s="257"/>
      <c r="K87" s="251"/>
      <c r="M87" s="252" t="s">
        <v>1261</v>
      </c>
      <c r="O87" s="241"/>
    </row>
    <row r="88" spans="1:15" ht="12.75">
      <c r="A88" s="250"/>
      <c r="B88" s="253"/>
      <c r="C88" s="580" t="s">
        <v>1262</v>
      </c>
      <c r="D88" s="581"/>
      <c r="E88" s="254">
        <v>13.2</v>
      </c>
      <c r="F88" s="540"/>
      <c r="G88" s="255"/>
      <c r="H88" s="256"/>
      <c r="I88" s="251"/>
      <c r="J88" s="257"/>
      <c r="K88" s="251"/>
      <c r="M88" s="252" t="s">
        <v>1262</v>
      </c>
      <c r="O88" s="241"/>
    </row>
    <row r="89" spans="1:15" ht="12.75">
      <c r="A89" s="250"/>
      <c r="B89" s="253"/>
      <c r="C89" s="587" t="s">
        <v>202</v>
      </c>
      <c r="D89" s="581"/>
      <c r="E89" s="278">
        <v>423.372</v>
      </c>
      <c r="F89" s="540"/>
      <c r="G89" s="255"/>
      <c r="H89" s="256"/>
      <c r="I89" s="251"/>
      <c r="J89" s="257"/>
      <c r="K89" s="251"/>
      <c r="M89" s="252" t="s">
        <v>202</v>
      </c>
      <c r="O89" s="241"/>
    </row>
    <row r="90" spans="1:15" ht="12.75">
      <c r="A90" s="250"/>
      <c r="B90" s="253"/>
      <c r="C90" s="580" t="s">
        <v>1263</v>
      </c>
      <c r="D90" s="581"/>
      <c r="E90" s="254">
        <v>-338.6976</v>
      </c>
      <c r="F90" s="540"/>
      <c r="G90" s="255"/>
      <c r="H90" s="256"/>
      <c r="I90" s="251"/>
      <c r="J90" s="257"/>
      <c r="K90" s="251"/>
      <c r="M90" s="252" t="s">
        <v>1263</v>
      </c>
      <c r="O90" s="241"/>
    </row>
    <row r="91" spans="1:57" ht="12.75">
      <c r="A91" s="258"/>
      <c r="B91" s="259" t="s">
        <v>102</v>
      </c>
      <c r="C91" s="260" t="s">
        <v>162</v>
      </c>
      <c r="D91" s="261"/>
      <c r="E91" s="262"/>
      <c r="F91" s="542"/>
      <c r="G91" s="264">
        <f>SUM(G71:G90)</f>
        <v>0</v>
      </c>
      <c r="H91" s="265"/>
      <c r="I91" s="266">
        <f>SUM(I71:I90)</f>
        <v>9.863176</v>
      </c>
      <c r="J91" s="265"/>
      <c r="K91" s="266">
        <f>SUM(K71:K90)</f>
        <v>-8.882176</v>
      </c>
      <c r="O91" s="241">
        <v>4</v>
      </c>
      <c r="BA91" s="267">
        <f>SUM(BA71:BA90)</f>
        <v>0</v>
      </c>
      <c r="BB91" s="267">
        <f>SUM(BB71:BB90)</f>
        <v>0</v>
      </c>
      <c r="BC91" s="267">
        <f>SUM(BC71:BC90)</f>
        <v>0</v>
      </c>
      <c r="BD91" s="267">
        <f>SUM(BD71:BD90)</f>
        <v>0</v>
      </c>
      <c r="BE91" s="267">
        <f>SUM(BE71:BE90)</f>
        <v>0</v>
      </c>
    </row>
    <row r="92" spans="1:15" ht="12.75">
      <c r="A92" s="231" t="s">
        <v>98</v>
      </c>
      <c r="B92" s="232" t="s">
        <v>213</v>
      </c>
      <c r="C92" s="233" t="s">
        <v>214</v>
      </c>
      <c r="D92" s="234"/>
      <c r="E92" s="235"/>
      <c r="F92" s="543"/>
      <c r="G92" s="236"/>
      <c r="H92" s="237"/>
      <c r="I92" s="238"/>
      <c r="J92" s="239"/>
      <c r="K92" s="240"/>
      <c r="O92" s="241">
        <v>1</v>
      </c>
    </row>
    <row r="93" spans="1:80" ht="12.75">
      <c r="A93" s="242">
        <v>15</v>
      </c>
      <c r="B93" s="243" t="s">
        <v>216</v>
      </c>
      <c r="C93" s="244" t="s">
        <v>217</v>
      </c>
      <c r="D93" s="245" t="s">
        <v>112</v>
      </c>
      <c r="E93" s="246">
        <v>95.04</v>
      </c>
      <c r="F93" s="377"/>
      <c r="G93" s="247">
        <f>E93*F93</f>
        <v>0</v>
      </c>
      <c r="H93" s="248">
        <v>0.40481</v>
      </c>
      <c r="I93" s="249">
        <f>E93*H93</f>
        <v>38.4731424</v>
      </c>
      <c r="J93" s="248">
        <v>0</v>
      </c>
      <c r="K93" s="249">
        <f>E93*J93</f>
        <v>0</v>
      </c>
      <c r="O93" s="241">
        <v>2</v>
      </c>
      <c r="AA93" s="214">
        <v>1</v>
      </c>
      <c r="AB93" s="214">
        <v>1</v>
      </c>
      <c r="AC93" s="214">
        <v>1</v>
      </c>
      <c r="AZ93" s="214">
        <v>1</v>
      </c>
      <c r="BA93" s="214">
        <f>IF(AZ93=1,G93,0)</f>
        <v>0</v>
      </c>
      <c r="BB93" s="214">
        <f>IF(AZ93=2,G93,0)</f>
        <v>0</v>
      </c>
      <c r="BC93" s="214">
        <f>IF(AZ93=3,G93,0)</f>
        <v>0</v>
      </c>
      <c r="BD93" s="214">
        <f>IF(AZ93=4,G93,0)</f>
        <v>0</v>
      </c>
      <c r="BE93" s="214">
        <f>IF(AZ93=5,G93,0)</f>
        <v>0</v>
      </c>
      <c r="CA93" s="241">
        <v>1</v>
      </c>
      <c r="CB93" s="241">
        <v>1</v>
      </c>
    </row>
    <row r="94" spans="1:15" ht="12.75">
      <c r="A94" s="250"/>
      <c r="B94" s="253"/>
      <c r="C94" s="580" t="s">
        <v>1230</v>
      </c>
      <c r="D94" s="581"/>
      <c r="E94" s="254">
        <v>31.28</v>
      </c>
      <c r="F94" s="540"/>
      <c r="G94" s="255"/>
      <c r="H94" s="256"/>
      <c r="I94" s="251"/>
      <c r="J94" s="257"/>
      <c r="K94" s="251"/>
      <c r="M94" s="252" t="s">
        <v>1230</v>
      </c>
      <c r="O94" s="241"/>
    </row>
    <row r="95" spans="1:15" ht="12.75">
      <c r="A95" s="250"/>
      <c r="B95" s="253"/>
      <c r="C95" s="580" t="s">
        <v>1231</v>
      </c>
      <c r="D95" s="581"/>
      <c r="E95" s="254">
        <v>31.28</v>
      </c>
      <c r="F95" s="540"/>
      <c r="G95" s="255"/>
      <c r="H95" s="256"/>
      <c r="I95" s="251"/>
      <c r="J95" s="257"/>
      <c r="K95" s="251"/>
      <c r="M95" s="252" t="s">
        <v>1231</v>
      </c>
      <c r="O95" s="241"/>
    </row>
    <row r="96" spans="1:15" ht="12.75">
      <c r="A96" s="250"/>
      <c r="B96" s="253"/>
      <c r="C96" s="580" t="s">
        <v>1232</v>
      </c>
      <c r="D96" s="581"/>
      <c r="E96" s="254">
        <v>18.58</v>
      </c>
      <c r="F96" s="540"/>
      <c r="G96" s="255"/>
      <c r="H96" s="256"/>
      <c r="I96" s="251"/>
      <c r="J96" s="257"/>
      <c r="K96" s="251"/>
      <c r="M96" s="252" t="s">
        <v>1232</v>
      </c>
      <c r="O96" s="241"/>
    </row>
    <row r="97" spans="1:15" ht="12.75">
      <c r="A97" s="250"/>
      <c r="B97" s="253"/>
      <c r="C97" s="580" t="s">
        <v>1233</v>
      </c>
      <c r="D97" s="581"/>
      <c r="E97" s="254">
        <v>18.58</v>
      </c>
      <c r="F97" s="540"/>
      <c r="G97" s="255"/>
      <c r="H97" s="256"/>
      <c r="I97" s="251"/>
      <c r="J97" s="257"/>
      <c r="K97" s="251"/>
      <c r="M97" s="252" t="s">
        <v>1233</v>
      </c>
      <c r="O97" s="241"/>
    </row>
    <row r="98" spans="1:15" ht="12.75">
      <c r="A98" s="250"/>
      <c r="B98" s="253"/>
      <c r="C98" s="580" t="s">
        <v>1234</v>
      </c>
      <c r="D98" s="581"/>
      <c r="E98" s="254">
        <v>0</v>
      </c>
      <c r="F98" s="540"/>
      <c r="G98" s="255"/>
      <c r="H98" s="256"/>
      <c r="I98" s="251"/>
      <c r="J98" s="257"/>
      <c r="K98" s="251"/>
      <c r="M98" s="252" t="s">
        <v>1234</v>
      </c>
      <c r="O98" s="241"/>
    </row>
    <row r="99" spans="1:15" ht="12.75">
      <c r="A99" s="250"/>
      <c r="B99" s="253"/>
      <c r="C99" s="580" t="s">
        <v>1235</v>
      </c>
      <c r="D99" s="581"/>
      <c r="E99" s="254">
        <v>14.8</v>
      </c>
      <c r="F99" s="540"/>
      <c r="G99" s="255"/>
      <c r="H99" s="256"/>
      <c r="I99" s="251"/>
      <c r="J99" s="257"/>
      <c r="K99" s="251"/>
      <c r="M99" s="252" t="s">
        <v>1235</v>
      </c>
      <c r="O99" s="241"/>
    </row>
    <row r="100" spans="1:15" ht="12.75">
      <c r="A100" s="250"/>
      <c r="B100" s="253"/>
      <c r="C100" s="580" t="s">
        <v>1236</v>
      </c>
      <c r="D100" s="581"/>
      <c r="E100" s="254">
        <v>17.56</v>
      </c>
      <c r="F100" s="540"/>
      <c r="G100" s="255"/>
      <c r="H100" s="256"/>
      <c r="I100" s="251"/>
      <c r="J100" s="257"/>
      <c r="K100" s="251"/>
      <c r="M100" s="252" t="s">
        <v>1236</v>
      </c>
      <c r="O100" s="241"/>
    </row>
    <row r="101" spans="1:15" ht="12.75">
      <c r="A101" s="250"/>
      <c r="B101" s="253"/>
      <c r="C101" s="580" t="s">
        <v>1237</v>
      </c>
      <c r="D101" s="581"/>
      <c r="E101" s="254">
        <v>11.78</v>
      </c>
      <c r="F101" s="540"/>
      <c r="G101" s="255"/>
      <c r="H101" s="256"/>
      <c r="I101" s="251"/>
      <c r="J101" s="257"/>
      <c r="K101" s="251"/>
      <c r="M101" s="252" t="s">
        <v>1237</v>
      </c>
      <c r="O101" s="241"/>
    </row>
    <row r="102" spans="1:15" ht="12.75">
      <c r="A102" s="250"/>
      <c r="B102" s="253"/>
      <c r="C102" s="580" t="s">
        <v>1238</v>
      </c>
      <c r="D102" s="581"/>
      <c r="E102" s="254">
        <v>14.54</v>
      </c>
      <c r="F102" s="540"/>
      <c r="G102" s="255"/>
      <c r="H102" s="256"/>
      <c r="I102" s="251"/>
      <c r="J102" s="257"/>
      <c r="K102" s="251"/>
      <c r="M102" s="252" t="s">
        <v>1238</v>
      </c>
      <c r="O102" s="241"/>
    </row>
    <row r="103" spans="1:15" ht="12.75">
      <c r="A103" s="250"/>
      <c r="B103" s="253"/>
      <c r="C103" s="587" t="s">
        <v>202</v>
      </c>
      <c r="D103" s="581"/>
      <c r="E103" s="278">
        <v>158.39999999999998</v>
      </c>
      <c r="F103" s="540"/>
      <c r="G103" s="255"/>
      <c r="H103" s="256"/>
      <c r="I103" s="251"/>
      <c r="J103" s="257"/>
      <c r="K103" s="251"/>
      <c r="M103" s="252" t="s">
        <v>202</v>
      </c>
      <c r="O103" s="241"/>
    </row>
    <row r="104" spans="1:15" ht="12.75">
      <c r="A104" s="250"/>
      <c r="B104" s="253"/>
      <c r="C104" s="580" t="s">
        <v>1264</v>
      </c>
      <c r="D104" s="581"/>
      <c r="E104" s="254">
        <v>-63.36</v>
      </c>
      <c r="F104" s="540"/>
      <c r="G104" s="255"/>
      <c r="H104" s="256"/>
      <c r="I104" s="251"/>
      <c r="J104" s="257"/>
      <c r="K104" s="251"/>
      <c r="M104" s="252" t="s">
        <v>1264</v>
      </c>
      <c r="O104" s="241"/>
    </row>
    <row r="105" spans="1:80" ht="12.75">
      <c r="A105" s="242">
        <v>16</v>
      </c>
      <c r="B105" s="243" t="s">
        <v>218</v>
      </c>
      <c r="C105" s="244" t="s">
        <v>219</v>
      </c>
      <c r="D105" s="245" t="s">
        <v>112</v>
      </c>
      <c r="E105" s="246">
        <v>110.88</v>
      </c>
      <c r="F105" s="377"/>
      <c r="G105" s="247">
        <f>E105*F105</f>
        <v>0</v>
      </c>
      <c r="H105" s="248">
        <v>0</v>
      </c>
      <c r="I105" s="249">
        <f>E105*H105</f>
        <v>0</v>
      </c>
      <c r="J105" s="248">
        <v>0</v>
      </c>
      <c r="K105" s="249">
        <f>E105*J105</f>
        <v>0</v>
      </c>
      <c r="O105" s="241">
        <v>2</v>
      </c>
      <c r="AA105" s="214">
        <v>1</v>
      </c>
      <c r="AB105" s="214">
        <v>1</v>
      </c>
      <c r="AC105" s="214">
        <v>1</v>
      </c>
      <c r="AZ105" s="214">
        <v>1</v>
      </c>
      <c r="BA105" s="214">
        <f>IF(AZ105=1,G105,0)</f>
        <v>0</v>
      </c>
      <c r="BB105" s="214">
        <f>IF(AZ105=2,G105,0)</f>
        <v>0</v>
      </c>
      <c r="BC105" s="214">
        <f>IF(AZ105=3,G105,0)</f>
        <v>0</v>
      </c>
      <c r="BD105" s="214">
        <f>IF(AZ105=4,G105,0)</f>
        <v>0</v>
      </c>
      <c r="BE105" s="214">
        <f>IF(AZ105=5,G105,0)</f>
        <v>0</v>
      </c>
      <c r="CA105" s="241">
        <v>1</v>
      </c>
      <c r="CB105" s="241">
        <v>1</v>
      </c>
    </row>
    <row r="106" spans="1:15" ht="12.75">
      <c r="A106" s="250"/>
      <c r="B106" s="253"/>
      <c r="C106" s="580" t="s">
        <v>1230</v>
      </c>
      <c r="D106" s="581"/>
      <c r="E106" s="254">
        <v>31.28</v>
      </c>
      <c r="F106" s="540"/>
      <c r="G106" s="255"/>
      <c r="H106" s="256"/>
      <c r="I106" s="251"/>
      <c r="J106" s="257"/>
      <c r="K106" s="251"/>
      <c r="M106" s="252" t="s">
        <v>1230</v>
      </c>
      <c r="O106" s="241"/>
    </row>
    <row r="107" spans="1:15" ht="12.75">
      <c r="A107" s="250"/>
      <c r="B107" s="253"/>
      <c r="C107" s="580" t="s">
        <v>1231</v>
      </c>
      <c r="D107" s="581"/>
      <c r="E107" s="254">
        <v>31.28</v>
      </c>
      <c r="F107" s="540"/>
      <c r="G107" s="255"/>
      <c r="H107" s="256"/>
      <c r="I107" s="251"/>
      <c r="J107" s="257"/>
      <c r="K107" s="251"/>
      <c r="M107" s="252" t="s">
        <v>1231</v>
      </c>
      <c r="O107" s="241"/>
    </row>
    <row r="108" spans="1:15" ht="12.75">
      <c r="A108" s="250"/>
      <c r="B108" s="253"/>
      <c r="C108" s="580" t="s">
        <v>1232</v>
      </c>
      <c r="D108" s="581"/>
      <c r="E108" s="254">
        <v>18.58</v>
      </c>
      <c r="F108" s="540"/>
      <c r="G108" s="255"/>
      <c r="H108" s="256"/>
      <c r="I108" s="251"/>
      <c r="J108" s="257"/>
      <c r="K108" s="251"/>
      <c r="M108" s="252" t="s">
        <v>1232</v>
      </c>
      <c r="O108" s="241"/>
    </row>
    <row r="109" spans="1:15" ht="12.75">
      <c r="A109" s="250"/>
      <c r="B109" s="253"/>
      <c r="C109" s="580" t="s">
        <v>1233</v>
      </c>
      <c r="D109" s="581"/>
      <c r="E109" s="254">
        <v>18.58</v>
      </c>
      <c r="F109" s="540"/>
      <c r="G109" s="255"/>
      <c r="H109" s="256"/>
      <c r="I109" s="251"/>
      <c r="J109" s="257"/>
      <c r="K109" s="251"/>
      <c r="M109" s="252" t="s">
        <v>1233</v>
      </c>
      <c r="O109" s="241"/>
    </row>
    <row r="110" spans="1:15" ht="12.75">
      <c r="A110" s="250"/>
      <c r="B110" s="253"/>
      <c r="C110" s="580" t="s">
        <v>1234</v>
      </c>
      <c r="D110" s="581"/>
      <c r="E110" s="254">
        <v>0</v>
      </c>
      <c r="F110" s="540"/>
      <c r="G110" s="255"/>
      <c r="H110" s="256"/>
      <c r="I110" s="251"/>
      <c r="J110" s="257"/>
      <c r="K110" s="251"/>
      <c r="M110" s="252" t="s">
        <v>1234</v>
      </c>
      <c r="O110" s="241"/>
    </row>
    <row r="111" spans="1:15" ht="12.75">
      <c r="A111" s="250"/>
      <c r="B111" s="253"/>
      <c r="C111" s="580" t="s">
        <v>1235</v>
      </c>
      <c r="D111" s="581"/>
      <c r="E111" s="254">
        <v>14.8</v>
      </c>
      <c r="F111" s="540"/>
      <c r="G111" s="255"/>
      <c r="H111" s="256"/>
      <c r="I111" s="251"/>
      <c r="J111" s="257"/>
      <c r="K111" s="251"/>
      <c r="M111" s="252" t="s">
        <v>1235</v>
      </c>
      <c r="O111" s="241"/>
    </row>
    <row r="112" spans="1:15" ht="12.75">
      <c r="A112" s="250"/>
      <c r="B112" s="253"/>
      <c r="C112" s="580" t="s">
        <v>1236</v>
      </c>
      <c r="D112" s="581"/>
      <c r="E112" s="254">
        <v>17.56</v>
      </c>
      <c r="F112" s="540"/>
      <c r="G112" s="255"/>
      <c r="H112" s="256"/>
      <c r="I112" s="251"/>
      <c r="J112" s="257"/>
      <c r="K112" s="251"/>
      <c r="M112" s="252" t="s">
        <v>1236</v>
      </c>
      <c r="O112" s="241"/>
    </row>
    <row r="113" spans="1:15" ht="12.75">
      <c r="A113" s="250"/>
      <c r="B113" s="253"/>
      <c r="C113" s="580" t="s">
        <v>1237</v>
      </c>
      <c r="D113" s="581"/>
      <c r="E113" s="254">
        <v>11.78</v>
      </c>
      <c r="F113" s="540"/>
      <c r="G113" s="255"/>
      <c r="H113" s="256"/>
      <c r="I113" s="251"/>
      <c r="J113" s="257"/>
      <c r="K113" s="251"/>
      <c r="M113" s="252" t="s">
        <v>1237</v>
      </c>
      <c r="O113" s="241"/>
    </row>
    <row r="114" spans="1:15" ht="12.75">
      <c r="A114" s="250"/>
      <c r="B114" s="253"/>
      <c r="C114" s="580" t="s">
        <v>1238</v>
      </c>
      <c r="D114" s="581"/>
      <c r="E114" s="254">
        <v>14.54</v>
      </c>
      <c r="F114" s="540"/>
      <c r="G114" s="255"/>
      <c r="H114" s="256"/>
      <c r="I114" s="251"/>
      <c r="J114" s="257"/>
      <c r="K114" s="251"/>
      <c r="M114" s="252" t="s">
        <v>1238</v>
      </c>
      <c r="O114" s="241"/>
    </row>
    <row r="115" spans="1:15" ht="12.75">
      <c r="A115" s="250"/>
      <c r="B115" s="253"/>
      <c r="C115" s="587" t="s">
        <v>202</v>
      </c>
      <c r="D115" s="581"/>
      <c r="E115" s="278">
        <v>158.39999999999998</v>
      </c>
      <c r="F115" s="540"/>
      <c r="G115" s="255"/>
      <c r="H115" s="256"/>
      <c r="I115" s="251"/>
      <c r="J115" s="257"/>
      <c r="K115" s="251"/>
      <c r="M115" s="252" t="s">
        <v>202</v>
      </c>
      <c r="O115" s="241"/>
    </row>
    <row r="116" spans="1:15" ht="12.75">
      <c r="A116" s="250"/>
      <c r="B116" s="253"/>
      <c r="C116" s="580" t="s">
        <v>1265</v>
      </c>
      <c r="D116" s="581"/>
      <c r="E116" s="254">
        <v>-47.52</v>
      </c>
      <c r="F116" s="540"/>
      <c r="G116" s="255"/>
      <c r="H116" s="256"/>
      <c r="I116" s="251"/>
      <c r="J116" s="257"/>
      <c r="K116" s="251"/>
      <c r="M116" s="252" t="s">
        <v>1265</v>
      </c>
      <c r="O116" s="241"/>
    </row>
    <row r="117" spans="1:80" ht="22.5">
      <c r="A117" s="242">
        <v>17</v>
      </c>
      <c r="B117" s="243" t="s">
        <v>223</v>
      </c>
      <c r="C117" s="244" t="s">
        <v>224</v>
      </c>
      <c r="D117" s="245" t="s">
        <v>112</v>
      </c>
      <c r="E117" s="246">
        <v>79.2</v>
      </c>
      <c r="F117" s="377"/>
      <c r="G117" s="247">
        <f>E117*F117</f>
        <v>0</v>
      </c>
      <c r="H117" s="248">
        <v>0.18108</v>
      </c>
      <c r="I117" s="249">
        <f>E117*H117</f>
        <v>14.341536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580" t="s">
        <v>1230</v>
      </c>
      <c r="D118" s="581"/>
      <c r="E118" s="254">
        <v>31.28</v>
      </c>
      <c r="F118" s="540"/>
      <c r="G118" s="255"/>
      <c r="H118" s="256"/>
      <c r="I118" s="251"/>
      <c r="J118" s="257"/>
      <c r="K118" s="251"/>
      <c r="M118" s="252" t="s">
        <v>1230</v>
      </c>
      <c r="O118" s="241"/>
    </row>
    <row r="119" spans="1:15" ht="12.75">
      <c r="A119" s="250"/>
      <c r="B119" s="253"/>
      <c r="C119" s="580" t="s">
        <v>1231</v>
      </c>
      <c r="D119" s="581"/>
      <c r="E119" s="254">
        <v>31.28</v>
      </c>
      <c r="F119" s="540"/>
      <c r="G119" s="255"/>
      <c r="H119" s="256"/>
      <c r="I119" s="251"/>
      <c r="J119" s="257"/>
      <c r="K119" s="251"/>
      <c r="M119" s="252" t="s">
        <v>1231</v>
      </c>
      <c r="O119" s="241"/>
    </row>
    <row r="120" spans="1:15" ht="12.75">
      <c r="A120" s="250"/>
      <c r="B120" s="253"/>
      <c r="C120" s="580" t="s">
        <v>1232</v>
      </c>
      <c r="D120" s="581"/>
      <c r="E120" s="254">
        <v>18.58</v>
      </c>
      <c r="F120" s="540"/>
      <c r="G120" s="255"/>
      <c r="H120" s="256"/>
      <c r="I120" s="251"/>
      <c r="J120" s="257"/>
      <c r="K120" s="251"/>
      <c r="M120" s="252" t="s">
        <v>1232</v>
      </c>
      <c r="O120" s="241"/>
    </row>
    <row r="121" spans="1:15" ht="12.75">
      <c r="A121" s="250"/>
      <c r="B121" s="253"/>
      <c r="C121" s="580" t="s">
        <v>1233</v>
      </c>
      <c r="D121" s="581"/>
      <c r="E121" s="254">
        <v>18.58</v>
      </c>
      <c r="F121" s="540"/>
      <c r="G121" s="255"/>
      <c r="H121" s="256"/>
      <c r="I121" s="251"/>
      <c r="J121" s="257"/>
      <c r="K121" s="251"/>
      <c r="M121" s="252" t="s">
        <v>1233</v>
      </c>
      <c r="O121" s="241"/>
    </row>
    <row r="122" spans="1:15" ht="12.75">
      <c r="A122" s="250"/>
      <c r="B122" s="253"/>
      <c r="C122" s="580" t="s">
        <v>1234</v>
      </c>
      <c r="D122" s="581"/>
      <c r="E122" s="254">
        <v>0</v>
      </c>
      <c r="F122" s="540"/>
      <c r="G122" s="255"/>
      <c r="H122" s="256"/>
      <c r="I122" s="251"/>
      <c r="J122" s="257"/>
      <c r="K122" s="251"/>
      <c r="M122" s="252" t="s">
        <v>1234</v>
      </c>
      <c r="O122" s="241"/>
    </row>
    <row r="123" spans="1:15" ht="12.75">
      <c r="A123" s="250"/>
      <c r="B123" s="253"/>
      <c r="C123" s="580" t="s">
        <v>1235</v>
      </c>
      <c r="D123" s="581"/>
      <c r="E123" s="254">
        <v>14.8</v>
      </c>
      <c r="F123" s="540"/>
      <c r="G123" s="255"/>
      <c r="H123" s="256"/>
      <c r="I123" s="251"/>
      <c r="J123" s="257"/>
      <c r="K123" s="251"/>
      <c r="M123" s="252" t="s">
        <v>1235</v>
      </c>
      <c r="O123" s="241"/>
    </row>
    <row r="124" spans="1:15" ht="12.75">
      <c r="A124" s="250"/>
      <c r="B124" s="253"/>
      <c r="C124" s="580" t="s">
        <v>1236</v>
      </c>
      <c r="D124" s="581"/>
      <c r="E124" s="254">
        <v>17.56</v>
      </c>
      <c r="F124" s="540"/>
      <c r="G124" s="255"/>
      <c r="H124" s="256"/>
      <c r="I124" s="251"/>
      <c r="J124" s="257"/>
      <c r="K124" s="251"/>
      <c r="M124" s="252" t="s">
        <v>1236</v>
      </c>
      <c r="O124" s="241"/>
    </row>
    <row r="125" spans="1:15" ht="12.75">
      <c r="A125" s="250"/>
      <c r="B125" s="253"/>
      <c r="C125" s="580" t="s">
        <v>1237</v>
      </c>
      <c r="D125" s="581"/>
      <c r="E125" s="254">
        <v>11.78</v>
      </c>
      <c r="F125" s="540"/>
      <c r="G125" s="255"/>
      <c r="H125" s="256"/>
      <c r="I125" s="251"/>
      <c r="J125" s="257"/>
      <c r="K125" s="251"/>
      <c r="M125" s="252" t="s">
        <v>1237</v>
      </c>
      <c r="O125" s="241"/>
    </row>
    <row r="126" spans="1:15" ht="12.75">
      <c r="A126" s="250"/>
      <c r="B126" s="253"/>
      <c r="C126" s="580" t="s">
        <v>1238</v>
      </c>
      <c r="D126" s="581"/>
      <c r="E126" s="254">
        <v>14.54</v>
      </c>
      <c r="F126" s="540"/>
      <c r="G126" s="255"/>
      <c r="H126" s="256"/>
      <c r="I126" s="251"/>
      <c r="J126" s="257"/>
      <c r="K126" s="251"/>
      <c r="M126" s="252" t="s">
        <v>1238</v>
      </c>
      <c r="O126" s="241"/>
    </row>
    <row r="127" spans="1:15" ht="12.75">
      <c r="A127" s="250"/>
      <c r="B127" s="253"/>
      <c r="C127" s="587" t="s">
        <v>202</v>
      </c>
      <c r="D127" s="581"/>
      <c r="E127" s="278">
        <v>158.39999999999998</v>
      </c>
      <c r="F127" s="540"/>
      <c r="G127" s="255"/>
      <c r="H127" s="256"/>
      <c r="I127" s="251"/>
      <c r="J127" s="257"/>
      <c r="K127" s="251"/>
      <c r="M127" s="252" t="s">
        <v>202</v>
      </c>
      <c r="O127" s="241"/>
    </row>
    <row r="128" spans="1:15" ht="12.75">
      <c r="A128" s="250"/>
      <c r="B128" s="253"/>
      <c r="C128" s="580" t="s">
        <v>1239</v>
      </c>
      <c r="D128" s="581"/>
      <c r="E128" s="254">
        <v>-79.2</v>
      </c>
      <c r="F128" s="540"/>
      <c r="G128" s="255"/>
      <c r="H128" s="256"/>
      <c r="I128" s="251"/>
      <c r="J128" s="257"/>
      <c r="K128" s="251"/>
      <c r="M128" s="252" t="s">
        <v>1239</v>
      </c>
      <c r="O128" s="241"/>
    </row>
    <row r="129" spans="1:80" ht="22.5">
      <c r="A129" s="242">
        <v>18</v>
      </c>
      <c r="B129" s="243" t="s">
        <v>225</v>
      </c>
      <c r="C129" s="244" t="s">
        <v>226</v>
      </c>
      <c r="D129" s="245" t="s">
        <v>227</v>
      </c>
      <c r="E129" s="246">
        <v>158.4</v>
      </c>
      <c r="F129" s="377"/>
      <c r="G129" s="247">
        <f>E129*F129</f>
        <v>0</v>
      </c>
      <c r="H129" s="248">
        <v>0.12472</v>
      </c>
      <c r="I129" s="249">
        <f>E129*H129</f>
        <v>19.755648</v>
      </c>
      <c r="J129" s="248">
        <v>0</v>
      </c>
      <c r="K129" s="249">
        <f>E129*J129</f>
        <v>0</v>
      </c>
      <c r="O129" s="241">
        <v>2</v>
      </c>
      <c r="AA129" s="214">
        <v>1</v>
      </c>
      <c r="AB129" s="214">
        <v>1</v>
      </c>
      <c r="AC129" s="214">
        <v>1</v>
      </c>
      <c r="AZ129" s="214">
        <v>1</v>
      </c>
      <c r="BA129" s="214">
        <f>IF(AZ129=1,G129,0)</f>
        <v>0</v>
      </c>
      <c r="BB129" s="214">
        <f>IF(AZ129=2,G129,0)</f>
        <v>0</v>
      </c>
      <c r="BC129" s="214">
        <f>IF(AZ129=3,G129,0)</f>
        <v>0</v>
      </c>
      <c r="BD129" s="214">
        <f>IF(AZ129=4,G129,0)</f>
        <v>0</v>
      </c>
      <c r="BE129" s="214">
        <f>IF(AZ129=5,G129,0)</f>
        <v>0</v>
      </c>
      <c r="CA129" s="241">
        <v>1</v>
      </c>
      <c r="CB129" s="241">
        <v>1</v>
      </c>
    </row>
    <row r="130" spans="1:15" ht="12.75">
      <c r="A130" s="250"/>
      <c r="B130" s="253"/>
      <c r="C130" s="580" t="s">
        <v>1230</v>
      </c>
      <c r="D130" s="581"/>
      <c r="E130" s="254">
        <v>31.28</v>
      </c>
      <c r="F130" s="540"/>
      <c r="G130" s="255"/>
      <c r="H130" s="256"/>
      <c r="I130" s="251"/>
      <c r="J130" s="257"/>
      <c r="K130" s="251"/>
      <c r="M130" s="252" t="s">
        <v>1230</v>
      </c>
      <c r="O130" s="241"/>
    </row>
    <row r="131" spans="1:15" ht="12.75">
      <c r="A131" s="250"/>
      <c r="B131" s="253"/>
      <c r="C131" s="580" t="s">
        <v>1231</v>
      </c>
      <c r="D131" s="581"/>
      <c r="E131" s="254">
        <v>31.28</v>
      </c>
      <c r="F131" s="540"/>
      <c r="G131" s="255"/>
      <c r="H131" s="256"/>
      <c r="I131" s="251"/>
      <c r="J131" s="257"/>
      <c r="K131" s="251"/>
      <c r="M131" s="252" t="s">
        <v>1231</v>
      </c>
      <c r="O131" s="241"/>
    </row>
    <row r="132" spans="1:15" ht="12.75">
      <c r="A132" s="250"/>
      <c r="B132" s="253"/>
      <c r="C132" s="580" t="s">
        <v>1232</v>
      </c>
      <c r="D132" s="581"/>
      <c r="E132" s="254">
        <v>18.58</v>
      </c>
      <c r="F132" s="540"/>
      <c r="G132" s="255"/>
      <c r="H132" s="256"/>
      <c r="I132" s="251"/>
      <c r="J132" s="257"/>
      <c r="K132" s="251"/>
      <c r="M132" s="252" t="s">
        <v>1232</v>
      </c>
      <c r="O132" s="241"/>
    </row>
    <row r="133" spans="1:15" ht="12.75">
      <c r="A133" s="250"/>
      <c r="B133" s="253"/>
      <c r="C133" s="580" t="s">
        <v>1233</v>
      </c>
      <c r="D133" s="581"/>
      <c r="E133" s="254">
        <v>18.58</v>
      </c>
      <c r="F133" s="540"/>
      <c r="G133" s="255"/>
      <c r="H133" s="256"/>
      <c r="I133" s="251"/>
      <c r="J133" s="257"/>
      <c r="K133" s="251"/>
      <c r="M133" s="252" t="s">
        <v>1233</v>
      </c>
      <c r="O133" s="241"/>
    </row>
    <row r="134" spans="1:15" ht="12.75">
      <c r="A134" s="250"/>
      <c r="B134" s="253"/>
      <c r="C134" s="580" t="s">
        <v>1234</v>
      </c>
      <c r="D134" s="581"/>
      <c r="E134" s="254">
        <v>0</v>
      </c>
      <c r="F134" s="540"/>
      <c r="G134" s="255"/>
      <c r="H134" s="256"/>
      <c r="I134" s="251"/>
      <c r="J134" s="257"/>
      <c r="K134" s="251"/>
      <c r="M134" s="252" t="s">
        <v>1234</v>
      </c>
      <c r="O134" s="241"/>
    </row>
    <row r="135" spans="1:15" ht="12.75">
      <c r="A135" s="250"/>
      <c r="B135" s="253"/>
      <c r="C135" s="580" t="s">
        <v>1235</v>
      </c>
      <c r="D135" s="581"/>
      <c r="E135" s="254">
        <v>14.8</v>
      </c>
      <c r="F135" s="540"/>
      <c r="G135" s="255"/>
      <c r="H135" s="256"/>
      <c r="I135" s="251"/>
      <c r="J135" s="257"/>
      <c r="K135" s="251"/>
      <c r="M135" s="252" t="s">
        <v>1235</v>
      </c>
      <c r="O135" s="241"/>
    </row>
    <row r="136" spans="1:15" ht="12.75">
      <c r="A136" s="250"/>
      <c r="B136" s="253"/>
      <c r="C136" s="580" t="s">
        <v>1236</v>
      </c>
      <c r="D136" s="581"/>
      <c r="E136" s="254">
        <v>17.56</v>
      </c>
      <c r="F136" s="540"/>
      <c r="G136" s="255"/>
      <c r="H136" s="256"/>
      <c r="I136" s="251"/>
      <c r="J136" s="257"/>
      <c r="K136" s="251"/>
      <c r="M136" s="252" t="s">
        <v>1236</v>
      </c>
      <c r="O136" s="241"/>
    </row>
    <row r="137" spans="1:15" ht="12.75">
      <c r="A137" s="250"/>
      <c r="B137" s="253"/>
      <c r="C137" s="580" t="s">
        <v>1237</v>
      </c>
      <c r="D137" s="581"/>
      <c r="E137" s="254">
        <v>11.78</v>
      </c>
      <c r="F137" s="540"/>
      <c r="G137" s="255"/>
      <c r="H137" s="256"/>
      <c r="I137" s="251"/>
      <c r="J137" s="257"/>
      <c r="K137" s="251"/>
      <c r="M137" s="252" t="s">
        <v>1237</v>
      </c>
      <c r="O137" s="241"/>
    </row>
    <row r="138" spans="1:15" ht="12.75">
      <c r="A138" s="250"/>
      <c r="B138" s="253"/>
      <c r="C138" s="580" t="s">
        <v>1238</v>
      </c>
      <c r="D138" s="581"/>
      <c r="E138" s="254">
        <v>14.54</v>
      </c>
      <c r="F138" s="540"/>
      <c r="G138" s="255"/>
      <c r="H138" s="256"/>
      <c r="I138" s="251"/>
      <c r="J138" s="257"/>
      <c r="K138" s="251"/>
      <c r="M138" s="252" t="s">
        <v>1238</v>
      </c>
      <c r="O138" s="241"/>
    </row>
    <row r="139" spans="1:15" ht="12.75">
      <c r="A139" s="250"/>
      <c r="B139" s="253"/>
      <c r="C139" s="587" t="s">
        <v>202</v>
      </c>
      <c r="D139" s="581"/>
      <c r="E139" s="278">
        <v>158.39999999999998</v>
      </c>
      <c r="F139" s="540"/>
      <c r="G139" s="255"/>
      <c r="H139" s="256"/>
      <c r="I139" s="251"/>
      <c r="J139" s="257"/>
      <c r="K139" s="251"/>
      <c r="M139" s="252" t="s">
        <v>202</v>
      </c>
      <c r="O139" s="241"/>
    </row>
    <row r="140" spans="1:80" ht="12.75">
      <c r="A140" s="242">
        <v>19</v>
      </c>
      <c r="B140" s="243" t="s">
        <v>234</v>
      </c>
      <c r="C140" s="244" t="s">
        <v>235</v>
      </c>
      <c r="D140" s="245" t="s">
        <v>112</v>
      </c>
      <c r="E140" s="246">
        <v>127.512</v>
      </c>
      <c r="F140" s="377"/>
      <c r="G140" s="247">
        <f>E140*F140</f>
        <v>0</v>
      </c>
      <c r="H140" s="248">
        <v>0.0003</v>
      </c>
      <c r="I140" s="249">
        <f>E140*H140</f>
        <v>0.0382536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6936619811</v>
      </c>
      <c r="AZ140" s="214">
        <v>1</v>
      </c>
      <c r="BA140" s="214">
        <f>IF(AZ140=1,G140,0)</f>
        <v>0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580" t="s">
        <v>1230</v>
      </c>
      <c r="D141" s="581"/>
      <c r="E141" s="254">
        <v>31.28</v>
      </c>
      <c r="F141" s="540"/>
      <c r="G141" s="255"/>
      <c r="H141" s="256"/>
      <c r="I141" s="251"/>
      <c r="J141" s="257"/>
      <c r="K141" s="251"/>
      <c r="M141" s="252" t="s">
        <v>1230</v>
      </c>
      <c r="O141" s="241"/>
    </row>
    <row r="142" spans="1:15" ht="12.75">
      <c r="A142" s="250"/>
      <c r="B142" s="253"/>
      <c r="C142" s="580" t="s">
        <v>1231</v>
      </c>
      <c r="D142" s="581"/>
      <c r="E142" s="254">
        <v>31.28</v>
      </c>
      <c r="F142" s="540"/>
      <c r="G142" s="255"/>
      <c r="H142" s="256"/>
      <c r="I142" s="251"/>
      <c r="J142" s="257"/>
      <c r="K142" s="251"/>
      <c r="M142" s="252" t="s">
        <v>1231</v>
      </c>
      <c r="O142" s="241"/>
    </row>
    <row r="143" spans="1:15" ht="12.75">
      <c r="A143" s="250"/>
      <c r="B143" s="253"/>
      <c r="C143" s="580" t="s">
        <v>1232</v>
      </c>
      <c r="D143" s="581"/>
      <c r="E143" s="254">
        <v>18.58</v>
      </c>
      <c r="F143" s="540"/>
      <c r="G143" s="255"/>
      <c r="H143" s="256"/>
      <c r="I143" s="251"/>
      <c r="J143" s="257"/>
      <c r="K143" s="251"/>
      <c r="M143" s="252" t="s">
        <v>1232</v>
      </c>
      <c r="O143" s="241"/>
    </row>
    <row r="144" spans="1:15" ht="12.75">
      <c r="A144" s="250"/>
      <c r="B144" s="253"/>
      <c r="C144" s="580" t="s">
        <v>1233</v>
      </c>
      <c r="D144" s="581"/>
      <c r="E144" s="254">
        <v>18.58</v>
      </c>
      <c r="F144" s="540"/>
      <c r="G144" s="255"/>
      <c r="H144" s="256"/>
      <c r="I144" s="251"/>
      <c r="J144" s="257"/>
      <c r="K144" s="251"/>
      <c r="M144" s="252" t="s">
        <v>1233</v>
      </c>
      <c r="O144" s="241"/>
    </row>
    <row r="145" spans="1:15" ht="12.75">
      <c r="A145" s="250"/>
      <c r="B145" s="253"/>
      <c r="C145" s="580" t="s">
        <v>1234</v>
      </c>
      <c r="D145" s="581"/>
      <c r="E145" s="254">
        <v>0</v>
      </c>
      <c r="F145" s="540"/>
      <c r="G145" s="255"/>
      <c r="H145" s="256"/>
      <c r="I145" s="251"/>
      <c r="J145" s="257"/>
      <c r="K145" s="251"/>
      <c r="M145" s="252" t="s">
        <v>1234</v>
      </c>
      <c r="O145" s="241"/>
    </row>
    <row r="146" spans="1:15" ht="12.75">
      <c r="A146" s="250"/>
      <c r="B146" s="253"/>
      <c r="C146" s="580" t="s">
        <v>1235</v>
      </c>
      <c r="D146" s="581"/>
      <c r="E146" s="254">
        <v>14.8</v>
      </c>
      <c r="F146" s="540"/>
      <c r="G146" s="255"/>
      <c r="H146" s="256"/>
      <c r="I146" s="251"/>
      <c r="J146" s="257"/>
      <c r="K146" s="251"/>
      <c r="M146" s="252" t="s">
        <v>1235</v>
      </c>
      <c r="O146" s="241"/>
    </row>
    <row r="147" spans="1:15" ht="12.75">
      <c r="A147" s="250"/>
      <c r="B147" s="253"/>
      <c r="C147" s="580" t="s">
        <v>1236</v>
      </c>
      <c r="D147" s="581"/>
      <c r="E147" s="254">
        <v>17.56</v>
      </c>
      <c r="F147" s="540"/>
      <c r="G147" s="255"/>
      <c r="H147" s="256"/>
      <c r="I147" s="251"/>
      <c r="J147" s="257"/>
      <c r="K147" s="251"/>
      <c r="M147" s="252" t="s">
        <v>1236</v>
      </c>
      <c r="O147" s="241"/>
    </row>
    <row r="148" spans="1:15" ht="12.75">
      <c r="A148" s="250"/>
      <c r="B148" s="253"/>
      <c r="C148" s="580" t="s">
        <v>1237</v>
      </c>
      <c r="D148" s="581"/>
      <c r="E148" s="254">
        <v>11.78</v>
      </c>
      <c r="F148" s="540"/>
      <c r="G148" s="255"/>
      <c r="H148" s="256"/>
      <c r="I148" s="251"/>
      <c r="J148" s="257"/>
      <c r="K148" s="251"/>
      <c r="M148" s="252" t="s">
        <v>1237</v>
      </c>
      <c r="O148" s="241"/>
    </row>
    <row r="149" spans="1:15" ht="12.75">
      <c r="A149" s="250"/>
      <c r="B149" s="253"/>
      <c r="C149" s="580" t="s">
        <v>1238</v>
      </c>
      <c r="D149" s="581"/>
      <c r="E149" s="254">
        <v>14.54</v>
      </c>
      <c r="F149" s="540"/>
      <c r="G149" s="255"/>
      <c r="H149" s="256"/>
      <c r="I149" s="251"/>
      <c r="J149" s="257"/>
      <c r="K149" s="251"/>
      <c r="M149" s="252" t="s">
        <v>1238</v>
      </c>
      <c r="O149" s="241"/>
    </row>
    <row r="150" spans="1:15" ht="12.75">
      <c r="A150" s="250"/>
      <c r="B150" s="253"/>
      <c r="C150" s="587" t="s">
        <v>202</v>
      </c>
      <c r="D150" s="581"/>
      <c r="E150" s="278">
        <v>158.39999999999998</v>
      </c>
      <c r="F150" s="540"/>
      <c r="G150" s="255"/>
      <c r="H150" s="256"/>
      <c r="I150" s="251"/>
      <c r="J150" s="257"/>
      <c r="K150" s="251"/>
      <c r="M150" s="252" t="s">
        <v>202</v>
      </c>
      <c r="O150" s="241"/>
    </row>
    <row r="151" spans="1:15" ht="12.75">
      <c r="A151" s="250"/>
      <c r="B151" s="253"/>
      <c r="C151" s="580" t="s">
        <v>1265</v>
      </c>
      <c r="D151" s="581"/>
      <c r="E151" s="254">
        <v>-47.52</v>
      </c>
      <c r="F151" s="540"/>
      <c r="G151" s="255"/>
      <c r="H151" s="256"/>
      <c r="I151" s="251"/>
      <c r="J151" s="257"/>
      <c r="K151" s="251"/>
      <c r="M151" s="252" t="s">
        <v>1265</v>
      </c>
      <c r="O151" s="241"/>
    </row>
    <row r="152" spans="1:15" ht="12.75">
      <c r="A152" s="250"/>
      <c r="B152" s="253"/>
      <c r="C152" s="580" t="s">
        <v>1266</v>
      </c>
      <c r="D152" s="581"/>
      <c r="E152" s="254">
        <v>16.632</v>
      </c>
      <c r="F152" s="540"/>
      <c r="G152" s="255"/>
      <c r="H152" s="256"/>
      <c r="I152" s="251"/>
      <c r="J152" s="257"/>
      <c r="K152" s="251"/>
      <c r="M152" s="252" t="s">
        <v>1266</v>
      </c>
      <c r="O152" s="241"/>
    </row>
    <row r="153" spans="1:57" ht="12.75">
      <c r="A153" s="258"/>
      <c r="B153" s="259" t="s">
        <v>102</v>
      </c>
      <c r="C153" s="260" t="s">
        <v>215</v>
      </c>
      <c r="D153" s="261"/>
      <c r="E153" s="262"/>
      <c r="F153" s="542"/>
      <c r="G153" s="264">
        <f>SUM(G92:G152)</f>
        <v>0</v>
      </c>
      <c r="H153" s="265"/>
      <c r="I153" s="266">
        <f>SUM(I92:I152)</f>
        <v>72.60858</v>
      </c>
      <c r="J153" s="265"/>
      <c r="K153" s="266">
        <f>SUM(K92:K152)</f>
        <v>0</v>
      </c>
      <c r="O153" s="241">
        <v>4</v>
      </c>
      <c r="BA153" s="267">
        <f>SUM(BA92:BA152)</f>
        <v>0</v>
      </c>
      <c r="BB153" s="267">
        <f>SUM(BB92:BB152)</f>
        <v>0</v>
      </c>
      <c r="BC153" s="267">
        <f>SUM(BC92:BC152)</f>
        <v>0</v>
      </c>
      <c r="BD153" s="267">
        <f>SUM(BD92:BD152)</f>
        <v>0</v>
      </c>
      <c r="BE153" s="267">
        <f>SUM(BE92:BE152)</f>
        <v>0</v>
      </c>
    </row>
    <row r="154" spans="1:15" ht="12.75">
      <c r="A154" s="231" t="s">
        <v>98</v>
      </c>
      <c r="B154" s="232" t="s">
        <v>237</v>
      </c>
      <c r="C154" s="233" t="s">
        <v>238</v>
      </c>
      <c r="D154" s="234"/>
      <c r="E154" s="235"/>
      <c r="F154" s="543"/>
      <c r="G154" s="236"/>
      <c r="H154" s="237"/>
      <c r="I154" s="238"/>
      <c r="J154" s="239"/>
      <c r="K154" s="240"/>
      <c r="O154" s="241">
        <v>1</v>
      </c>
    </row>
    <row r="155" spans="1:80" ht="12.75">
      <c r="A155" s="242">
        <v>20</v>
      </c>
      <c r="B155" s="243" t="s">
        <v>240</v>
      </c>
      <c r="C155" s="244" t="s">
        <v>241</v>
      </c>
      <c r="D155" s="245" t="s">
        <v>227</v>
      </c>
      <c r="E155" s="246">
        <v>261.58</v>
      </c>
      <c r="F155" s="377"/>
      <c r="G155" s="247">
        <f>E155*F155</f>
        <v>0</v>
      </c>
      <c r="H155" s="248">
        <v>0.00023</v>
      </c>
      <c r="I155" s="249">
        <f>E155*H155</f>
        <v>0.0601634</v>
      </c>
      <c r="J155" s="248">
        <v>0</v>
      </c>
      <c r="K155" s="249">
        <f>E155*J155</f>
        <v>0</v>
      </c>
      <c r="O155" s="241">
        <v>2</v>
      </c>
      <c r="AA155" s="214">
        <v>1</v>
      </c>
      <c r="AB155" s="214">
        <v>1</v>
      </c>
      <c r="AC155" s="214">
        <v>1</v>
      </c>
      <c r="AZ155" s="214">
        <v>1</v>
      </c>
      <c r="BA155" s="214">
        <f>IF(AZ155=1,G155,0)</f>
        <v>0</v>
      </c>
      <c r="BB155" s="214">
        <f>IF(AZ155=2,G155,0)</f>
        <v>0</v>
      </c>
      <c r="BC155" s="214">
        <f>IF(AZ155=3,G155,0)</f>
        <v>0</v>
      </c>
      <c r="BD155" s="214">
        <f>IF(AZ155=4,G155,0)</f>
        <v>0</v>
      </c>
      <c r="BE155" s="214">
        <f>IF(AZ155=5,G155,0)</f>
        <v>0</v>
      </c>
      <c r="CA155" s="241">
        <v>1</v>
      </c>
      <c r="CB155" s="241">
        <v>1</v>
      </c>
    </row>
    <row r="156" spans="1:15" ht="12.75">
      <c r="A156" s="250"/>
      <c r="B156" s="253"/>
      <c r="C156" s="580" t="s">
        <v>1250</v>
      </c>
      <c r="D156" s="581"/>
      <c r="E156" s="254">
        <v>0</v>
      </c>
      <c r="F156" s="540"/>
      <c r="G156" s="255"/>
      <c r="H156" s="256"/>
      <c r="I156" s="251"/>
      <c r="J156" s="257"/>
      <c r="K156" s="251"/>
      <c r="M156" s="252" t="s">
        <v>1250</v>
      </c>
      <c r="O156" s="241"/>
    </row>
    <row r="157" spans="1:15" ht="12.75">
      <c r="A157" s="250"/>
      <c r="B157" s="253"/>
      <c r="C157" s="580" t="s">
        <v>1267</v>
      </c>
      <c r="D157" s="581"/>
      <c r="E157" s="254">
        <v>12.6</v>
      </c>
      <c r="F157" s="540"/>
      <c r="G157" s="255"/>
      <c r="H157" s="256"/>
      <c r="I157" s="251"/>
      <c r="J157" s="257"/>
      <c r="K157" s="251"/>
      <c r="M157" s="252" t="s">
        <v>1267</v>
      </c>
      <c r="O157" s="241"/>
    </row>
    <row r="158" spans="1:15" ht="12.75">
      <c r="A158" s="250"/>
      <c r="B158" s="253"/>
      <c r="C158" s="580" t="s">
        <v>1268</v>
      </c>
      <c r="D158" s="581"/>
      <c r="E158" s="254">
        <v>37.03</v>
      </c>
      <c r="F158" s="540"/>
      <c r="G158" s="255"/>
      <c r="H158" s="256"/>
      <c r="I158" s="251"/>
      <c r="J158" s="257"/>
      <c r="K158" s="251"/>
      <c r="M158" s="252" t="s">
        <v>1268</v>
      </c>
      <c r="O158" s="241"/>
    </row>
    <row r="159" spans="1:15" ht="12.75">
      <c r="A159" s="250"/>
      <c r="B159" s="253"/>
      <c r="C159" s="580" t="s">
        <v>1269</v>
      </c>
      <c r="D159" s="581"/>
      <c r="E159" s="254">
        <v>26.45</v>
      </c>
      <c r="F159" s="540"/>
      <c r="G159" s="255"/>
      <c r="H159" s="256"/>
      <c r="I159" s="251"/>
      <c r="J159" s="257"/>
      <c r="K159" s="251"/>
      <c r="M159" s="252" t="s">
        <v>1269</v>
      </c>
      <c r="O159" s="241"/>
    </row>
    <row r="160" spans="1:15" ht="12.75">
      <c r="A160" s="250"/>
      <c r="B160" s="253"/>
      <c r="C160" s="587" t="s">
        <v>202</v>
      </c>
      <c r="D160" s="581"/>
      <c r="E160" s="278">
        <v>76.08</v>
      </c>
      <c r="F160" s="540"/>
      <c r="G160" s="255"/>
      <c r="H160" s="256"/>
      <c r="I160" s="251"/>
      <c r="J160" s="257"/>
      <c r="K160" s="251"/>
      <c r="M160" s="252" t="s">
        <v>202</v>
      </c>
      <c r="O160" s="241"/>
    </row>
    <row r="161" spans="1:15" ht="12.75">
      <c r="A161" s="250"/>
      <c r="B161" s="253"/>
      <c r="C161" s="580" t="s">
        <v>1254</v>
      </c>
      <c r="D161" s="581"/>
      <c r="E161" s="254">
        <v>8.9</v>
      </c>
      <c r="F161" s="540"/>
      <c r="G161" s="255"/>
      <c r="H161" s="256"/>
      <c r="I161" s="251"/>
      <c r="J161" s="257"/>
      <c r="K161" s="251"/>
      <c r="M161" s="252" t="s">
        <v>1254</v>
      </c>
      <c r="O161" s="241"/>
    </row>
    <row r="162" spans="1:15" ht="12.75">
      <c r="A162" s="250"/>
      <c r="B162" s="253"/>
      <c r="C162" s="580" t="s">
        <v>1255</v>
      </c>
      <c r="D162" s="581"/>
      <c r="E162" s="254">
        <v>5.7</v>
      </c>
      <c r="F162" s="540"/>
      <c r="G162" s="255"/>
      <c r="H162" s="256"/>
      <c r="I162" s="251"/>
      <c r="J162" s="257"/>
      <c r="K162" s="251"/>
      <c r="M162" s="252" t="s">
        <v>1255</v>
      </c>
      <c r="O162" s="241"/>
    </row>
    <row r="163" spans="1:15" ht="12.75">
      <c r="A163" s="250"/>
      <c r="B163" s="253"/>
      <c r="C163" s="580" t="s">
        <v>1256</v>
      </c>
      <c r="D163" s="581"/>
      <c r="E163" s="254">
        <v>11.3</v>
      </c>
      <c r="F163" s="540"/>
      <c r="G163" s="255"/>
      <c r="H163" s="256"/>
      <c r="I163" s="251"/>
      <c r="J163" s="257"/>
      <c r="K163" s="251"/>
      <c r="M163" s="252" t="s">
        <v>1256</v>
      </c>
      <c r="O163" s="241"/>
    </row>
    <row r="164" spans="1:15" ht="12.75">
      <c r="A164" s="250"/>
      <c r="B164" s="253"/>
      <c r="C164" s="587" t="s">
        <v>202</v>
      </c>
      <c r="D164" s="581"/>
      <c r="E164" s="278">
        <v>25.900000000000002</v>
      </c>
      <c r="F164" s="540"/>
      <c r="G164" s="255"/>
      <c r="H164" s="256"/>
      <c r="I164" s="251"/>
      <c r="J164" s="257"/>
      <c r="K164" s="251"/>
      <c r="M164" s="252" t="s">
        <v>202</v>
      </c>
      <c r="O164" s="241"/>
    </row>
    <row r="165" spans="1:15" ht="12.75">
      <c r="A165" s="250"/>
      <c r="B165" s="253"/>
      <c r="C165" s="580" t="s">
        <v>1270</v>
      </c>
      <c r="D165" s="581"/>
      <c r="E165" s="254">
        <v>0</v>
      </c>
      <c r="F165" s="540"/>
      <c r="G165" s="255"/>
      <c r="H165" s="256"/>
      <c r="I165" s="251"/>
      <c r="J165" s="257"/>
      <c r="K165" s="251"/>
      <c r="M165" s="252" t="s">
        <v>1270</v>
      </c>
      <c r="O165" s="241"/>
    </row>
    <row r="166" spans="1:15" ht="12.75">
      <c r="A166" s="250"/>
      <c r="B166" s="253"/>
      <c r="C166" s="580" t="s">
        <v>1271</v>
      </c>
      <c r="D166" s="581"/>
      <c r="E166" s="254">
        <v>144</v>
      </c>
      <c r="F166" s="540"/>
      <c r="G166" s="255"/>
      <c r="H166" s="256"/>
      <c r="I166" s="251"/>
      <c r="J166" s="257"/>
      <c r="K166" s="251"/>
      <c r="M166" s="252" t="s">
        <v>1271</v>
      </c>
      <c r="O166" s="241"/>
    </row>
    <row r="167" spans="1:15" ht="12.75">
      <c r="A167" s="250"/>
      <c r="B167" s="253"/>
      <c r="C167" s="580" t="s">
        <v>1272</v>
      </c>
      <c r="D167" s="581"/>
      <c r="E167" s="254">
        <v>7.2</v>
      </c>
      <c r="F167" s="540"/>
      <c r="G167" s="255"/>
      <c r="H167" s="256"/>
      <c r="I167" s="251"/>
      <c r="J167" s="257"/>
      <c r="K167" s="251"/>
      <c r="M167" s="252" t="s">
        <v>1272</v>
      </c>
      <c r="O167" s="241"/>
    </row>
    <row r="168" spans="1:15" ht="12.75">
      <c r="A168" s="250"/>
      <c r="B168" s="253"/>
      <c r="C168" s="580" t="s">
        <v>1273</v>
      </c>
      <c r="D168" s="581"/>
      <c r="E168" s="254">
        <v>8.4</v>
      </c>
      <c r="F168" s="540"/>
      <c r="G168" s="255"/>
      <c r="H168" s="256"/>
      <c r="I168" s="251"/>
      <c r="J168" s="257"/>
      <c r="K168" s="251"/>
      <c r="M168" s="252" t="s">
        <v>1273</v>
      </c>
      <c r="O168" s="241"/>
    </row>
    <row r="169" spans="1:15" ht="12.75">
      <c r="A169" s="250"/>
      <c r="B169" s="253"/>
      <c r="C169" s="587" t="s">
        <v>202</v>
      </c>
      <c r="D169" s="581"/>
      <c r="E169" s="278">
        <v>159.6</v>
      </c>
      <c r="F169" s="540"/>
      <c r="G169" s="255"/>
      <c r="H169" s="256"/>
      <c r="I169" s="251"/>
      <c r="J169" s="257"/>
      <c r="K169" s="251"/>
      <c r="M169" s="252" t="s">
        <v>202</v>
      </c>
      <c r="O169" s="241"/>
    </row>
    <row r="170" spans="1:80" ht="12.75">
      <c r="A170" s="242">
        <v>21</v>
      </c>
      <c r="B170" s="243" t="s">
        <v>242</v>
      </c>
      <c r="C170" s="244" t="s">
        <v>243</v>
      </c>
      <c r="D170" s="245" t="s">
        <v>112</v>
      </c>
      <c r="E170" s="246">
        <v>176.609</v>
      </c>
      <c r="F170" s="377"/>
      <c r="G170" s="247">
        <f>E170*F170</f>
        <v>0</v>
      </c>
      <c r="H170" s="248">
        <v>4E-05</v>
      </c>
      <c r="I170" s="249">
        <f>E170*H170</f>
        <v>0.007064360000000001</v>
      </c>
      <c r="J170" s="248">
        <v>0</v>
      </c>
      <c r="K170" s="249">
        <f>E170*J170</f>
        <v>0</v>
      </c>
      <c r="O170" s="241">
        <v>2</v>
      </c>
      <c r="AA170" s="214">
        <v>1</v>
      </c>
      <c r="AB170" s="214">
        <v>1</v>
      </c>
      <c r="AC170" s="214">
        <v>1</v>
      </c>
      <c r="AZ170" s="214">
        <v>1</v>
      </c>
      <c r="BA170" s="214">
        <f>IF(AZ170=1,G170,0)</f>
        <v>0</v>
      </c>
      <c r="BB170" s="214">
        <f>IF(AZ170=2,G170,0)</f>
        <v>0</v>
      </c>
      <c r="BC170" s="214">
        <f>IF(AZ170=3,G170,0)</f>
        <v>0</v>
      </c>
      <c r="BD170" s="214">
        <f>IF(AZ170=4,G170,0)</f>
        <v>0</v>
      </c>
      <c r="BE170" s="214">
        <f>IF(AZ170=5,G170,0)</f>
        <v>0</v>
      </c>
      <c r="CA170" s="241">
        <v>1</v>
      </c>
      <c r="CB170" s="241">
        <v>1</v>
      </c>
    </row>
    <row r="171" spans="1:15" ht="12.75">
      <c r="A171" s="250"/>
      <c r="B171" s="253"/>
      <c r="C171" s="580" t="s">
        <v>1250</v>
      </c>
      <c r="D171" s="581"/>
      <c r="E171" s="254">
        <v>0</v>
      </c>
      <c r="F171" s="540"/>
      <c r="G171" s="255"/>
      <c r="H171" s="256"/>
      <c r="I171" s="251"/>
      <c r="J171" s="257"/>
      <c r="K171" s="251"/>
      <c r="M171" s="252" t="s">
        <v>1250</v>
      </c>
      <c r="O171" s="241"/>
    </row>
    <row r="172" spans="1:15" ht="12.75">
      <c r="A172" s="250"/>
      <c r="B172" s="253"/>
      <c r="C172" s="580" t="s">
        <v>1274</v>
      </c>
      <c r="D172" s="581"/>
      <c r="E172" s="254">
        <v>6.48</v>
      </c>
      <c r="F172" s="540"/>
      <c r="G172" s="255"/>
      <c r="H172" s="256"/>
      <c r="I172" s="251"/>
      <c r="J172" s="257"/>
      <c r="K172" s="251"/>
      <c r="M172" s="252" t="s">
        <v>1274</v>
      </c>
      <c r="O172" s="241"/>
    </row>
    <row r="173" spans="1:15" ht="12.75">
      <c r="A173" s="250"/>
      <c r="B173" s="253"/>
      <c r="C173" s="580" t="s">
        <v>1275</v>
      </c>
      <c r="D173" s="581"/>
      <c r="E173" s="254">
        <v>24.1815</v>
      </c>
      <c r="F173" s="540"/>
      <c r="G173" s="255"/>
      <c r="H173" s="256"/>
      <c r="I173" s="251"/>
      <c r="J173" s="257"/>
      <c r="K173" s="251"/>
      <c r="M173" s="252" t="s">
        <v>1275</v>
      </c>
      <c r="O173" s="241"/>
    </row>
    <row r="174" spans="1:15" ht="12.75">
      <c r="A174" s="250"/>
      <c r="B174" s="253"/>
      <c r="C174" s="580" t="s">
        <v>1276</v>
      </c>
      <c r="D174" s="581"/>
      <c r="E174" s="254">
        <v>17.2725</v>
      </c>
      <c r="F174" s="540"/>
      <c r="G174" s="255"/>
      <c r="H174" s="256"/>
      <c r="I174" s="251"/>
      <c r="J174" s="257"/>
      <c r="K174" s="251"/>
      <c r="M174" s="252" t="s">
        <v>1276</v>
      </c>
      <c r="O174" s="241"/>
    </row>
    <row r="175" spans="1:15" ht="12.75">
      <c r="A175" s="250"/>
      <c r="B175" s="253"/>
      <c r="C175" s="587" t="s">
        <v>202</v>
      </c>
      <c r="D175" s="581"/>
      <c r="E175" s="278">
        <v>47.934</v>
      </c>
      <c r="F175" s="540"/>
      <c r="G175" s="255"/>
      <c r="H175" s="256"/>
      <c r="I175" s="251"/>
      <c r="J175" s="257"/>
      <c r="K175" s="251"/>
      <c r="M175" s="252" t="s">
        <v>202</v>
      </c>
      <c r="O175" s="241"/>
    </row>
    <row r="176" spans="1:15" ht="12.75">
      <c r="A176" s="250"/>
      <c r="B176" s="253"/>
      <c r="C176" s="580" t="s">
        <v>1277</v>
      </c>
      <c r="D176" s="581"/>
      <c r="E176" s="254">
        <v>7.8</v>
      </c>
      <c r="F176" s="540"/>
      <c r="G176" s="255"/>
      <c r="H176" s="256"/>
      <c r="I176" s="251"/>
      <c r="J176" s="257"/>
      <c r="K176" s="251"/>
      <c r="M176" s="252" t="s">
        <v>1277</v>
      </c>
      <c r="O176" s="241"/>
    </row>
    <row r="177" spans="1:15" ht="12.75">
      <c r="A177" s="250"/>
      <c r="B177" s="253"/>
      <c r="C177" s="580" t="s">
        <v>1278</v>
      </c>
      <c r="D177" s="581"/>
      <c r="E177" s="254">
        <v>3.28</v>
      </c>
      <c r="F177" s="540"/>
      <c r="G177" s="255"/>
      <c r="H177" s="256"/>
      <c r="I177" s="251"/>
      <c r="J177" s="257"/>
      <c r="K177" s="251"/>
      <c r="M177" s="252" t="s">
        <v>1278</v>
      </c>
      <c r="O177" s="241"/>
    </row>
    <row r="178" spans="1:15" ht="12.75">
      <c r="A178" s="250"/>
      <c r="B178" s="253"/>
      <c r="C178" s="580" t="s">
        <v>1279</v>
      </c>
      <c r="D178" s="581"/>
      <c r="E178" s="254">
        <v>6.355</v>
      </c>
      <c r="F178" s="540"/>
      <c r="G178" s="255"/>
      <c r="H178" s="256"/>
      <c r="I178" s="251"/>
      <c r="J178" s="257"/>
      <c r="K178" s="251"/>
      <c r="M178" s="252" t="s">
        <v>1279</v>
      </c>
      <c r="O178" s="241"/>
    </row>
    <row r="179" spans="1:15" ht="12.75">
      <c r="A179" s="250"/>
      <c r="B179" s="253"/>
      <c r="C179" s="587" t="s">
        <v>202</v>
      </c>
      <c r="D179" s="581"/>
      <c r="E179" s="278">
        <v>17.435000000000002</v>
      </c>
      <c r="F179" s="540"/>
      <c r="G179" s="255"/>
      <c r="H179" s="256"/>
      <c r="I179" s="251"/>
      <c r="J179" s="257"/>
      <c r="K179" s="251"/>
      <c r="M179" s="252" t="s">
        <v>202</v>
      </c>
      <c r="O179" s="241"/>
    </row>
    <row r="180" spans="1:15" ht="12.75">
      <c r="A180" s="250"/>
      <c r="B180" s="253"/>
      <c r="C180" s="580" t="s">
        <v>1270</v>
      </c>
      <c r="D180" s="581"/>
      <c r="E180" s="254">
        <v>0</v>
      </c>
      <c r="F180" s="540"/>
      <c r="G180" s="255"/>
      <c r="H180" s="256"/>
      <c r="I180" s="251"/>
      <c r="J180" s="257"/>
      <c r="K180" s="251"/>
      <c r="M180" s="252" t="s">
        <v>1270</v>
      </c>
      <c r="O180" s="241"/>
    </row>
    <row r="181" spans="1:15" ht="12.75">
      <c r="A181" s="250"/>
      <c r="B181" s="253"/>
      <c r="C181" s="580" t="s">
        <v>1280</v>
      </c>
      <c r="D181" s="581"/>
      <c r="E181" s="254">
        <v>103.68</v>
      </c>
      <c r="F181" s="540"/>
      <c r="G181" s="255"/>
      <c r="H181" s="256"/>
      <c r="I181" s="251"/>
      <c r="J181" s="257"/>
      <c r="K181" s="251"/>
      <c r="M181" s="252" t="s">
        <v>1280</v>
      </c>
      <c r="O181" s="241"/>
    </row>
    <row r="182" spans="1:15" ht="12.75">
      <c r="A182" s="250"/>
      <c r="B182" s="253"/>
      <c r="C182" s="580" t="s">
        <v>1281</v>
      </c>
      <c r="D182" s="581"/>
      <c r="E182" s="254">
        <v>3.24</v>
      </c>
      <c r="F182" s="540"/>
      <c r="G182" s="255"/>
      <c r="H182" s="256"/>
      <c r="I182" s="251"/>
      <c r="J182" s="257"/>
      <c r="K182" s="251"/>
      <c r="M182" s="252" t="s">
        <v>1281</v>
      </c>
      <c r="O182" s="241"/>
    </row>
    <row r="183" spans="1:15" ht="12.75">
      <c r="A183" s="250"/>
      <c r="B183" s="253"/>
      <c r="C183" s="580" t="s">
        <v>1282</v>
      </c>
      <c r="D183" s="581"/>
      <c r="E183" s="254">
        <v>4.32</v>
      </c>
      <c r="F183" s="540"/>
      <c r="G183" s="255"/>
      <c r="H183" s="256"/>
      <c r="I183" s="251"/>
      <c r="J183" s="257"/>
      <c r="K183" s="251"/>
      <c r="M183" s="252" t="s">
        <v>1282</v>
      </c>
      <c r="O183" s="241"/>
    </row>
    <row r="184" spans="1:15" ht="12.75">
      <c r="A184" s="250"/>
      <c r="B184" s="253"/>
      <c r="C184" s="587" t="s">
        <v>202</v>
      </c>
      <c r="D184" s="581"/>
      <c r="E184" s="278">
        <v>111.24000000000001</v>
      </c>
      <c r="F184" s="540"/>
      <c r="G184" s="255"/>
      <c r="H184" s="256"/>
      <c r="I184" s="251"/>
      <c r="J184" s="257"/>
      <c r="K184" s="251"/>
      <c r="M184" s="252" t="s">
        <v>202</v>
      </c>
      <c r="O184" s="241"/>
    </row>
    <row r="185" spans="1:80" ht="12.75">
      <c r="A185" s="242">
        <v>22</v>
      </c>
      <c r="B185" s="243" t="s">
        <v>281</v>
      </c>
      <c r="C185" s="244" t="s">
        <v>282</v>
      </c>
      <c r="D185" s="245" t="s">
        <v>112</v>
      </c>
      <c r="E185" s="246">
        <v>78.474</v>
      </c>
      <c r="F185" s="377"/>
      <c r="G185" s="247">
        <f>E185*F185</f>
        <v>0</v>
      </c>
      <c r="H185" s="248">
        <v>0.05729</v>
      </c>
      <c r="I185" s="249">
        <f>E185*H185</f>
        <v>4.49577546</v>
      </c>
      <c r="J185" s="248">
        <v>0</v>
      </c>
      <c r="K185" s="249">
        <f>E185*J185</f>
        <v>0</v>
      </c>
      <c r="O185" s="241">
        <v>2</v>
      </c>
      <c r="AA185" s="214">
        <v>1</v>
      </c>
      <c r="AB185" s="214">
        <v>1</v>
      </c>
      <c r="AC185" s="214">
        <v>1</v>
      </c>
      <c r="AZ185" s="214">
        <v>1</v>
      </c>
      <c r="BA185" s="214">
        <f>IF(AZ185=1,G185,0)</f>
        <v>0</v>
      </c>
      <c r="BB185" s="214">
        <f>IF(AZ185=2,G185,0)</f>
        <v>0</v>
      </c>
      <c r="BC185" s="214">
        <f>IF(AZ185=3,G185,0)</f>
        <v>0</v>
      </c>
      <c r="BD185" s="214">
        <f>IF(AZ185=4,G185,0)</f>
        <v>0</v>
      </c>
      <c r="BE185" s="214">
        <f>IF(AZ185=5,G185,0)</f>
        <v>0</v>
      </c>
      <c r="CA185" s="241">
        <v>1</v>
      </c>
      <c r="CB185" s="241">
        <v>1</v>
      </c>
    </row>
    <row r="186" spans="1:15" ht="12.75">
      <c r="A186" s="250"/>
      <c r="B186" s="253"/>
      <c r="C186" s="580" t="s">
        <v>1250</v>
      </c>
      <c r="D186" s="581"/>
      <c r="E186" s="254">
        <v>0</v>
      </c>
      <c r="F186" s="540"/>
      <c r="G186" s="255"/>
      <c r="H186" s="256"/>
      <c r="I186" s="251"/>
      <c r="J186" s="257"/>
      <c r="K186" s="251"/>
      <c r="M186" s="252" t="s">
        <v>1250</v>
      </c>
      <c r="O186" s="241"/>
    </row>
    <row r="187" spans="1:15" ht="12.75">
      <c r="A187" s="250"/>
      <c r="B187" s="253"/>
      <c r="C187" s="580" t="s">
        <v>1267</v>
      </c>
      <c r="D187" s="581"/>
      <c r="E187" s="254">
        <v>12.6</v>
      </c>
      <c r="F187" s="540"/>
      <c r="G187" s="255"/>
      <c r="H187" s="256"/>
      <c r="I187" s="251"/>
      <c r="J187" s="257"/>
      <c r="K187" s="251"/>
      <c r="M187" s="252" t="s">
        <v>1267</v>
      </c>
      <c r="O187" s="241"/>
    </row>
    <row r="188" spans="1:15" ht="12.75">
      <c r="A188" s="250"/>
      <c r="B188" s="253"/>
      <c r="C188" s="580" t="s">
        <v>1268</v>
      </c>
      <c r="D188" s="581"/>
      <c r="E188" s="254">
        <v>37.03</v>
      </c>
      <c r="F188" s="540"/>
      <c r="G188" s="255"/>
      <c r="H188" s="256"/>
      <c r="I188" s="251"/>
      <c r="J188" s="257"/>
      <c r="K188" s="251"/>
      <c r="M188" s="252" t="s">
        <v>1268</v>
      </c>
      <c r="O188" s="241"/>
    </row>
    <row r="189" spans="1:15" ht="12.75">
      <c r="A189" s="250"/>
      <c r="B189" s="253"/>
      <c r="C189" s="580" t="s">
        <v>1269</v>
      </c>
      <c r="D189" s="581"/>
      <c r="E189" s="254">
        <v>26.45</v>
      </c>
      <c r="F189" s="540"/>
      <c r="G189" s="255"/>
      <c r="H189" s="256"/>
      <c r="I189" s="251"/>
      <c r="J189" s="257"/>
      <c r="K189" s="251"/>
      <c r="M189" s="252" t="s">
        <v>1269</v>
      </c>
      <c r="O189" s="241"/>
    </row>
    <row r="190" spans="1:15" ht="12.75">
      <c r="A190" s="250"/>
      <c r="B190" s="253"/>
      <c r="C190" s="580" t="s">
        <v>1254</v>
      </c>
      <c r="D190" s="581"/>
      <c r="E190" s="254">
        <v>8.9</v>
      </c>
      <c r="F190" s="540"/>
      <c r="G190" s="255"/>
      <c r="H190" s="256"/>
      <c r="I190" s="251"/>
      <c r="J190" s="257"/>
      <c r="K190" s="251"/>
      <c r="M190" s="252" t="s">
        <v>1254</v>
      </c>
      <c r="O190" s="241"/>
    </row>
    <row r="191" spans="1:15" ht="12.75">
      <c r="A191" s="250"/>
      <c r="B191" s="253"/>
      <c r="C191" s="580" t="s">
        <v>1255</v>
      </c>
      <c r="D191" s="581"/>
      <c r="E191" s="254">
        <v>5.7</v>
      </c>
      <c r="F191" s="540"/>
      <c r="G191" s="255"/>
      <c r="H191" s="256"/>
      <c r="I191" s="251"/>
      <c r="J191" s="257"/>
      <c r="K191" s="251"/>
      <c r="M191" s="252" t="s">
        <v>1255</v>
      </c>
      <c r="O191" s="241"/>
    </row>
    <row r="192" spans="1:15" ht="12.75">
      <c r="A192" s="250"/>
      <c r="B192" s="253"/>
      <c r="C192" s="580" t="s">
        <v>1256</v>
      </c>
      <c r="D192" s="581"/>
      <c r="E192" s="254">
        <v>11.3</v>
      </c>
      <c r="F192" s="540"/>
      <c r="G192" s="255"/>
      <c r="H192" s="256"/>
      <c r="I192" s="251"/>
      <c r="J192" s="257"/>
      <c r="K192" s="251"/>
      <c r="M192" s="252" t="s">
        <v>1256</v>
      </c>
      <c r="O192" s="241"/>
    </row>
    <row r="193" spans="1:15" ht="12.75">
      <c r="A193" s="250"/>
      <c r="B193" s="253"/>
      <c r="C193" s="580" t="s">
        <v>1271</v>
      </c>
      <c r="D193" s="581"/>
      <c r="E193" s="254">
        <v>144</v>
      </c>
      <c r="F193" s="540"/>
      <c r="G193" s="255"/>
      <c r="H193" s="256"/>
      <c r="I193" s="251"/>
      <c r="J193" s="257"/>
      <c r="K193" s="251"/>
      <c r="M193" s="252" t="s">
        <v>1271</v>
      </c>
      <c r="O193" s="241"/>
    </row>
    <row r="194" spans="1:15" ht="12.75">
      <c r="A194" s="250"/>
      <c r="B194" s="253"/>
      <c r="C194" s="580" t="s">
        <v>1272</v>
      </c>
      <c r="D194" s="581"/>
      <c r="E194" s="254">
        <v>7.2</v>
      </c>
      <c r="F194" s="540"/>
      <c r="G194" s="255"/>
      <c r="H194" s="256"/>
      <c r="I194" s="251"/>
      <c r="J194" s="257"/>
      <c r="K194" s="251"/>
      <c r="M194" s="252" t="s">
        <v>1272</v>
      </c>
      <c r="O194" s="241"/>
    </row>
    <row r="195" spans="1:15" ht="12.75">
      <c r="A195" s="250"/>
      <c r="B195" s="253"/>
      <c r="C195" s="580" t="s">
        <v>1273</v>
      </c>
      <c r="D195" s="581"/>
      <c r="E195" s="254">
        <v>8.4</v>
      </c>
      <c r="F195" s="540"/>
      <c r="G195" s="255"/>
      <c r="H195" s="256"/>
      <c r="I195" s="251"/>
      <c r="J195" s="257"/>
      <c r="K195" s="251"/>
      <c r="M195" s="252" t="s">
        <v>1273</v>
      </c>
      <c r="O195" s="241"/>
    </row>
    <row r="196" spans="1:15" ht="12.75">
      <c r="A196" s="250"/>
      <c r="B196" s="253"/>
      <c r="C196" s="587" t="s">
        <v>202</v>
      </c>
      <c r="D196" s="581"/>
      <c r="E196" s="278">
        <v>261.58</v>
      </c>
      <c r="F196" s="540"/>
      <c r="G196" s="255"/>
      <c r="H196" s="256"/>
      <c r="I196" s="251"/>
      <c r="J196" s="257"/>
      <c r="K196" s="251"/>
      <c r="M196" s="252" t="s">
        <v>202</v>
      </c>
      <c r="O196" s="241"/>
    </row>
    <row r="197" spans="1:15" ht="12.75">
      <c r="A197" s="250"/>
      <c r="B197" s="253"/>
      <c r="C197" s="580" t="s">
        <v>1283</v>
      </c>
      <c r="D197" s="581"/>
      <c r="E197" s="254">
        <v>-183.106</v>
      </c>
      <c r="F197" s="540"/>
      <c r="G197" s="255"/>
      <c r="H197" s="256"/>
      <c r="I197" s="251"/>
      <c r="J197" s="257"/>
      <c r="K197" s="251"/>
      <c r="M197" s="252" t="s">
        <v>1283</v>
      </c>
      <c r="O197" s="241"/>
    </row>
    <row r="198" spans="1:57" ht="12.75">
      <c r="A198" s="258"/>
      <c r="B198" s="259" t="s">
        <v>102</v>
      </c>
      <c r="C198" s="260" t="s">
        <v>239</v>
      </c>
      <c r="D198" s="261"/>
      <c r="E198" s="262"/>
      <c r="F198" s="542"/>
      <c r="G198" s="264">
        <f>SUM(G154:G197)</f>
        <v>0</v>
      </c>
      <c r="H198" s="265"/>
      <c r="I198" s="266">
        <f>SUM(I154:I197)</f>
        <v>4.56300322</v>
      </c>
      <c r="J198" s="265"/>
      <c r="K198" s="266">
        <f>SUM(K154:K197)</f>
        <v>0</v>
      </c>
      <c r="O198" s="241">
        <v>4</v>
      </c>
      <c r="BA198" s="267">
        <f>SUM(BA154:BA197)</f>
        <v>0</v>
      </c>
      <c r="BB198" s="267">
        <f>SUM(BB154:BB197)</f>
        <v>0</v>
      </c>
      <c r="BC198" s="267">
        <f>SUM(BC154:BC197)</f>
        <v>0</v>
      </c>
      <c r="BD198" s="267">
        <f>SUM(BD154:BD197)</f>
        <v>0</v>
      </c>
      <c r="BE198" s="267">
        <f>SUM(BE154:BE197)</f>
        <v>0</v>
      </c>
    </row>
    <row r="199" spans="1:15" ht="12.75">
      <c r="A199" s="231" t="s">
        <v>98</v>
      </c>
      <c r="B199" s="232" t="s">
        <v>295</v>
      </c>
      <c r="C199" s="233" t="s">
        <v>296</v>
      </c>
      <c r="D199" s="234"/>
      <c r="E199" s="235"/>
      <c r="F199" s="543"/>
      <c r="G199" s="236"/>
      <c r="H199" s="237"/>
      <c r="I199" s="238"/>
      <c r="J199" s="239"/>
      <c r="K199" s="240"/>
      <c r="O199" s="241">
        <v>1</v>
      </c>
    </row>
    <row r="200" spans="1:80" ht="22.5">
      <c r="A200" s="242">
        <v>23</v>
      </c>
      <c r="B200" s="243" t="s">
        <v>298</v>
      </c>
      <c r="C200" s="244" t="s">
        <v>299</v>
      </c>
      <c r="D200" s="245" t="s">
        <v>112</v>
      </c>
      <c r="E200" s="246">
        <v>31</v>
      </c>
      <c r="F200" s="377"/>
      <c r="G200" s="247">
        <f>E200*F200</f>
        <v>0</v>
      </c>
      <c r="H200" s="248">
        <v>0.00242</v>
      </c>
      <c r="I200" s="249">
        <f>E200*H200</f>
        <v>0.07501999999999999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15" ht="12.75">
      <c r="A201" s="250"/>
      <c r="B201" s="253"/>
      <c r="C201" s="580" t="s">
        <v>1284</v>
      </c>
      <c r="D201" s="581"/>
      <c r="E201" s="254">
        <v>20.48</v>
      </c>
      <c r="F201" s="540"/>
      <c r="G201" s="255"/>
      <c r="H201" s="256"/>
      <c r="I201" s="251"/>
      <c r="J201" s="257"/>
      <c r="K201" s="251"/>
      <c r="M201" s="252" t="s">
        <v>1284</v>
      </c>
      <c r="O201" s="241"/>
    </row>
    <row r="202" spans="1:15" ht="12.75">
      <c r="A202" s="250"/>
      <c r="B202" s="253"/>
      <c r="C202" s="580" t="s">
        <v>1285</v>
      </c>
      <c r="D202" s="581"/>
      <c r="E202" s="254">
        <v>3.52</v>
      </c>
      <c r="F202" s="540"/>
      <c r="G202" s="255"/>
      <c r="H202" s="256"/>
      <c r="I202" s="251"/>
      <c r="J202" s="257"/>
      <c r="K202" s="251"/>
      <c r="M202" s="252" t="s">
        <v>1285</v>
      </c>
      <c r="O202" s="241"/>
    </row>
    <row r="203" spans="1:15" ht="12.75">
      <c r="A203" s="250"/>
      <c r="B203" s="253"/>
      <c r="C203" s="580" t="s">
        <v>1286</v>
      </c>
      <c r="D203" s="581"/>
      <c r="E203" s="254">
        <v>7</v>
      </c>
      <c r="F203" s="540"/>
      <c r="G203" s="255"/>
      <c r="H203" s="256"/>
      <c r="I203" s="251"/>
      <c r="J203" s="257"/>
      <c r="K203" s="251"/>
      <c r="M203" s="252" t="s">
        <v>1286</v>
      </c>
      <c r="O203" s="241"/>
    </row>
    <row r="204" spans="1:80" ht="12.75">
      <c r="A204" s="242">
        <v>24</v>
      </c>
      <c r="B204" s="243" t="s">
        <v>308</v>
      </c>
      <c r="C204" s="244" t="s">
        <v>309</v>
      </c>
      <c r="D204" s="245" t="s">
        <v>112</v>
      </c>
      <c r="E204" s="246">
        <v>310.889</v>
      </c>
      <c r="F204" s="377"/>
      <c r="G204" s="247">
        <f>E204*F204</f>
        <v>0</v>
      </c>
      <c r="H204" s="248">
        <v>4E-05</v>
      </c>
      <c r="I204" s="249">
        <f>E204*H204</f>
        <v>0.012435560000000002</v>
      </c>
      <c r="J204" s="248">
        <v>0</v>
      </c>
      <c r="K204" s="249">
        <f>E204*J204</f>
        <v>0</v>
      </c>
      <c r="O204" s="241">
        <v>2</v>
      </c>
      <c r="AA204" s="214">
        <v>1</v>
      </c>
      <c r="AB204" s="214">
        <v>1</v>
      </c>
      <c r="AC204" s="214">
        <v>1</v>
      </c>
      <c r="AZ204" s="214">
        <v>1</v>
      </c>
      <c r="BA204" s="214">
        <f>IF(AZ204=1,G204,0)</f>
        <v>0</v>
      </c>
      <c r="BB204" s="214">
        <f>IF(AZ204=2,G204,0)</f>
        <v>0</v>
      </c>
      <c r="BC204" s="214">
        <f>IF(AZ204=3,G204,0)</f>
        <v>0</v>
      </c>
      <c r="BD204" s="214">
        <f>IF(AZ204=4,G204,0)</f>
        <v>0</v>
      </c>
      <c r="BE204" s="214">
        <f>IF(AZ204=5,G204,0)</f>
        <v>0</v>
      </c>
      <c r="CA204" s="241">
        <v>1</v>
      </c>
      <c r="CB204" s="241">
        <v>1</v>
      </c>
    </row>
    <row r="205" spans="1:15" ht="12.75">
      <c r="A205" s="250"/>
      <c r="B205" s="253"/>
      <c r="C205" s="580" t="s">
        <v>1258</v>
      </c>
      <c r="D205" s="581"/>
      <c r="E205" s="254">
        <v>0</v>
      </c>
      <c r="F205" s="540"/>
      <c r="G205" s="255"/>
      <c r="H205" s="256"/>
      <c r="I205" s="251"/>
      <c r="J205" s="257"/>
      <c r="K205" s="251"/>
      <c r="M205" s="252" t="s">
        <v>1258</v>
      </c>
      <c r="O205" s="241"/>
    </row>
    <row r="206" spans="1:15" ht="12.75">
      <c r="A206" s="250"/>
      <c r="B206" s="253"/>
      <c r="C206" s="580" t="s">
        <v>1287</v>
      </c>
      <c r="D206" s="581"/>
      <c r="E206" s="254">
        <v>125.28</v>
      </c>
      <c r="F206" s="540"/>
      <c r="G206" s="255"/>
      <c r="H206" s="256"/>
      <c r="I206" s="251"/>
      <c r="J206" s="257"/>
      <c r="K206" s="251"/>
      <c r="M206" s="252" t="s">
        <v>1287</v>
      </c>
      <c r="O206" s="241"/>
    </row>
    <row r="207" spans="1:15" ht="12.75">
      <c r="A207" s="250"/>
      <c r="B207" s="253"/>
      <c r="C207" s="580" t="s">
        <v>1288</v>
      </c>
      <c r="D207" s="581"/>
      <c r="E207" s="254">
        <v>13.32</v>
      </c>
      <c r="F207" s="540"/>
      <c r="G207" s="255"/>
      <c r="H207" s="256"/>
      <c r="I207" s="251"/>
      <c r="J207" s="257"/>
      <c r="K207" s="251"/>
      <c r="M207" s="252" t="s">
        <v>1288</v>
      </c>
      <c r="O207" s="241"/>
    </row>
    <row r="208" spans="1:15" ht="12.75">
      <c r="A208" s="250"/>
      <c r="B208" s="253"/>
      <c r="C208" s="587" t="s">
        <v>202</v>
      </c>
      <c r="D208" s="581"/>
      <c r="E208" s="278">
        <v>138.6</v>
      </c>
      <c r="F208" s="540"/>
      <c r="G208" s="255"/>
      <c r="H208" s="256"/>
      <c r="I208" s="251"/>
      <c r="J208" s="257"/>
      <c r="K208" s="251"/>
      <c r="M208" s="252" t="s">
        <v>202</v>
      </c>
      <c r="O208" s="241"/>
    </row>
    <row r="209" spans="1:15" ht="12.75">
      <c r="A209" s="250"/>
      <c r="B209" s="253"/>
      <c r="C209" s="580" t="s">
        <v>1250</v>
      </c>
      <c r="D209" s="581"/>
      <c r="E209" s="254">
        <v>0</v>
      </c>
      <c r="F209" s="540"/>
      <c r="G209" s="255"/>
      <c r="H209" s="256"/>
      <c r="I209" s="251"/>
      <c r="J209" s="257"/>
      <c r="K209" s="251"/>
      <c r="M209" s="252" t="s">
        <v>1250</v>
      </c>
      <c r="O209" s="241"/>
    </row>
    <row r="210" spans="1:15" ht="12.75">
      <c r="A210" s="250"/>
      <c r="B210" s="253"/>
      <c r="C210" s="580" t="s">
        <v>1289</v>
      </c>
      <c r="D210" s="581"/>
      <c r="E210" s="254">
        <v>2.16</v>
      </c>
      <c r="F210" s="540"/>
      <c r="G210" s="255"/>
      <c r="H210" s="256"/>
      <c r="I210" s="251"/>
      <c r="J210" s="257"/>
      <c r="K210" s="251"/>
      <c r="M210" s="252" t="s">
        <v>1289</v>
      </c>
      <c r="O210" s="241"/>
    </row>
    <row r="211" spans="1:15" ht="12.75">
      <c r="A211" s="250"/>
      <c r="B211" s="253"/>
      <c r="C211" s="580" t="s">
        <v>1275</v>
      </c>
      <c r="D211" s="581"/>
      <c r="E211" s="254">
        <v>24.1815</v>
      </c>
      <c r="F211" s="540"/>
      <c r="G211" s="255"/>
      <c r="H211" s="256"/>
      <c r="I211" s="251"/>
      <c r="J211" s="257"/>
      <c r="K211" s="251"/>
      <c r="M211" s="252" t="s">
        <v>1275</v>
      </c>
      <c r="O211" s="241"/>
    </row>
    <row r="212" spans="1:15" ht="12.75">
      <c r="A212" s="250"/>
      <c r="B212" s="253"/>
      <c r="C212" s="580" t="s">
        <v>1276</v>
      </c>
      <c r="D212" s="581"/>
      <c r="E212" s="254">
        <v>17.2725</v>
      </c>
      <c r="F212" s="540"/>
      <c r="G212" s="255"/>
      <c r="H212" s="256"/>
      <c r="I212" s="251"/>
      <c r="J212" s="257"/>
      <c r="K212" s="251"/>
      <c r="M212" s="252" t="s">
        <v>1276</v>
      </c>
      <c r="O212" s="241"/>
    </row>
    <row r="213" spans="1:15" ht="12.75">
      <c r="A213" s="250"/>
      <c r="B213" s="253"/>
      <c r="C213" s="580" t="s">
        <v>1277</v>
      </c>
      <c r="D213" s="581"/>
      <c r="E213" s="254">
        <v>7.8</v>
      </c>
      <c r="F213" s="540"/>
      <c r="G213" s="255"/>
      <c r="H213" s="256"/>
      <c r="I213" s="251"/>
      <c r="J213" s="257"/>
      <c r="K213" s="251"/>
      <c r="M213" s="252" t="s">
        <v>1277</v>
      </c>
      <c r="O213" s="241"/>
    </row>
    <row r="214" spans="1:15" ht="12.75">
      <c r="A214" s="250"/>
      <c r="B214" s="253"/>
      <c r="C214" s="580" t="s">
        <v>1278</v>
      </c>
      <c r="D214" s="581"/>
      <c r="E214" s="254">
        <v>3.28</v>
      </c>
      <c r="F214" s="540"/>
      <c r="G214" s="255"/>
      <c r="H214" s="256"/>
      <c r="I214" s="251"/>
      <c r="J214" s="257"/>
      <c r="K214" s="251"/>
      <c r="M214" s="252" t="s">
        <v>1278</v>
      </c>
      <c r="O214" s="241"/>
    </row>
    <row r="215" spans="1:15" ht="12.75">
      <c r="A215" s="250"/>
      <c r="B215" s="253"/>
      <c r="C215" s="580" t="s">
        <v>1279</v>
      </c>
      <c r="D215" s="581"/>
      <c r="E215" s="254">
        <v>6.355</v>
      </c>
      <c r="F215" s="540"/>
      <c r="G215" s="255"/>
      <c r="H215" s="256"/>
      <c r="I215" s="251"/>
      <c r="J215" s="257"/>
      <c r="K215" s="251"/>
      <c r="M215" s="252" t="s">
        <v>1279</v>
      </c>
      <c r="O215" s="241"/>
    </row>
    <row r="216" spans="1:15" ht="12.75">
      <c r="A216" s="250"/>
      <c r="B216" s="253"/>
      <c r="C216" s="587" t="s">
        <v>202</v>
      </c>
      <c r="D216" s="581"/>
      <c r="E216" s="278">
        <v>61.04900000000001</v>
      </c>
      <c r="F216" s="540"/>
      <c r="G216" s="255"/>
      <c r="H216" s="256"/>
      <c r="I216" s="251"/>
      <c r="J216" s="257"/>
      <c r="K216" s="251"/>
      <c r="M216" s="252" t="s">
        <v>202</v>
      </c>
      <c r="O216" s="241"/>
    </row>
    <row r="217" spans="1:15" ht="12.75">
      <c r="A217" s="250"/>
      <c r="B217" s="253"/>
      <c r="C217" s="580" t="s">
        <v>1270</v>
      </c>
      <c r="D217" s="581"/>
      <c r="E217" s="254">
        <v>0</v>
      </c>
      <c r="F217" s="540"/>
      <c r="G217" s="255"/>
      <c r="H217" s="256"/>
      <c r="I217" s="251"/>
      <c r="J217" s="257"/>
      <c r="K217" s="251"/>
      <c r="M217" s="252" t="s">
        <v>1270</v>
      </c>
      <c r="O217" s="241"/>
    </row>
    <row r="218" spans="1:15" ht="12.75">
      <c r="A218" s="250"/>
      <c r="B218" s="253"/>
      <c r="C218" s="580" t="s">
        <v>1280</v>
      </c>
      <c r="D218" s="581"/>
      <c r="E218" s="254">
        <v>103.68</v>
      </c>
      <c r="F218" s="540"/>
      <c r="G218" s="255"/>
      <c r="H218" s="256"/>
      <c r="I218" s="251"/>
      <c r="J218" s="257"/>
      <c r="K218" s="251"/>
      <c r="M218" s="252" t="s">
        <v>1280</v>
      </c>
      <c r="O218" s="241"/>
    </row>
    <row r="219" spans="1:15" ht="12.75">
      <c r="A219" s="250"/>
      <c r="B219" s="253"/>
      <c r="C219" s="580" t="s">
        <v>1281</v>
      </c>
      <c r="D219" s="581"/>
      <c r="E219" s="254">
        <v>3.24</v>
      </c>
      <c r="F219" s="540"/>
      <c r="G219" s="255"/>
      <c r="H219" s="256"/>
      <c r="I219" s="251"/>
      <c r="J219" s="257"/>
      <c r="K219" s="251"/>
      <c r="M219" s="252" t="s">
        <v>1281</v>
      </c>
      <c r="O219" s="241"/>
    </row>
    <row r="220" spans="1:15" ht="12.75">
      <c r="A220" s="250"/>
      <c r="B220" s="253"/>
      <c r="C220" s="580" t="s">
        <v>1282</v>
      </c>
      <c r="D220" s="581"/>
      <c r="E220" s="254">
        <v>4.32</v>
      </c>
      <c r="F220" s="540"/>
      <c r="G220" s="255"/>
      <c r="H220" s="256"/>
      <c r="I220" s="251"/>
      <c r="J220" s="257"/>
      <c r="K220" s="251"/>
      <c r="M220" s="252" t="s">
        <v>1282</v>
      </c>
      <c r="O220" s="241"/>
    </row>
    <row r="221" spans="1:80" ht="12.75">
      <c r="A221" s="242">
        <v>25</v>
      </c>
      <c r="B221" s="243" t="s">
        <v>311</v>
      </c>
      <c r="C221" s="244" t="s">
        <v>312</v>
      </c>
      <c r="D221" s="245" t="s">
        <v>112</v>
      </c>
      <c r="E221" s="246">
        <v>1135.36</v>
      </c>
      <c r="F221" s="377"/>
      <c r="G221" s="247">
        <f>E221*F221</f>
        <v>0</v>
      </c>
      <c r="H221" s="248">
        <v>0.00035</v>
      </c>
      <c r="I221" s="249">
        <f>E221*H221</f>
        <v>0.39737599999999995</v>
      </c>
      <c r="J221" s="248">
        <v>0</v>
      </c>
      <c r="K221" s="249">
        <f>E221*J221</f>
        <v>0</v>
      </c>
      <c r="O221" s="241">
        <v>2</v>
      </c>
      <c r="AA221" s="214">
        <v>1</v>
      </c>
      <c r="AB221" s="214">
        <v>1</v>
      </c>
      <c r="AC221" s="214">
        <v>1</v>
      </c>
      <c r="AZ221" s="214">
        <v>1</v>
      </c>
      <c r="BA221" s="214">
        <f>IF(AZ221=1,G221,0)</f>
        <v>0</v>
      </c>
      <c r="BB221" s="214">
        <f>IF(AZ221=2,G221,0)</f>
        <v>0</v>
      </c>
      <c r="BC221" s="214">
        <f>IF(AZ221=3,G221,0)</f>
        <v>0</v>
      </c>
      <c r="BD221" s="214">
        <f>IF(AZ221=4,G221,0)</f>
        <v>0</v>
      </c>
      <c r="BE221" s="214">
        <f>IF(AZ221=5,G221,0)</f>
        <v>0</v>
      </c>
      <c r="CA221" s="241">
        <v>1</v>
      </c>
      <c r="CB221" s="241">
        <v>1</v>
      </c>
    </row>
    <row r="222" spans="1:15" ht="12.75">
      <c r="A222" s="250"/>
      <c r="B222" s="253"/>
      <c r="C222" s="580" t="s">
        <v>1290</v>
      </c>
      <c r="D222" s="581"/>
      <c r="E222" s="254">
        <v>46.57</v>
      </c>
      <c r="F222" s="540"/>
      <c r="G222" s="255"/>
      <c r="H222" s="256"/>
      <c r="I222" s="251"/>
      <c r="J222" s="257"/>
      <c r="K222" s="251"/>
      <c r="M222" s="252" t="s">
        <v>1290</v>
      </c>
      <c r="O222" s="241"/>
    </row>
    <row r="223" spans="1:15" ht="12.75">
      <c r="A223" s="250"/>
      <c r="B223" s="253"/>
      <c r="C223" s="580" t="s">
        <v>1291</v>
      </c>
      <c r="D223" s="581"/>
      <c r="E223" s="254">
        <v>76.28</v>
      </c>
      <c r="F223" s="540"/>
      <c r="G223" s="255"/>
      <c r="H223" s="256"/>
      <c r="I223" s="251"/>
      <c r="J223" s="257"/>
      <c r="K223" s="251"/>
      <c r="M223" s="252" t="s">
        <v>1291</v>
      </c>
      <c r="O223" s="241"/>
    </row>
    <row r="224" spans="1:15" ht="12.75">
      <c r="A224" s="250"/>
      <c r="B224" s="253"/>
      <c r="C224" s="580" t="s">
        <v>1292</v>
      </c>
      <c r="D224" s="581"/>
      <c r="E224" s="254">
        <v>16</v>
      </c>
      <c r="F224" s="540"/>
      <c r="G224" s="255"/>
      <c r="H224" s="256"/>
      <c r="I224" s="251"/>
      <c r="J224" s="257"/>
      <c r="K224" s="251"/>
      <c r="M224" s="252" t="s">
        <v>1292</v>
      </c>
      <c r="O224" s="241"/>
    </row>
    <row r="225" spans="1:15" ht="12.75">
      <c r="A225" s="250"/>
      <c r="B225" s="253"/>
      <c r="C225" s="580" t="s">
        <v>1293</v>
      </c>
      <c r="D225" s="581"/>
      <c r="E225" s="254">
        <v>23.73</v>
      </c>
      <c r="F225" s="540"/>
      <c r="G225" s="255"/>
      <c r="H225" s="256"/>
      <c r="I225" s="251"/>
      <c r="J225" s="257"/>
      <c r="K225" s="251"/>
      <c r="M225" s="252" t="s">
        <v>1293</v>
      </c>
      <c r="O225" s="241"/>
    </row>
    <row r="226" spans="1:15" ht="12.75">
      <c r="A226" s="250"/>
      <c r="B226" s="253"/>
      <c r="C226" s="580" t="s">
        <v>1294</v>
      </c>
      <c r="D226" s="581"/>
      <c r="E226" s="254">
        <v>138.2</v>
      </c>
      <c r="F226" s="540"/>
      <c r="G226" s="255"/>
      <c r="H226" s="256"/>
      <c r="I226" s="251"/>
      <c r="J226" s="257"/>
      <c r="K226" s="251"/>
      <c r="M226" s="252" t="s">
        <v>1294</v>
      </c>
      <c r="O226" s="241"/>
    </row>
    <row r="227" spans="1:15" ht="12.75">
      <c r="A227" s="250"/>
      <c r="B227" s="253"/>
      <c r="C227" s="580" t="s">
        <v>1295</v>
      </c>
      <c r="D227" s="581"/>
      <c r="E227" s="254">
        <v>824.5</v>
      </c>
      <c r="F227" s="540"/>
      <c r="G227" s="255"/>
      <c r="H227" s="256"/>
      <c r="I227" s="251"/>
      <c r="J227" s="257"/>
      <c r="K227" s="251"/>
      <c r="M227" s="252" t="s">
        <v>1295</v>
      </c>
      <c r="O227" s="241"/>
    </row>
    <row r="228" spans="1:15" ht="12.75">
      <c r="A228" s="250"/>
      <c r="B228" s="253"/>
      <c r="C228" s="580" t="s">
        <v>1296</v>
      </c>
      <c r="D228" s="581"/>
      <c r="E228" s="254">
        <v>7.45</v>
      </c>
      <c r="F228" s="540"/>
      <c r="G228" s="255"/>
      <c r="H228" s="256"/>
      <c r="I228" s="251"/>
      <c r="J228" s="257"/>
      <c r="K228" s="251"/>
      <c r="M228" s="252" t="s">
        <v>1296</v>
      </c>
      <c r="O228" s="241"/>
    </row>
    <row r="229" spans="1:15" ht="12.75">
      <c r="A229" s="250"/>
      <c r="B229" s="253"/>
      <c r="C229" s="580" t="s">
        <v>1297</v>
      </c>
      <c r="D229" s="581"/>
      <c r="E229" s="254">
        <v>2.63</v>
      </c>
      <c r="F229" s="540"/>
      <c r="G229" s="255"/>
      <c r="H229" s="256"/>
      <c r="I229" s="251"/>
      <c r="J229" s="257"/>
      <c r="K229" s="251"/>
      <c r="M229" s="252" t="s">
        <v>1297</v>
      </c>
      <c r="O229" s="241"/>
    </row>
    <row r="230" spans="1:80" ht="12.75">
      <c r="A230" s="242">
        <v>26</v>
      </c>
      <c r="B230" s="243" t="s">
        <v>1012</v>
      </c>
      <c r="C230" s="244" t="s">
        <v>1013</v>
      </c>
      <c r="D230" s="245" t="s">
        <v>227</v>
      </c>
      <c r="E230" s="246">
        <v>158.4</v>
      </c>
      <c r="F230" s="377"/>
      <c r="G230" s="247">
        <f>E230*F230</f>
        <v>0</v>
      </c>
      <c r="H230" s="248">
        <v>0</v>
      </c>
      <c r="I230" s="249">
        <f>E230*H230</f>
        <v>0</v>
      </c>
      <c r="J230" s="248">
        <v>0</v>
      </c>
      <c r="K230" s="249">
        <f>E230*J230</f>
        <v>0</v>
      </c>
      <c r="O230" s="241">
        <v>2</v>
      </c>
      <c r="AA230" s="214">
        <v>1</v>
      </c>
      <c r="AB230" s="214">
        <v>1</v>
      </c>
      <c r="AC230" s="214">
        <v>1</v>
      </c>
      <c r="AZ230" s="214">
        <v>1</v>
      </c>
      <c r="BA230" s="214">
        <f>IF(AZ230=1,G230,0)</f>
        <v>0</v>
      </c>
      <c r="BB230" s="214">
        <f>IF(AZ230=2,G230,0)</f>
        <v>0</v>
      </c>
      <c r="BC230" s="214">
        <f>IF(AZ230=3,G230,0)</f>
        <v>0</v>
      </c>
      <c r="BD230" s="214">
        <f>IF(AZ230=4,G230,0)</f>
        <v>0</v>
      </c>
      <c r="BE230" s="214">
        <f>IF(AZ230=5,G230,0)</f>
        <v>0</v>
      </c>
      <c r="CA230" s="241">
        <v>1</v>
      </c>
      <c r="CB230" s="241">
        <v>1</v>
      </c>
    </row>
    <row r="231" spans="1:15" ht="12.75">
      <c r="A231" s="250"/>
      <c r="B231" s="253"/>
      <c r="C231" s="580" t="s">
        <v>1230</v>
      </c>
      <c r="D231" s="581"/>
      <c r="E231" s="254">
        <v>31.28</v>
      </c>
      <c r="F231" s="540"/>
      <c r="G231" s="255"/>
      <c r="H231" s="256"/>
      <c r="I231" s="251"/>
      <c r="J231" s="257"/>
      <c r="K231" s="251"/>
      <c r="M231" s="252" t="s">
        <v>1230</v>
      </c>
      <c r="O231" s="241"/>
    </row>
    <row r="232" spans="1:15" ht="12.75">
      <c r="A232" s="250"/>
      <c r="B232" s="253"/>
      <c r="C232" s="580" t="s">
        <v>1231</v>
      </c>
      <c r="D232" s="581"/>
      <c r="E232" s="254">
        <v>31.28</v>
      </c>
      <c r="F232" s="540"/>
      <c r="G232" s="255"/>
      <c r="H232" s="256"/>
      <c r="I232" s="251"/>
      <c r="J232" s="257"/>
      <c r="K232" s="251"/>
      <c r="M232" s="252" t="s">
        <v>1231</v>
      </c>
      <c r="O232" s="241"/>
    </row>
    <row r="233" spans="1:15" ht="12.75">
      <c r="A233" s="250"/>
      <c r="B233" s="253"/>
      <c r="C233" s="580" t="s">
        <v>1232</v>
      </c>
      <c r="D233" s="581"/>
      <c r="E233" s="254">
        <v>18.58</v>
      </c>
      <c r="F233" s="540"/>
      <c r="G233" s="255"/>
      <c r="H233" s="256"/>
      <c r="I233" s="251"/>
      <c r="J233" s="257"/>
      <c r="K233" s="251"/>
      <c r="M233" s="252" t="s">
        <v>1232</v>
      </c>
      <c r="O233" s="241"/>
    </row>
    <row r="234" spans="1:15" ht="12.75">
      <c r="A234" s="250"/>
      <c r="B234" s="253"/>
      <c r="C234" s="580" t="s">
        <v>1233</v>
      </c>
      <c r="D234" s="581"/>
      <c r="E234" s="254">
        <v>18.58</v>
      </c>
      <c r="F234" s="540"/>
      <c r="G234" s="255"/>
      <c r="H234" s="256"/>
      <c r="I234" s="251"/>
      <c r="J234" s="257"/>
      <c r="K234" s="251"/>
      <c r="M234" s="252" t="s">
        <v>1233</v>
      </c>
      <c r="O234" s="241"/>
    </row>
    <row r="235" spans="1:15" ht="12.75">
      <c r="A235" s="250"/>
      <c r="B235" s="253"/>
      <c r="C235" s="580" t="s">
        <v>1234</v>
      </c>
      <c r="D235" s="581"/>
      <c r="E235" s="254">
        <v>0</v>
      </c>
      <c r="F235" s="540"/>
      <c r="G235" s="255"/>
      <c r="H235" s="256"/>
      <c r="I235" s="251"/>
      <c r="J235" s="257"/>
      <c r="K235" s="251"/>
      <c r="M235" s="252" t="s">
        <v>1234</v>
      </c>
      <c r="O235" s="241"/>
    </row>
    <row r="236" spans="1:15" ht="12.75">
      <c r="A236" s="250"/>
      <c r="B236" s="253"/>
      <c r="C236" s="580" t="s">
        <v>1235</v>
      </c>
      <c r="D236" s="581"/>
      <c r="E236" s="254">
        <v>14.8</v>
      </c>
      <c r="F236" s="540"/>
      <c r="G236" s="255"/>
      <c r="H236" s="256"/>
      <c r="I236" s="251"/>
      <c r="J236" s="257"/>
      <c r="K236" s="251"/>
      <c r="M236" s="252" t="s">
        <v>1235</v>
      </c>
      <c r="O236" s="241"/>
    </row>
    <row r="237" spans="1:15" ht="12.75">
      <c r="A237" s="250"/>
      <c r="B237" s="253"/>
      <c r="C237" s="580" t="s">
        <v>1236</v>
      </c>
      <c r="D237" s="581"/>
      <c r="E237" s="254">
        <v>17.56</v>
      </c>
      <c r="F237" s="540"/>
      <c r="G237" s="255"/>
      <c r="H237" s="256"/>
      <c r="I237" s="251"/>
      <c r="J237" s="257"/>
      <c r="K237" s="251"/>
      <c r="M237" s="252" t="s">
        <v>1236</v>
      </c>
      <c r="O237" s="241"/>
    </row>
    <row r="238" spans="1:15" ht="12.75">
      <c r="A238" s="250"/>
      <c r="B238" s="253"/>
      <c r="C238" s="580" t="s">
        <v>1237</v>
      </c>
      <c r="D238" s="581"/>
      <c r="E238" s="254">
        <v>11.78</v>
      </c>
      <c r="F238" s="540"/>
      <c r="G238" s="255"/>
      <c r="H238" s="256"/>
      <c r="I238" s="251"/>
      <c r="J238" s="257"/>
      <c r="K238" s="251"/>
      <c r="M238" s="252" t="s">
        <v>1237</v>
      </c>
      <c r="O238" s="241"/>
    </row>
    <row r="239" spans="1:15" ht="12.75">
      <c r="A239" s="250"/>
      <c r="B239" s="253"/>
      <c r="C239" s="580" t="s">
        <v>1238</v>
      </c>
      <c r="D239" s="581"/>
      <c r="E239" s="254">
        <v>14.54</v>
      </c>
      <c r="F239" s="540"/>
      <c r="G239" s="255"/>
      <c r="H239" s="256"/>
      <c r="I239" s="251"/>
      <c r="J239" s="257"/>
      <c r="K239" s="251"/>
      <c r="M239" s="252" t="s">
        <v>1238</v>
      </c>
      <c r="O239" s="241"/>
    </row>
    <row r="240" spans="1:15" ht="12.75">
      <c r="A240" s="250"/>
      <c r="B240" s="253"/>
      <c r="C240" s="587" t="s">
        <v>202</v>
      </c>
      <c r="D240" s="581"/>
      <c r="E240" s="278">
        <v>158.39999999999998</v>
      </c>
      <c r="F240" s="540"/>
      <c r="G240" s="255"/>
      <c r="H240" s="256"/>
      <c r="I240" s="251"/>
      <c r="J240" s="257"/>
      <c r="K240" s="251"/>
      <c r="M240" s="252" t="s">
        <v>202</v>
      </c>
      <c r="O240" s="241"/>
    </row>
    <row r="241" spans="1:80" ht="22.5">
      <c r="A241" s="242">
        <v>27</v>
      </c>
      <c r="B241" s="243" t="s">
        <v>323</v>
      </c>
      <c r="C241" s="244" t="s">
        <v>324</v>
      </c>
      <c r="D241" s="245" t="s">
        <v>112</v>
      </c>
      <c r="E241" s="246">
        <v>138.2</v>
      </c>
      <c r="F241" s="377"/>
      <c r="G241" s="247">
        <f>E241*F241</f>
        <v>0</v>
      </c>
      <c r="H241" s="248">
        <v>0.01262</v>
      </c>
      <c r="I241" s="249">
        <f>E241*H241</f>
        <v>1.7440839999999997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0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22.5">
      <c r="A242" s="250"/>
      <c r="B242" s="253"/>
      <c r="C242" s="580" t="s">
        <v>288</v>
      </c>
      <c r="D242" s="581"/>
      <c r="E242" s="254">
        <v>0</v>
      </c>
      <c r="F242" s="540"/>
      <c r="G242" s="255"/>
      <c r="H242" s="256"/>
      <c r="I242" s="251"/>
      <c r="J242" s="257"/>
      <c r="K242" s="251"/>
      <c r="M242" s="252" t="s">
        <v>288</v>
      </c>
      <c r="O242" s="241"/>
    </row>
    <row r="243" spans="1:15" ht="12.75">
      <c r="A243" s="250"/>
      <c r="B243" s="253"/>
      <c r="C243" s="580" t="s">
        <v>289</v>
      </c>
      <c r="D243" s="581"/>
      <c r="E243" s="254">
        <v>0</v>
      </c>
      <c r="F243" s="540"/>
      <c r="G243" s="255"/>
      <c r="H243" s="256"/>
      <c r="I243" s="251"/>
      <c r="J243" s="257"/>
      <c r="K243" s="251"/>
      <c r="M243" s="252" t="s">
        <v>289</v>
      </c>
      <c r="O243" s="241"/>
    </row>
    <row r="244" spans="1:15" ht="12.75">
      <c r="A244" s="250"/>
      <c r="B244" s="253"/>
      <c r="C244" s="580" t="s">
        <v>290</v>
      </c>
      <c r="D244" s="581"/>
      <c r="E244" s="254">
        <v>0</v>
      </c>
      <c r="F244" s="540"/>
      <c r="G244" s="255"/>
      <c r="H244" s="256"/>
      <c r="I244" s="251"/>
      <c r="J244" s="257"/>
      <c r="K244" s="251"/>
      <c r="M244" s="252" t="s">
        <v>290</v>
      </c>
      <c r="O244" s="241"/>
    </row>
    <row r="245" spans="1:15" ht="12.75">
      <c r="A245" s="250"/>
      <c r="B245" s="253"/>
      <c r="C245" s="580" t="s">
        <v>291</v>
      </c>
      <c r="D245" s="581"/>
      <c r="E245" s="254">
        <v>0</v>
      </c>
      <c r="F245" s="540"/>
      <c r="G245" s="255"/>
      <c r="H245" s="256"/>
      <c r="I245" s="251"/>
      <c r="J245" s="257"/>
      <c r="K245" s="251"/>
      <c r="M245" s="252" t="s">
        <v>291</v>
      </c>
      <c r="O245" s="241"/>
    </row>
    <row r="246" spans="1:15" ht="22.5">
      <c r="A246" s="250"/>
      <c r="B246" s="253"/>
      <c r="C246" s="580" t="s">
        <v>325</v>
      </c>
      <c r="D246" s="581"/>
      <c r="E246" s="254">
        <v>0</v>
      </c>
      <c r="F246" s="540"/>
      <c r="G246" s="255"/>
      <c r="H246" s="256"/>
      <c r="I246" s="251"/>
      <c r="J246" s="257"/>
      <c r="K246" s="251"/>
      <c r="M246" s="252" t="s">
        <v>325</v>
      </c>
      <c r="O246" s="241"/>
    </row>
    <row r="247" spans="1:15" ht="12.75">
      <c r="A247" s="250"/>
      <c r="B247" s="253"/>
      <c r="C247" s="580" t="s">
        <v>326</v>
      </c>
      <c r="D247" s="581"/>
      <c r="E247" s="254">
        <v>0</v>
      </c>
      <c r="F247" s="540"/>
      <c r="G247" s="255"/>
      <c r="H247" s="256"/>
      <c r="I247" s="251"/>
      <c r="J247" s="257"/>
      <c r="K247" s="251"/>
      <c r="M247" s="252" t="s">
        <v>326</v>
      </c>
      <c r="O247" s="241"/>
    </row>
    <row r="248" spans="1:15" ht="12.75">
      <c r="A248" s="250"/>
      <c r="B248" s="253"/>
      <c r="C248" s="580" t="s">
        <v>327</v>
      </c>
      <c r="D248" s="581"/>
      <c r="E248" s="254">
        <v>0</v>
      </c>
      <c r="F248" s="540"/>
      <c r="G248" s="255"/>
      <c r="H248" s="256"/>
      <c r="I248" s="251"/>
      <c r="J248" s="257"/>
      <c r="K248" s="251"/>
      <c r="M248" s="252" t="s">
        <v>327</v>
      </c>
      <c r="O248" s="241"/>
    </row>
    <row r="249" spans="1:15" ht="12.75">
      <c r="A249" s="250"/>
      <c r="B249" s="253"/>
      <c r="C249" s="580" t="s">
        <v>328</v>
      </c>
      <c r="D249" s="581"/>
      <c r="E249" s="254">
        <v>0</v>
      </c>
      <c r="F249" s="540"/>
      <c r="G249" s="255"/>
      <c r="H249" s="256"/>
      <c r="I249" s="251"/>
      <c r="J249" s="257"/>
      <c r="K249" s="251"/>
      <c r="M249" s="252" t="s">
        <v>328</v>
      </c>
      <c r="O249" s="241"/>
    </row>
    <row r="250" spans="1:15" ht="12.75">
      <c r="A250" s="250"/>
      <c r="B250" s="253"/>
      <c r="C250" s="580" t="s">
        <v>329</v>
      </c>
      <c r="D250" s="581"/>
      <c r="E250" s="254">
        <v>0</v>
      </c>
      <c r="F250" s="540"/>
      <c r="G250" s="255"/>
      <c r="H250" s="256"/>
      <c r="I250" s="251"/>
      <c r="J250" s="257"/>
      <c r="K250" s="251"/>
      <c r="M250" s="252" t="s">
        <v>329</v>
      </c>
      <c r="O250" s="241"/>
    </row>
    <row r="251" spans="1:15" ht="12.75">
      <c r="A251" s="250"/>
      <c r="B251" s="253"/>
      <c r="C251" s="580" t="s">
        <v>1298</v>
      </c>
      <c r="D251" s="581"/>
      <c r="E251" s="254">
        <v>35.7</v>
      </c>
      <c r="F251" s="540"/>
      <c r="G251" s="255"/>
      <c r="H251" s="256"/>
      <c r="I251" s="251"/>
      <c r="J251" s="257"/>
      <c r="K251" s="251"/>
      <c r="M251" s="252" t="s">
        <v>1298</v>
      </c>
      <c r="O251" s="241"/>
    </row>
    <row r="252" spans="1:15" ht="12.75">
      <c r="A252" s="250"/>
      <c r="B252" s="253"/>
      <c r="C252" s="580" t="s">
        <v>1299</v>
      </c>
      <c r="D252" s="581"/>
      <c r="E252" s="254">
        <v>45.3</v>
      </c>
      <c r="F252" s="540"/>
      <c r="G252" s="255"/>
      <c r="H252" s="256"/>
      <c r="I252" s="251"/>
      <c r="J252" s="257"/>
      <c r="K252" s="251"/>
      <c r="M252" s="252" t="s">
        <v>1299</v>
      </c>
      <c r="O252" s="241"/>
    </row>
    <row r="253" spans="1:15" ht="12.75">
      <c r="A253" s="250"/>
      <c r="B253" s="253"/>
      <c r="C253" s="580" t="s">
        <v>1300</v>
      </c>
      <c r="D253" s="581"/>
      <c r="E253" s="254">
        <v>19.7</v>
      </c>
      <c r="F253" s="540"/>
      <c r="G253" s="255"/>
      <c r="H253" s="256"/>
      <c r="I253" s="251"/>
      <c r="J253" s="257"/>
      <c r="K253" s="251"/>
      <c r="M253" s="252" t="s">
        <v>1300</v>
      </c>
      <c r="O253" s="241"/>
    </row>
    <row r="254" spans="1:15" ht="12.75">
      <c r="A254" s="250"/>
      <c r="B254" s="253"/>
      <c r="C254" s="580" t="s">
        <v>1301</v>
      </c>
      <c r="D254" s="581"/>
      <c r="E254" s="254">
        <v>37.5</v>
      </c>
      <c r="F254" s="540"/>
      <c r="G254" s="255"/>
      <c r="H254" s="256"/>
      <c r="I254" s="251"/>
      <c r="J254" s="257"/>
      <c r="K254" s="251"/>
      <c r="M254" s="252" t="s">
        <v>1301</v>
      </c>
      <c r="O254" s="241"/>
    </row>
    <row r="255" spans="1:80" ht="22.5">
      <c r="A255" s="242">
        <v>28</v>
      </c>
      <c r="B255" s="243" t="s">
        <v>1302</v>
      </c>
      <c r="C255" s="244" t="s">
        <v>1303</v>
      </c>
      <c r="D255" s="245" t="s">
        <v>112</v>
      </c>
      <c r="E255" s="246">
        <v>824.5</v>
      </c>
      <c r="F255" s="377"/>
      <c r="G255" s="247">
        <f>E255*F255</f>
        <v>0</v>
      </c>
      <c r="H255" s="248">
        <v>0.01372</v>
      </c>
      <c r="I255" s="249">
        <f>E255*H255</f>
        <v>11.31214</v>
      </c>
      <c r="J255" s="248">
        <v>0</v>
      </c>
      <c r="K255" s="249">
        <f>E255*J255</f>
        <v>0</v>
      </c>
      <c r="O255" s="241">
        <v>2</v>
      </c>
      <c r="AA255" s="214">
        <v>1</v>
      </c>
      <c r="AB255" s="214">
        <v>1</v>
      </c>
      <c r="AC255" s="214">
        <v>1</v>
      </c>
      <c r="AZ255" s="214">
        <v>1</v>
      </c>
      <c r="BA255" s="214">
        <f>IF(AZ255=1,G255,0)</f>
        <v>0</v>
      </c>
      <c r="BB255" s="214">
        <f>IF(AZ255=2,G255,0)</f>
        <v>0</v>
      </c>
      <c r="BC255" s="214">
        <f>IF(AZ255=3,G255,0)</f>
        <v>0</v>
      </c>
      <c r="BD255" s="214">
        <f>IF(AZ255=4,G255,0)</f>
        <v>0</v>
      </c>
      <c r="BE255" s="214">
        <f>IF(AZ255=5,G255,0)</f>
        <v>0</v>
      </c>
      <c r="CA255" s="241">
        <v>1</v>
      </c>
      <c r="CB255" s="241">
        <v>1</v>
      </c>
    </row>
    <row r="256" spans="1:15" ht="22.5">
      <c r="A256" s="250"/>
      <c r="B256" s="253"/>
      <c r="C256" s="580" t="s">
        <v>288</v>
      </c>
      <c r="D256" s="581"/>
      <c r="E256" s="254">
        <v>0</v>
      </c>
      <c r="F256" s="540"/>
      <c r="G256" s="255"/>
      <c r="H256" s="256"/>
      <c r="I256" s="251"/>
      <c r="J256" s="257"/>
      <c r="K256" s="251"/>
      <c r="M256" s="252" t="s">
        <v>288</v>
      </c>
      <c r="O256" s="241"/>
    </row>
    <row r="257" spans="1:15" ht="12.75">
      <c r="A257" s="250"/>
      <c r="B257" s="253"/>
      <c r="C257" s="580" t="s">
        <v>289</v>
      </c>
      <c r="D257" s="581"/>
      <c r="E257" s="254">
        <v>0</v>
      </c>
      <c r="F257" s="540"/>
      <c r="G257" s="255"/>
      <c r="H257" s="256"/>
      <c r="I257" s="251"/>
      <c r="J257" s="257"/>
      <c r="K257" s="251"/>
      <c r="M257" s="252" t="s">
        <v>289</v>
      </c>
      <c r="O257" s="241"/>
    </row>
    <row r="258" spans="1:15" ht="12.75">
      <c r="A258" s="250"/>
      <c r="B258" s="253"/>
      <c r="C258" s="580" t="s">
        <v>290</v>
      </c>
      <c r="D258" s="581"/>
      <c r="E258" s="254">
        <v>0</v>
      </c>
      <c r="F258" s="540"/>
      <c r="G258" s="255"/>
      <c r="H258" s="256"/>
      <c r="I258" s="251"/>
      <c r="J258" s="257"/>
      <c r="K258" s="251"/>
      <c r="M258" s="252" t="s">
        <v>290</v>
      </c>
      <c r="O258" s="241"/>
    </row>
    <row r="259" spans="1:15" ht="12.75">
      <c r="A259" s="250"/>
      <c r="B259" s="253"/>
      <c r="C259" s="580" t="s">
        <v>291</v>
      </c>
      <c r="D259" s="581"/>
      <c r="E259" s="254">
        <v>0</v>
      </c>
      <c r="F259" s="540"/>
      <c r="G259" s="255"/>
      <c r="H259" s="256"/>
      <c r="I259" s="251"/>
      <c r="J259" s="257"/>
      <c r="K259" s="251"/>
      <c r="M259" s="252" t="s">
        <v>291</v>
      </c>
      <c r="O259" s="241"/>
    </row>
    <row r="260" spans="1:15" ht="22.5">
      <c r="A260" s="250"/>
      <c r="B260" s="253"/>
      <c r="C260" s="580" t="s">
        <v>1304</v>
      </c>
      <c r="D260" s="581"/>
      <c r="E260" s="254">
        <v>0</v>
      </c>
      <c r="F260" s="540"/>
      <c r="G260" s="255"/>
      <c r="H260" s="256"/>
      <c r="I260" s="251"/>
      <c r="J260" s="257"/>
      <c r="K260" s="251"/>
      <c r="M260" s="252" t="s">
        <v>1304</v>
      </c>
      <c r="O260" s="241"/>
    </row>
    <row r="261" spans="1:15" ht="12.75">
      <c r="A261" s="250"/>
      <c r="B261" s="253"/>
      <c r="C261" s="580" t="s">
        <v>326</v>
      </c>
      <c r="D261" s="581"/>
      <c r="E261" s="254">
        <v>0</v>
      </c>
      <c r="F261" s="540"/>
      <c r="G261" s="255"/>
      <c r="H261" s="256"/>
      <c r="I261" s="251"/>
      <c r="J261" s="257"/>
      <c r="K261" s="251"/>
      <c r="M261" s="252" t="s">
        <v>326</v>
      </c>
      <c r="O261" s="241"/>
    </row>
    <row r="262" spans="1:15" ht="12.75">
      <c r="A262" s="250"/>
      <c r="B262" s="253"/>
      <c r="C262" s="580" t="s">
        <v>327</v>
      </c>
      <c r="D262" s="581"/>
      <c r="E262" s="254">
        <v>0</v>
      </c>
      <c r="F262" s="540"/>
      <c r="G262" s="255"/>
      <c r="H262" s="256"/>
      <c r="I262" s="251"/>
      <c r="J262" s="257"/>
      <c r="K262" s="251"/>
      <c r="M262" s="252" t="s">
        <v>327</v>
      </c>
      <c r="O262" s="241"/>
    </row>
    <row r="263" spans="1:15" ht="12.75">
      <c r="A263" s="250"/>
      <c r="B263" s="253"/>
      <c r="C263" s="580" t="s">
        <v>328</v>
      </c>
      <c r="D263" s="581"/>
      <c r="E263" s="254">
        <v>0</v>
      </c>
      <c r="F263" s="540"/>
      <c r="G263" s="255"/>
      <c r="H263" s="256"/>
      <c r="I263" s="251"/>
      <c r="J263" s="257"/>
      <c r="K263" s="251"/>
      <c r="M263" s="252" t="s">
        <v>328</v>
      </c>
      <c r="O263" s="241"/>
    </row>
    <row r="264" spans="1:15" ht="12.75">
      <c r="A264" s="250"/>
      <c r="B264" s="253"/>
      <c r="C264" s="580" t="s">
        <v>329</v>
      </c>
      <c r="D264" s="581"/>
      <c r="E264" s="254">
        <v>0</v>
      </c>
      <c r="F264" s="540"/>
      <c r="G264" s="255"/>
      <c r="H264" s="256"/>
      <c r="I264" s="251"/>
      <c r="J264" s="257"/>
      <c r="K264" s="251"/>
      <c r="M264" s="252" t="s">
        <v>329</v>
      </c>
      <c r="O264" s="241"/>
    </row>
    <row r="265" spans="1:15" ht="12.75">
      <c r="A265" s="250"/>
      <c r="B265" s="253"/>
      <c r="C265" s="580" t="s">
        <v>1305</v>
      </c>
      <c r="D265" s="581"/>
      <c r="E265" s="254">
        <v>206.9</v>
      </c>
      <c r="F265" s="540"/>
      <c r="G265" s="255"/>
      <c r="H265" s="256"/>
      <c r="I265" s="251"/>
      <c r="J265" s="257"/>
      <c r="K265" s="251"/>
      <c r="M265" s="252" t="s">
        <v>1305</v>
      </c>
      <c r="O265" s="241"/>
    </row>
    <row r="266" spans="1:15" ht="12.75">
      <c r="A266" s="250"/>
      <c r="B266" s="253"/>
      <c r="C266" s="580" t="s">
        <v>1306</v>
      </c>
      <c r="D266" s="581"/>
      <c r="E266" s="254">
        <v>218.1</v>
      </c>
      <c r="F266" s="540"/>
      <c r="G266" s="255"/>
      <c r="H266" s="256"/>
      <c r="I266" s="251"/>
      <c r="J266" s="257"/>
      <c r="K266" s="251"/>
      <c r="M266" s="252" t="s">
        <v>1306</v>
      </c>
      <c r="O266" s="241"/>
    </row>
    <row r="267" spans="1:15" ht="12.75">
      <c r="A267" s="250"/>
      <c r="B267" s="253"/>
      <c r="C267" s="580" t="s">
        <v>1307</v>
      </c>
      <c r="D267" s="581"/>
      <c r="E267" s="254">
        <v>198.6</v>
      </c>
      <c r="F267" s="540"/>
      <c r="G267" s="255"/>
      <c r="H267" s="256"/>
      <c r="I267" s="251"/>
      <c r="J267" s="257"/>
      <c r="K267" s="251"/>
      <c r="M267" s="252" t="s">
        <v>1307</v>
      </c>
      <c r="O267" s="241"/>
    </row>
    <row r="268" spans="1:15" ht="12.75">
      <c r="A268" s="250"/>
      <c r="B268" s="253"/>
      <c r="C268" s="580" t="s">
        <v>1308</v>
      </c>
      <c r="D268" s="581"/>
      <c r="E268" s="254">
        <v>200.9</v>
      </c>
      <c r="F268" s="540"/>
      <c r="G268" s="255"/>
      <c r="H268" s="256"/>
      <c r="I268" s="251"/>
      <c r="J268" s="257"/>
      <c r="K268" s="251"/>
      <c r="M268" s="252" t="s">
        <v>1308</v>
      </c>
      <c r="O268" s="241"/>
    </row>
    <row r="269" spans="1:80" ht="22.5">
      <c r="A269" s="242">
        <v>29</v>
      </c>
      <c r="B269" s="243" t="s">
        <v>340</v>
      </c>
      <c r="C269" s="244" t="s">
        <v>341</v>
      </c>
      <c r="D269" s="245" t="s">
        <v>112</v>
      </c>
      <c r="E269" s="246">
        <v>69.747</v>
      </c>
      <c r="F269" s="377"/>
      <c r="G269" s="247">
        <f>E269*F269</f>
        <v>0</v>
      </c>
      <c r="H269" s="248">
        <v>0.01048</v>
      </c>
      <c r="I269" s="249">
        <f>E269*H269</f>
        <v>0.73094856</v>
      </c>
      <c r="J269" s="248">
        <v>0</v>
      </c>
      <c r="K269" s="249">
        <f>E269*J269</f>
        <v>0</v>
      </c>
      <c r="O269" s="241">
        <v>2</v>
      </c>
      <c r="AA269" s="214">
        <v>1</v>
      </c>
      <c r="AB269" s="214">
        <v>1</v>
      </c>
      <c r="AC269" s="214">
        <v>1</v>
      </c>
      <c r="AZ269" s="214">
        <v>1</v>
      </c>
      <c r="BA269" s="214">
        <f>IF(AZ269=1,G269,0)</f>
        <v>0</v>
      </c>
      <c r="BB269" s="214">
        <f>IF(AZ269=2,G269,0)</f>
        <v>0</v>
      </c>
      <c r="BC269" s="214">
        <f>IF(AZ269=3,G269,0)</f>
        <v>0</v>
      </c>
      <c r="BD269" s="214">
        <f>IF(AZ269=4,G269,0)</f>
        <v>0</v>
      </c>
      <c r="BE269" s="214">
        <f>IF(AZ269=5,G269,0)</f>
        <v>0</v>
      </c>
      <c r="CA269" s="241">
        <v>1</v>
      </c>
      <c r="CB269" s="241">
        <v>1</v>
      </c>
    </row>
    <row r="270" spans="1:15" ht="22.5">
      <c r="A270" s="250"/>
      <c r="B270" s="253"/>
      <c r="C270" s="580" t="s">
        <v>342</v>
      </c>
      <c r="D270" s="581"/>
      <c r="E270" s="254">
        <v>0</v>
      </c>
      <c r="F270" s="540"/>
      <c r="G270" s="255"/>
      <c r="H270" s="256"/>
      <c r="I270" s="251"/>
      <c r="J270" s="257"/>
      <c r="K270" s="251"/>
      <c r="M270" s="252" t="s">
        <v>342</v>
      </c>
      <c r="O270" s="241"/>
    </row>
    <row r="271" spans="1:15" ht="12.75">
      <c r="A271" s="250"/>
      <c r="B271" s="253"/>
      <c r="C271" s="580" t="s">
        <v>1250</v>
      </c>
      <c r="D271" s="581"/>
      <c r="E271" s="254">
        <v>0</v>
      </c>
      <c r="F271" s="540"/>
      <c r="G271" s="255"/>
      <c r="H271" s="256"/>
      <c r="I271" s="251"/>
      <c r="J271" s="257"/>
      <c r="K271" s="251"/>
      <c r="M271" s="252" t="s">
        <v>1250</v>
      </c>
      <c r="O271" s="241"/>
    </row>
    <row r="272" spans="1:15" ht="12.75">
      <c r="A272" s="250"/>
      <c r="B272" s="253"/>
      <c r="C272" s="580" t="s">
        <v>1267</v>
      </c>
      <c r="D272" s="581"/>
      <c r="E272" s="254">
        <v>12.6</v>
      </c>
      <c r="F272" s="540"/>
      <c r="G272" s="255"/>
      <c r="H272" s="256"/>
      <c r="I272" s="251"/>
      <c r="J272" s="257"/>
      <c r="K272" s="251"/>
      <c r="M272" s="252" t="s">
        <v>1267</v>
      </c>
      <c r="O272" s="241"/>
    </row>
    <row r="273" spans="1:15" ht="12.75">
      <c r="A273" s="250"/>
      <c r="B273" s="253"/>
      <c r="C273" s="580" t="s">
        <v>1268</v>
      </c>
      <c r="D273" s="581"/>
      <c r="E273" s="254">
        <v>37.03</v>
      </c>
      <c r="F273" s="540"/>
      <c r="G273" s="255"/>
      <c r="H273" s="256"/>
      <c r="I273" s="251"/>
      <c r="J273" s="257"/>
      <c r="K273" s="251"/>
      <c r="M273" s="252" t="s">
        <v>1268</v>
      </c>
      <c r="O273" s="241"/>
    </row>
    <row r="274" spans="1:15" ht="12.75">
      <c r="A274" s="250"/>
      <c r="B274" s="253"/>
      <c r="C274" s="580" t="s">
        <v>1269</v>
      </c>
      <c r="D274" s="581"/>
      <c r="E274" s="254">
        <v>26.45</v>
      </c>
      <c r="F274" s="540"/>
      <c r="G274" s="255"/>
      <c r="H274" s="256"/>
      <c r="I274" s="251"/>
      <c r="J274" s="257"/>
      <c r="K274" s="251"/>
      <c r="M274" s="252" t="s">
        <v>1269</v>
      </c>
      <c r="O274" s="241"/>
    </row>
    <row r="275" spans="1:15" ht="12.75">
      <c r="A275" s="250"/>
      <c r="B275" s="253"/>
      <c r="C275" s="580" t="s">
        <v>1254</v>
      </c>
      <c r="D275" s="581"/>
      <c r="E275" s="254">
        <v>8.9</v>
      </c>
      <c r="F275" s="540"/>
      <c r="G275" s="255"/>
      <c r="H275" s="256"/>
      <c r="I275" s="251"/>
      <c r="J275" s="257"/>
      <c r="K275" s="251"/>
      <c r="M275" s="252" t="s">
        <v>1254</v>
      </c>
      <c r="O275" s="241"/>
    </row>
    <row r="276" spans="1:15" ht="12.75">
      <c r="A276" s="250"/>
      <c r="B276" s="253"/>
      <c r="C276" s="580" t="s">
        <v>1255</v>
      </c>
      <c r="D276" s="581"/>
      <c r="E276" s="254">
        <v>5.7</v>
      </c>
      <c r="F276" s="540"/>
      <c r="G276" s="255"/>
      <c r="H276" s="256"/>
      <c r="I276" s="251"/>
      <c r="J276" s="257"/>
      <c r="K276" s="251"/>
      <c r="M276" s="252" t="s">
        <v>1255</v>
      </c>
      <c r="O276" s="241"/>
    </row>
    <row r="277" spans="1:15" ht="12.75">
      <c r="A277" s="250"/>
      <c r="B277" s="253"/>
      <c r="C277" s="580" t="s">
        <v>1256</v>
      </c>
      <c r="D277" s="581"/>
      <c r="E277" s="254">
        <v>11.3</v>
      </c>
      <c r="F277" s="540"/>
      <c r="G277" s="255"/>
      <c r="H277" s="256"/>
      <c r="I277" s="251"/>
      <c r="J277" s="257"/>
      <c r="K277" s="251"/>
      <c r="M277" s="252" t="s">
        <v>1256</v>
      </c>
      <c r="O277" s="241"/>
    </row>
    <row r="278" spans="1:15" ht="12.75">
      <c r="A278" s="250"/>
      <c r="B278" s="253"/>
      <c r="C278" s="580" t="s">
        <v>1258</v>
      </c>
      <c r="D278" s="581"/>
      <c r="E278" s="254">
        <v>0</v>
      </c>
      <c r="F278" s="540"/>
      <c r="G278" s="255"/>
      <c r="H278" s="256"/>
      <c r="I278" s="251"/>
      <c r="J278" s="257"/>
      <c r="K278" s="251"/>
      <c r="M278" s="252" t="s">
        <v>1258</v>
      </c>
      <c r="O278" s="241"/>
    </row>
    <row r="279" spans="1:15" ht="12.75">
      <c r="A279" s="250"/>
      <c r="B279" s="253"/>
      <c r="C279" s="580" t="s">
        <v>1309</v>
      </c>
      <c r="D279" s="581"/>
      <c r="E279" s="254">
        <v>174</v>
      </c>
      <c r="F279" s="540"/>
      <c r="G279" s="255"/>
      <c r="H279" s="256"/>
      <c r="I279" s="251"/>
      <c r="J279" s="257"/>
      <c r="K279" s="251"/>
      <c r="M279" s="252" t="s">
        <v>1309</v>
      </c>
      <c r="O279" s="241"/>
    </row>
    <row r="280" spans="1:15" ht="12.75">
      <c r="A280" s="250"/>
      <c r="B280" s="253"/>
      <c r="C280" s="580" t="s">
        <v>1310</v>
      </c>
      <c r="D280" s="581"/>
      <c r="E280" s="254">
        <v>29.4</v>
      </c>
      <c r="F280" s="540"/>
      <c r="G280" s="255"/>
      <c r="H280" s="256"/>
      <c r="I280" s="251"/>
      <c r="J280" s="257"/>
      <c r="K280" s="251"/>
      <c r="M280" s="252" t="s">
        <v>1310</v>
      </c>
      <c r="O280" s="241"/>
    </row>
    <row r="281" spans="1:15" ht="12.75">
      <c r="A281" s="250"/>
      <c r="B281" s="253"/>
      <c r="C281" s="580" t="s">
        <v>1270</v>
      </c>
      <c r="D281" s="581"/>
      <c r="E281" s="254">
        <v>0</v>
      </c>
      <c r="F281" s="540"/>
      <c r="G281" s="255"/>
      <c r="H281" s="256"/>
      <c r="I281" s="251"/>
      <c r="J281" s="257"/>
      <c r="K281" s="251"/>
      <c r="M281" s="252" t="s">
        <v>1270</v>
      </c>
      <c r="O281" s="241"/>
    </row>
    <row r="282" spans="1:15" ht="12.75">
      <c r="A282" s="250"/>
      <c r="B282" s="253"/>
      <c r="C282" s="580" t="s">
        <v>1271</v>
      </c>
      <c r="D282" s="581"/>
      <c r="E282" s="254">
        <v>144</v>
      </c>
      <c r="F282" s="540"/>
      <c r="G282" s="255"/>
      <c r="H282" s="256"/>
      <c r="I282" s="251"/>
      <c r="J282" s="257"/>
      <c r="K282" s="251"/>
      <c r="M282" s="252" t="s">
        <v>1271</v>
      </c>
      <c r="O282" s="241"/>
    </row>
    <row r="283" spans="1:15" ht="12.75">
      <c r="A283" s="250"/>
      <c r="B283" s="253"/>
      <c r="C283" s="580" t="s">
        <v>1272</v>
      </c>
      <c r="D283" s="581"/>
      <c r="E283" s="254">
        <v>7.2</v>
      </c>
      <c r="F283" s="540"/>
      <c r="G283" s="255"/>
      <c r="H283" s="256"/>
      <c r="I283" s="251"/>
      <c r="J283" s="257"/>
      <c r="K283" s="251"/>
      <c r="M283" s="252" t="s">
        <v>1272</v>
      </c>
      <c r="O283" s="241"/>
    </row>
    <row r="284" spans="1:15" ht="12.75">
      <c r="A284" s="250"/>
      <c r="B284" s="253"/>
      <c r="C284" s="580" t="s">
        <v>1273</v>
      </c>
      <c r="D284" s="581"/>
      <c r="E284" s="254">
        <v>8.4</v>
      </c>
      <c r="F284" s="540"/>
      <c r="G284" s="255"/>
      <c r="H284" s="256"/>
      <c r="I284" s="251"/>
      <c r="J284" s="257"/>
      <c r="K284" s="251"/>
      <c r="M284" s="252" t="s">
        <v>1273</v>
      </c>
      <c r="O284" s="241"/>
    </row>
    <row r="285" spans="1:15" ht="12.75">
      <c r="A285" s="250"/>
      <c r="B285" s="253"/>
      <c r="C285" s="587" t="s">
        <v>202</v>
      </c>
      <c r="D285" s="581"/>
      <c r="E285" s="278">
        <v>464.97999999999996</v>
      </c>
      <c r="F285" s="540"/>
      <c r="G285" s="255"/>
      <c r="H285" s="256"/>
      <c r="I285" s="251"/>
      <c r="J285" s="257"/>
      <c r="K285" s="251"/>
      <c r="M285" s="252" t="s">
        <v>202</v>
      </c>
      <c r="O285" s="241"/>
    </row>
    <row r="286" spans="1:15" ht="12.75">
      <c r="A286" s="250"/>
      <c r="B286" s="253"/>
      <c r="C286" s="580" t="s">
        <v>1311</v>
      </c>
      <c r="D286" s="581"/>
      <c r="E286" s="254">
        <v>-395.233</v>
      </c>
      <c r="F286" s="540"/>
      <c r="G286" s="255"/>
      <c r="H286" s="256"/>
      <c r="I286" s="251"/>
      <c r="J286" s="257"/>
      <c r="K286" s="251"/>
      <c r="M286" s="252" t="s">
        <v>1311</v>
      </c>
      <c r="O286" s="241"/>
    </row>
    <row r="287" spans="1:80" ht="22.5">
      <c r="A287" s="242">
        <v>30</v>
      </c>
      <c r="B287" s="243" t="s">
        <v>345</v>
      </c>
      <c r="C287" s="244" t="s">
        <v>346</v>
      </c>
      <c r="D287" s="245" t="s">
        <v>112</v>
      </c>
      <c r="E287" s="246">
        <v>60.4474</v>
      </c>
      <c r="F287" s="377"/>
      <c r="G287" s="247">
        <f>E287*F287</f>
        <v>0</v>
      </c>
      <c r="H287" s="248">
        <v>0.01346</v>
      </c>
      <c r="I287" s="249">
        <f>E287*H287</f>
        <v>0.813622004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22.5">
      <c r="A288" s="250"/>
      <c r="B288" s="253"/>
      <c r="C288" s="580" t="s">
        <v>347</v>
      </c>
      <c r="D288" s="581"/>
      <c r="E288" s="254">
        <v>0</v>
      </c>
      <c r="F288" s="540"/>
      <c r="G288" s="255"/>
      <c r="H288" s="256"/>
      <c r="I288" s="251"/>
      <c r="J288" s="257"/>
      <c r="K288" s="251"/>
      <c r="M288" s="252" t="s">
        <v>347</v>
      </c>
      <c r="O288" s="241"/>
    </row>
    <row r="289" spans="1:15" ht="33.75">
      <c r="A289" s="250"/>
      <c r="B289" s="253"/>
      <c r="C289" s="580" t="s">
        <v>348</v>
      </c>
      <c r="D289" s="581"/>
      <c r="E289" s="254">
        <v>0</v>
      </c>
      <c r="F289" s="540"/>
      <c r="G289" s="255"/>
      <c r="H289" s="256"/>
      <c r="I289" s="251"/>
      <c r="J289" s="257"/>
      <c r="K289" s="251"/>
      <c r="M289" s="252" t="s">
        <v>348</v>
      </c>
      <c r="O289" s="241"/>
    </row>
    <row r="290" spans="1:15" ht="12.75">
      <c r="A290" s="250"/>
      <c r="B290" s="253"/>
      <c r="C290" s="580" t="s">
        <v>1250</v>
      </c>
      <c r="D290" s="581"/>
      <c r="E290" s="254">
        <v>0</v>
      </c>
      <c r="F290" s="540"/>
      <c r="G290" s="255"/>
      <c r="H290" s="256"/>
      <c r="I290" s="251"/>
      <c r="J290" s="257"/>
      <c r="K290" s="251"/>
      <c r="M290" s="252" t="s">
        <v>1250</v>
      </c>
      <c r="O290" s="241"/>
    </row>
    <row r="291" spans="1:15" ht="12.75">
      <c r="A291" s="250"/>
      <c r="B291" s="253"/>
      <c r="C291" s="580" t="s">
        <v>1267</v>
      </c>
      <c r="D291" s="581"/>
      <c r="E291" s="254">
        <v>12.6</v>
      </c>
      <c r="F291" s="540"/>
      <c r="G291" s="255"/>
      <c r="H291" s="256"/>
      <c r="I291" s="251"/>
      <c r="J291" s="257"/>
      <c r="K291" s="251"/>
      <c r="M291" s="252" t="s">
        <v>1267</v>
      </c>
      <c r="O291" s="241"/>
    </row>
    <row r="292" spans="1:15" ht="12.75">
      <c r="A292" s="250"/>
      <c r="B292" s="253"/>
      <c r="C292" s="580" t="s">
        <v>1268</v>
      </c>
      <c r="D292" s="581"/>
      <c r="E292" s="254">
        <v>37.03</v>
      </c>
      <c r="F292" s="540"/>
      <c r="G292" s="255"/>
      <c r="H292" s="256"/>
      <c r="I292" s="251"/>
      <c r="J292" s="257"/>
      <c r="K292" s="251"/>
      <c r="M292" s="252" t="s">
        <v>1268</v>
      </c>
      <c r="O292" s="241"/>
    </row>
    <row r="293" spans="1:15" ht="12.75">
      <c r="A293" s="250"/>
      <c r="B293" s="253"/>
      <c r="C293" s="580" t="s">
        <v>1269</v>
      </c>
      <c r="D293" s="581"/>
      <c r="E293" s="254">
        <v>26.45</v>
      </c>
      <c r="F293" s="540"/>
      <c r="G293" s="255"/>
      <c r="H293" s="256"/>
      <c r="I293" s="251"/>
      <c r="J293" s="257"/>
      <c r="K293" s="251"/>
      <c r="M293" s="252" t="s">
        <v>1269</v>
      </c>
      <c r="O293" s="241"/>
    </row>
    <row r="294" spans="1:15" ht="12.75">
      <c r="A294" s="250"/>
      <c r="B294" s="253"/>
      <c r="C294" s="580" t="s">
        <v>1254</v>
      </c>
      <c r="D294" s="581"/>
      <c r="E294" s="254">
        <v>8.9</v>
      </c>
      <c r="F294" s="540"/>
      <c r="G294" s="255"/>
      <c r="H294" s="256"/>
      <c r="I294" s="251"/>
      <c r="J294" s="257"/>
      <c r="K294" s="251"/>
      <c r="M294" s="252" t="s">
        <v>1254</v>
      </c>
      <c r="O294" s="241"/>
    </row>
    <row r="295" spans="1:15" ht="12.75">
      <c r="A295" s="250"/>
      <c r="B295" s="253"/>
      <c r="C295" s="580" t="s">
        <v>1255</v>
      </c>
      <c r="D295" s="581"/>
      <c r="E295" s="254">
        <v>5.7</v>
      </c>
      <c r="F295" s="540"/>
      <c r="G295" s="255"/>
      <c r="H295" s="256"/>
      <c r="I295" s="251"/>
      <c r="J295" s="257"/>
      <c r="K295" s="251"/>
      <c r="M295" s="252" t="s">
        <v>1255</v>
      </c>
      <c r="O295" s="241"/>
    </row>
    <row r="296" spans="1:15" ht="12.75">
      <c r="A296" s="250"/>
      <c r="B296" s="253"/>
      <c r="C296" s="580" t="s">
        <v>1256</v>
      </c>
      <c r="D296" s="581"/>
      <c r="E296" s="254">
        <v>11.3</v>
      </c>
      <c r="F296" s="540"/>
      <c r="G296" s="255"/>
      <c r="H296" s="256"/>
      <c r="I296" s="251"/>
      <c r="J296" s="257"/>
      <c r="K296" s="251"/>
      <c r="M296" s="252" t="s">
        <v>1256</v>
      </c>
      <c r="O296" s="241"/>
    </row>
    <row r="297" spans="1:15" ht="12.75">
      <c r="A297" s="250"/>
      <c r="B297" s="253"/>
      <c r="C297" s="580" t="s">
        <v>1258</v>
      </c>
      <c r="D297" s="581"/>
      <c r="E297" s="254">
        <v>0</v>
      </c>
      <c r="F297" s="540"/>
      <c r="G297" s="255"/>
      <c r="H297" s="256"/>
      <c r="I297" s="251"/>
      <c r="J297" s="257"/>
      <c r="K297" s="251"/>
      <c r="M297" s="252" t="s">
        <v>1258</v>
      </c>
      <c r="O297" s="241"/>
    </row>
    <row r="298" spans="1:15" ht="12.75">
      <c r="A298" s="250"/>
      <c r="B298" s="253"/>
      <c r="C298" s="580" t="s">
        <v>1309</v>
      </c>
      <c r="D298" s="581"/>
      <c r="E298" s="254">
        <v>174</v>
      </c>
      <c r="F298" s="540"/>
      <c r="G298" s="255"/>
      <c r="H298" s="256"/>
      <c r="I298" s="251"/>
      <c r="J298" s="257"/>
      <c r="K298" s="251"/>
      <c r="M298" s="252" t="s">
        <v>1309</v>
      </c>
      <c r="O298" s="241"/>
    </row>
    <row r="299" spans="1:15" ht="12.75">
      <c r="A299" s="250"/>
      <c r="B299" s="253"/>
      <c r="C299" s="580" t="s">
        <v>1310</v>
      </c>
      <c r="D299" s="581"/>
      <c r="E299" s="254">
        <v>29.4</v>
      </c>
      <c r="F299" s="540"/>
      <c r="G299" s="255"/>
      <c r="H299" s="256"/>
      <c r="I299" s="251"/>
      <c r="J299" s="257"/>
      <c r="K299" s="251"/>
      <c r="M299" s="252" t="s">
        <v>1310</v>
      </c>
      <c r="O299" s="241"/>
    </row>
    <row r="300" spans="1:15" ht="12.75">
      <c r="A300" s="250"/>
      <c r="B300" s="253"/>
      <c r="C300" s="580" t="s">
        <v>1270</v>
      </c>
      <c r="D300" s="581"/>
      <c r="E300" s="254">
        <v>0</v>
      </c>
      <c r="F300" s="540"/>
      <c r="G300" s="255"/>
      <c r="H300" s="256"/>
      <c r="I300" s="251"/>
      <c r="J300" s="257"/>
      <c r="K300" s="251"/>
      <c r="M300" s="252" t="s">
        <v>1270</v>
      </c>
      <c r="O300" s="241"/>
    </row>
    <row r="301" spans="1:15" ht="12.75">
      <c r="A301" s="250"/>
      <c r="B301" s="253"/>
      <c r="C301" s="580" t="s">
        <v>1271</v>
      </c>
      <c r="D301" s="581"/>
      <c r="E301" s="254">
        <v>144</v>
      </c>
      <c r="F301" s="540"/>
      <c r="G301" s="255"/>
      <c r="H301" s="256"/>
      <c r="I301" s="251"/>
      <c r="J301" s="257"/>
      <c r="K301" s="251"/>
      <c r="M301" s="252" t="s">
        <v>1271</v>
      </c>
      <c r="O301" s="241"/>
    </row>
    <row r="302" spans="1:15" ht="12.75">
      <c r="A302" s="250"/>
      <c r="B302" s="253"/>
      <c r="C302" s="580" t="s">
        <v>1272</v>
      </c>
      <c r="D302" s="581"/>
      <c r="E302" s="254">
        <v>7.2</v>
      </c>
      <c r="F302" s="540"/>
      <c r="G302" s="255"/>
      <c r="H302" s="256"/>
      <c r="I302" s="251"/>
      <c r="J302" s="257"/>
      <c r="K302" s="251"/>
      <c r="M302" s="252" t="s">
        <v>1272</v>
      </c>
      <c r="O302" s="241"/>
    </row>
    <row r="303" spans="1:15" ht="12.75">
      <c r="A303" s="250"/>
      <c r="B303" s="253"/>
      <c r="C303" s="580" t="s">
        <v>1273</v>
      </c>
      <c r="D303" s="581"/>
      <c r="E303" s="254">
        <v>8.4</v>
      </c>
      <c r="F303" s="540"/>
      <c r="G303" s="255"/>
      <c r="H303" s="256"/>
      <c r="I303" s="251"/>
      <c r="J303" s="257"/>
      <c r="K303" s="251"/>
      <c r="M303" s="252" t="s">
        <v>1273</v>
      </c>
      <c r="O303" s="241"/>
    </row>
    <row r="304" spans="1:15" ht="12.75">
      <c r="A304" s="250"/>
      <c r="B304" s="253"/>
      <c r="C304" s="587" t="s">
        <v>202</v>
      </c>
      <c r="D304" s="581"/>
      <c r="E304" s="278">
        <v>464.97999999999996</v>
      </c>
      <c r="F304" s="540"/>
      <c r="G304" s="255"/>
      <c r="H304" s="256"/>
      <c r="I304" s="251"/>
      <c r="J304" s="257"/>
      <c r="K304" s="251"/>
      <c r="M304" s="252" t="s">
        <v>202</v>
      </c>
      <c r="O304" s="241"/>
    </row>
    <row r="305" spans="1:15" ht="12.75">
      <c r="A305" s="250"/>
      <c r="B305" s="253"/>
      <c r="C305" s="580" t="s">
        <v>1312</v>
      </c>
      <c r="D305" s="581"/>
      <c r="E305" s="254">
        <v>-404.5326</v>
      </c>
      <c r="F305" s="540"/>
      <c r="G305" s="255"/>
      <c r="H305" s="256"/>
      <c r="I305" s="251"/>
      <c r="J305" s="257"/>
      <c r="K305" s="251"/>
      <c r="M305" s="252" t="s">
        <v>1312</v>
      </c>
      <c r="O305" s="241"/>
    </row>
    <row r="306" spans="1:80" ht="12.75">
      <c r="A306" s="242">
        <v>31</v>
      </c>
      <c r="B306" s="243" t="s">
        <v>350</v>
      </c>
      <c r="C306" s="244" t="s">
        <v>351</v>
      </c>
      <c r="D306" s="245" t="s">
        <v>112</v>
      </c>
      <c r="E306" s="246">
        <v>46.57</v>
      </c>
      <c r="F306" s="377"/>
      <c r="G306" s="247">
        <f>E306*F306</f>
        <v>0</v>
      </c>
      <c r="H306" s="248">
        <v>0.00736</v>
      </c>
      <c r="I306" s="249">
        <f>E306*H306</f>
        <v>0.34275520000000004</v>
      </c>
      <c r="J306" s="248">
        <v>0</v>
      </c>
      <c r="K306" s="249">
        <f>E306*J306</f>
        <v>0</v>
      </c>
      <c r="O306" s="241">
        <v>2</v>
      </c>
      <c r="AA306" s="214">
        <v>1</v>
      </c>
      <c r="AB306" s="214">
        <v>1</v>
      </c>
      <c r="AC306" s="214">
        <v>1</v>
      </c>
      <c r="AZ306" s="214">
        <v>1</v>
      </c>
      <c r="BA306" s="214">
        <f>IF(AZ306=1,G306,0)</f>
        <v>0</v>
      </c>
      <c r="BB306" s="214">
        <f>IF(AZ306=2,G306,0)</f>
        <v>0</v>
      </c>
      <c r="BC306" s="214">
        <f>IF(AZ306=3,G306,0)</f>
        <v>0</v>
      </c>
      <c r="BD306" s="214">
        <f>IF(AZ306=4,G306,0)</f>
        <v>0</v>
      </c>
      <c r="BE306" s="214">
        <f>IF(AZ306=5,G306,0)</f>
        <v>0</v>
      </c>
      <c r="CA306" s="241">
        <v>1</v>
      </c>
      <c r="CB306" s="241">
        <v>1</v>
      </c>
    </row>
    <row r="307" spans="1:15" ht="22.5">
      <c r="A307" s="250"/>
      <c r="B307" s="253"/>
      <c r="C307" s="580" t="s">
        <v>288</v>
      </c>
      <c r="D307" s="581"/>
      <c r="E307" s="254">
        <v>0</v>
      </c>
      <c r="F307" s="540"/>
      <c r="G307" s="255"/>
      <c r="H307" s="256"/>
      <c r="I307" s="251"/>
      <c r="J307" s="257"/>
      <c r="K307" s="251"/>
      <c r="M307" s="252" t="s">
        <v>288</v>
      </c>
      <c r="O307" s="241"/>
    </row>
    <row r="308" spans="1:15" ht="12.75">
      <c r="A308" s="250"/>
      <c r="B308" s="253"/>
      <c r="C308" s="580" t="s">
        <v>289</v>
      </c>
      <c r="D308" s="581"/>
      <c r="E308" s="254">
        <v>0</v>
      </c>
      <c r="F308" s="540"/>
      <c r="G308" s="255"/>
      <c r="H308" s="256"/>
      <c r="I308" s="251"/>
      <c r="J308" s="257"/>
      <c r="K308" s="251"/>
      <c r="M308" s="252" t="s">
        <v>289</v>
      </c>
      <c r="O308" s="241"/>
    </row>
    <row r="309" spans="1:15" ht="12.75">
      <c r="A309" s="250"/>
      <c r="B309" s="253"/>
      <c r="C309" s="580" t="s">
        <v>290</v>
      </c>
      <c r="D309" s="581"/>
      <c r="E309" s="254">
        <v>0</v>
      </c>
      <c r="F309" s="540"/>
      <c r="G309" s="255"/>
      <c r="H309" s="256"/>
      <c r="I309" s="251"/>
      <c r="J309" s="257"/>
      <c r="K309" s="251"/>
      <c r="M309" s="252" t="s">
        <v>290</v>
      </c>
      <c r="O309" s="241"/>
    </row>
    <row r="310" spans="1:15" ht="12.75">
      <c r="A310" s="250"/>
      <c r="B310" s="253"/>
      <c r="C310" s="580" t="s">
        <v>352</v>
      </c>
      <c r="D310" s="581"/>
      <c r="E310" s="254">
        <v>0</v>
      </c>
      <c r="F310" s="540"/>
      <c r="G310" s="255"/>
      <c r="H310" s="256"/>
      <c r="I310" s="251"/>
      <c r="J310" s="257"/>
      <c r="K310" s="251"/>
      <c r="M310" s="252" t="s">
        <v>352</v>
      </c>
      <c r="O310" s="241"/>
    </row>
    <row r="311" spans="1:15" ht="12.75">
      <c r="A311" s="250"/>
      <c r="B311" s="253"/>
      <c r="C311" s="580" t="s">
        <v>353</v>
      </c>
      <c r="D311" s="581"/>
      <c r="E311" s="254">
        <v>0</v>
      </c>
      <c r="F311" s="540"/>
      <c r="G311" s="255"/>
      <c r="H311" s="256"/>
      <c r="I311" s="251"/>
      <c r="J311" s="257"/>
      <c r="K311" s="251"/>
      <c r="M311" s="252" t="s">
        <v>353</v>
      </c>
      <c r="O311" s="241"/>
    </row>
    <row r="312" spans="1:15" ht="12.75">
      <c r="A312" s="250"/>
      <c r="B312" s="253"/>
      <c r="C312" s="580" t="s">
        <v>329</v>
      </c>
      <c r="D312" s="581"/>
      <c r="E312" s="254">
        <v>0</v>
      </c>
      <c r="F312" s="540"/>
      <c r="G312" s="255"/>
      <c r="H312" s="256"/>
      <c r="I312" s="251"/>
      <c r="J312" s="257"/>
      <c r="K312" s="251"/>
      <c r="M312" s="252" t="s">
        <v>329</v>
      </c>
      <c r="O312" s="241"/>
    </row>
    <row r="313" spans="1:15" ht="12.75">
      <c r="A313" s="250"/>
      <c r="B313" s="253"/>
      <c r="C313" s="580" t="s">
        <v>1313</v>
      </c>
      <c r="D313" s="581"/>
      <c r="E313" s="254">
        <v>11.9</v>
      </c>
      <c r="F313" s="540"/>
      <c r="G313" s="255"/>
      <c r="H313" s="256"/>
      <c r="I313" s="251"/>
      <c r="J313" s="257"/>
      <c r="K313" s="251"/>
      <c r="M313" s="252" t="s">
        <v>1313</v>
      </c>
      <c r="O313" s="241"/>
    </row>
    <row r="314" spans="1:15" ht="12.75">
      <c r="A314" s="250"/>
      <c r="B314" s="253"/>
      <c r="C314" s="580" t="s">
        <v>1314</v>
      </c>
      <c r="D314" s="581"/>
      <c r="E314" s="254">
        <v>14.1</v>
      </c>
      <c r="F314" s="540"/>
      <c r="G314" s="255"/>
      <c r="H314" s="256"/>
      <c r="I314" s="251"/>
      <c r="J314" s="257"/>
      <c r="K314" s="251"/>
      <c r="M314" s="252" t="s">
        <v>1314</v>
      </c>
      <c r="O314" s="241"/>
    </row>
    <row r="315" spans="1:15" ht="12.75">
      <c r="A315" s="250"/>
      <c r="B315" s="253"/>
      <c r="C315" s="580" t="s">
        <v>1315</v>
      </c>
      <c r="D315" s="581"/>
      <c r="E315" s="254">
        <v>8.9</v>
      </c>
      <c r="F315" s="540"/>
      <c r="G315" s="255"/>
      <c r="H315" s="256"/>
      <c r="I315" s="251"/>
      <c r="J315" s="257"/>
      <c r="K315" s="251"/>
      <c r="M315" s="252" t="s">
        <v>1315</v>
      </c>
      <c r="O315" s="241"/>
    </row>
    <row r="316" spans="1:15" ht="12.75">
      <c r="A316" s="250"/>
      <c r="B316" s="253"/>
      <c r="C316" s="580" t="s">
        <v>1316</v>
      </c>
      <c r="D316" s="581"/>
      <c r="E316" s="254">
        <v>11.67</v>
      </c>
      <c r="F316" s="540"/>
      <c r="G316" s="255"/>
      <c r="H316" s="256"/>
      <c r="I316" s="251"/>
      <c r="J316" s="257"/>
      <c r="K316" s="251"/>
      <c r="M316" s="252" t="s">
        <v>1316</v>
      </c>
      <c r="O316" s="241"/>
    </row>
    <row r="317" spans="1:80" ht="12.75">
      <c r="A317" s="242">
        <v>32</v>
      </c>
      <c r="B317" s="243" t="s">
        <v>1317</v>
      </c>
      <c r="C317" s="244" t="s">
        <v>1318</v>
      </c>
      <c r="D317" s="245" t="s">
        <v>112</v>
      </c>
      <c r="E317" s="246">
        <v>76.28</v>
      </c>
      <c r="F317" s="377"/>
      <c r="G317" s="247">
        <f>E317*F317</f>
        <v>0</v>
      </c>
      <c r="H317" s="248">
        <v>0.0095</v>
      </c>
      <c r="I317" s="249">
        <f>E317*H317</f>
        <v>0.72466</v>
      </c>
      <c r="J317" s="248">
        <v>0</v>
      </c>
      <c r="K317" s="249">
        <f>E317*J317</f>
        <v>0</v>
      </c>
      <c r="O317" s="241">
        <v>2</v>
      </c>
      <c r="AA317" s="214">
        <v>1</v>
      </c>
      <c r="AB317" s="214">
        <v>1</v>
      </c>
      <c r="AC317" s="214">
        <v>1</v>
      </c>
      <c r="AZ317" s="214">
        <v>1</v>
      </c>
      <c r="BA317" s="214">
        <f>IF(AZ317=1,G317,0)</f>
        <v>0</v>
      </c>
      <c r="BB317" s="214">
        <f>IF(AZ317=2,G317,0)</f>
        <v>0</v>
      </c>
      <c r="BC317" s="214">
        <f>IF(AZ317=3,G317,0)</f>
        <v>0</v>
      </c>
      <c r="BD317" s="214">
        <f>IF(AZ317=4,G317,0)</f>
        <v>0</v>
      </c>
      <c r="BE317" s="214">
        <f>IF(AZ317=5,G317,0)</f>
        <v>0</v>
      </c>
      <c r="CA317" s="241">
        <v>1</v>
      </c>
      <c r="CB317" s="241">
        <v>1</v>
      </c>
    </row>
    <row r="318" spans="1:15" ht="22.5">
      <c r="A318" s="250"/>
      <c r="B318" s="253"/>
      <c r="C318" s="580" t="s">
        <v>288</v>
      </c>
      <c r="D318" s="581"/>
      <c r="E318" s="254">
        <v>0</v>
      </c>
      <c r="F318" s="540"/>
      <c r="G318" s="255"/>
      <c r="H318" s="256"/>
      <c r="I318" s="251"/>
      <c r="J318" s="257"/>
      <c r="K318" s="251"/>
      <c r="M318" s="252" t="s">
        <v>288</v>
      </c>
      <c r="O318" s="241"/>
    </row>
    <row r="319" spans="1:15" ht="12.75">
      <c r="A319" s="250"/>
      <c r="B319" s="253"/>
      <c r="C319" s="580" t="s">
        <v>289</v>
      </c>
      <c r="D319" s="581"/>
      <c r="E319" s="254">
        <v>0</v>
      </c>
      <c r="F319" s="540"/>
      <c r="G319" s="255"/>
      <c r="H319" s="256"/>
      <c r="I319" s="251"/>
      <c r="J319" s="257"/>
      <c r="K319" s="251"/>
      <c r="M319" s="252" t="s">
        <v>289</v>
      </c>
      <c r="O319" s="241"/>
    </row>
    <row r="320" spans="1:15" ht="12.75">
      <c r="A320" s="250"/>
      <c r="B320" s="253"/>
      <c r="C320" s="580" t="s">
        <v>290</v>
      </c>
      <c r="D320" s="581"/>
      <c r="E320" s="254">
        <v>0</v>
      </c>
      <c r="F320" s="540"/>
      <c r="G320" s="255"/>
      <c r="H320" s="256"/>
      <c r="I320" s="251"/>
      <c r="J320" s="257"/>
      <c r="K320" s="251"/>
      <c r="M320" s="252" t="s">
        <v>290</v>
      </c>
      <c r="O320" s="241"/>
    </row>
    <row r="321" spans="1:15" ht="12.75">
      <c r="A321" s="250"/>
      <c r="B321" s="253"/>
      <c r="C321" s="580" t="s">
        <v>352</v>
      </c>
      <c r="D321" s="581"/>
      <c r="E321" s="254">
        <v>0</v>
      </c>
      <c r="F321" s="540"/>
      <c r="G321" s="255"/>
      <c r="H321" s="256"/>
      <c r="I321" s="251"/>
      <c r="J321" s="257"/>
      <c r="K321" s="251"/>
      <c r="M321" s="252" t="s">
        <v>352</v>
      </c>
      <c r="O321" s="241"/>
    </row>
    <row r="322" spans="1:15" ht="12.75">
      <c r="A322" s="250"/>
      <c r="B322" s="253"/>
      <c r="C322" s="580" t="s">
        <v>1319</v>
      </c>
      <c r="D322" s="581"/>
      <c r="E322" s="254">
        <v>0</v>
      </c>
      <c r="F322" s="540"/>
      <c r="G322" s="255"/>
      <c r="H322" s="256"/>
      <c r="I322" s="251"/>
      <c r="J322" s="257"/>
      <c r="K322" s="251"/>
      <c r="M322" s="252" t="s">
        <v>1319</v>
      </c>
      <c r="O322" s="241"/>
    </row>
    <row r="323" spans="1:15" ht="12.75">
      <c r="A323" s="250"/>
      <c r="B323" s="253"/>
      <c r="C323" s="580" t="s">
        <v>329</v>
      </c>
      <c r="D323" s="581"/>
      <c r="E323" s="254">
        <v>0</v>
      </c>
      <c r="F323" s="540"/>
      <c r="G323" s="255"/>
      <c r="H323" s="256"/>
      <c r="I323" s="251"/>
      <c r="J323" s="257"/>
      <c r="K323" s="251"/>
      <c r="M323" s="252" t="s">
        <v>329</v>
      </c>
      <c r="O323" s="241"/>
    </row>
    <row r="324" spans="1:15" ht="12.75">
      <c r="A324" s="250"/>
      <c r="B324" s="253"/>
      <c r="C324" s="580" t="s">
        <v>1320</v>
      </c>
      <c r="D324" s="581"/>
      <c r="E324" s="254">
        <v>23.5</v>
      </c>
      <c r="F324" s="540"/>
      <c r="G324" s="255"/>
      <c r="H324" s="256"/>
      <c r="I324" s="251"/>
      <c r="J324" s="257"/>
      <c r="K324" s="251"/>
      <c r="M324" s="252" t="s">
        <v>1320</v>
      </c>
      <c r="O324" s="241"/>
    </row>
    <row r="325" spans="1:15" ht="12.75">
      <c r="A325" s="250"/>
      <c r="B325" s="253"/>
      <c r="C325" s="580" t="s">
        <v>1321</v>
      </c>
      <c r="D325" s="581"/>
      <c r="E325" s="254">
        <v>23</v>
      </c>
      <c r="F325" s="540"/>
      <c r="G325" s="255"/>
      <c r="H325" s="256"/>
      <c r="I325" s="251"/>
      <c r="J325" s="257"/>
      <c r="K325" s="251"/>
      <c r="M325" s="252" t="s">
        <v>1321</v>
      </c>
      <c r="O325" s="241"/>
    </row>
    <row r="326" spans="1:15" ht="12.75">
      <c r="A326" s="250"/>
      <c r="B326" s="253"/>
      <c r="C326" s="580" t="s">
        <v>1322</v>
      </c>
      <c r="D326" s="581"/>
      <c r="E326" s="254">
        <v>14.89</v>
      </c>
      <c r="F326" s="540"/>
      <c r="G326" s="255"/>
      <c r="H326" s="256"/>
      <c r="I326" s="251"/>
      <c r="J326" s="257"/>
      <c r="K326" s="251"/>
      <c r="M326" s="252" t="s">
        <v>1322</v>
      </c>
      <c r="O326" s="241"/>
    </row>
    <row r="327" spans="1:15" ht="12.75">
      <c r="A327" s="250"/>
      <c r="B327" s="253"/>
      <c r="C327" s="580" t="s">
        <v>1323</v>
      </c>
      <c r="D327" s="581"/>
      <c r="E327" s="254">
        <v>14.89</v>
      </c>
      <c r="F327" s="540"/>
      <c r="G327" s="255"/>
      <c r="H327" s="256"/>
      <c r="I327" s="251"/>
      <c r="J327" s="257"/>
      <c r="K327" s="251"/>
      <c r="M327" s="252" t="s">
        <v>1323</v>
      </c>
      <c r="O327" s="241"/>
    </row>
    <row r="328" spans="1:80" ht="12.75">
      <c r="A328" s="242">
        <v>33</v>
      </c>
      <c r="B328" s="243" t="s">
        <v>1324</v>
      </c>
      <c r="C328" s="244" t="s">
        <v>1325</v>
      </c>
      <c r="D328" s="245" t="s">
        <v>112</v>
      </c>
      <c r="E328" s="246">
        <v>16</v>
      </c>
      <c r="F328" s="377"/>
      <c r="G328" s="247">
        <f>E328*F328</f>
        <v>0</v>
      </c>
      <c r="H328" s="248">
        <v>0.01642</v>
      </c>
      <c r="I328" s="249">
        <f>E328*H328</f>
        <v>0.26272</v>
      </c>
      <c r="J328" s="248">
        <v>0</v>
      </c>
      <c r="K328" s="249">
        <f>E328*J328</f>
        <v>0</v>
      </c>
      <c r="O328" s="241">
        <v>2</v>
      </c>
      <c r="AA328" s="214">
        <v>1</v>
      </c>
      <c r="AB328" s="214">
        <v>1</v>
      </c>
      <c r="AC328" s="214">
        <v>1</v>
      </c>
      <c r="AZ328" s="214">
        <v>1</v>
      </c>
      <c r="BA328" s="214">
        <f>IF(AZ328=1,G328,0)</f>
        <v>0</v>
      </c>
      <c r="BB328" s="214">
        <f>IF(AZ328=2,G328,0)</f>
        <v>0</v>
      </c>
      <c r="BC328" s="214">
        <f>IF(AZ328=3,G328,0)</f>
        <v>0</v>
      </c>
      <c r="BD328" s="214">
        <f>IF(AZ328=4,G328,0)</f>
        <v>0</v>
      </c>
      <c r="BE328" s="214">
        <f>IF(AZ328=5,G328,0)</f>
        <v>0</v>
      </c>
      <c r="CA328" s="241">
        <v>1</v>
      </c>
      <c r="CB328" s="241">
        <v>1</v>
      </c>
    </row>
    <row r="329" spans="1:15" ht="22.5">
      <c r="A329" s="250"/>
      <c r="B329" s="253"/>
      <c r="C329" s="580" t="s">
        <v>288</v>
      </c>
      <c r="D329" s="581"/>
      <c r="E329" s="254">
        <v>0</v>
      </c>
      <c r="F329" s="540"/>
      <c r="G329" s="255"/>
      <c r="H329" s="256"/>
      <c r="I329" s="251"/>
      <c r="J329" s="257"/>
      <c r="K329" s="251"/>
      <c r="M329" s="252" t="s">
        <v>288</v>
      </c>
      <c r="O329" s="241"/>
    </row>
    <row r="330" spans="1:15" ht="12.75">
      <c r="A330" s="250"/>
      <c r="B330" s="253"/>
      <c r="C330" s="580" t="s">
        <v>289</v>
      </c>
      <c r="D330" s="581"/>
      <c r="E330" s="254">
        <v>0</v>
      </c>
      <c r="F330" s="540"/>
      <c r="G330" s="255"/>
      <c r="H330" s="256"/>
      <c r="I330" s="251"/>
      <c r="J330" s="257"/>
      <c r="K330" s="251"/>
      <c r="M330" s="252" t="s">
        <v>289</v>
      </c>
      <c r="O330" s="241"/>
    </row>
    <row r="331" spans="1:15" ht="12.75">
      <c r="A331" s="250"/>
      <c r="B331" s="253"/>
      <c r="C331" s="580" t="s">
        <v>290</v>
      </c>
      <c r="D331" s="581"/>
      <c r="E331" s="254">
        <v>0</v>
      </c>
      <c r="F331" s="540"/>
      <c r="G331" s="255"/>
      <c r="H331" s="256"/>
      <c r="I331" s="251"/>
      <c r="J331" s="257"/>
      <c r="K331" s="251"/>
      <c r="M331" s="252" t="s">
        <v>290</v>
      </c>
      <c r="O331" s="241"/>
    </row>
    <row r="332" spans="1:15" ht="12.75">
      <c r="A332" s="250"/>
      <c r="B332" s="253"/>
      <c r="C332" s="580" t="s">
        <v>352</v>
      </c>
      <c r="D332" s="581"/>
      <c r="E332" s="254">
        <v>0</v>
      </c>
      <c r="F332" s="540"/>
      <c r="G332" s="255"/>
      <c r="H332" s="256"/>
      <c r="I332" s="251"/>
      <c r="J332" s="257"/>
      <c r="K332" s="251"/>
      <c r="M332" s="252" t="s">
        <v>352</v>
      </c>
      <c r="O332" s="241"/>
    </row>
    <row r="333" spans="1:15" ht="12.75">
      <c r="A333" s="250"/>
      <c r="B333" s="253"/>
      <c r="C333" s="580" t="s">
        <v>353</v>
      </c>
      <c r="D333" s="581"/>
      <c r="E333" s="254">
        <v>0</v>
      </c>
      <c r="F333" s="540"/>
      <c r="G333" s="255"/>
      <c r="H333" s="256"/>
      <c r="I333" s="251"/>
      <c r="J333" s="257"/>
      <c r="K333" s="251"/>
      <c r="M333" s="252" t="s">
        <v>353</v>
      </c>
      <c r="O333" s="241"/>
    </row>
    <row r="334" spans="1:15" ht="12.75">
      <c r="A334" s="250"/>
      <c r="B334" s="253"/>
      <c r="C334" s="580" t="s">
        <v>326</v>
      </c>
      <c r="D334" s="581"/>
      <c r="E334" s="254">
        <v>0</v>
      </c>
      <c r="F334" s="540"/>
      <c r="G334" s="255"/>
      <c r="H334" s="256"/>
      <c r="I334" s="251"/>
      <c r="J334" s="257"/>
      <c r="K334" s="251"/>
      <c r="M334" s="252" t="s">
        <v>326</v>
      </c>
      <c r="O334" s="241"/>
    </row>
    <row r="335" spans="1:15" ht="12.75">
      <c r="A335" s="250"/>
      <c r="B335" s="253"/>
      <c r="C335" s="580" t="s">
        <v>327</v>
      </c>
      <c r="D335" s="581"/>
      <c r="E335" s="254">
        <v>0</v>
      </c>
      <c r="F335" s="540"/>
      <c r="G335" s="255"/>
      <c r="H335" s="256"/>
      <c r="I335" s="251"/>
      <c r="J335" s="257"/>
      <c r="K335" s="251"/>
      <c r="M335" s="252" t="s">
        <v>327</v>
      </c>
      <c r="O335" s="241"/>
    </row>
    <row r="336" spans="1:15" ht="12.75">
      <c r="A336" s="250"/>
      <c r="B336" s="253"/>
      <c r="C336" s="580" t="s">
        <v>1042</v>
      </c>
      <c r="D336" s="581"/>
      <c r="E336" s="254">
        <v>0</v>
      </c>
      <c r="F336" s="540"/>
      <c r="G336" s="255"/>
      <c r="H336" s="256"/>
      <c r="I336" s="251"/>
      <c r="J336" s="257"/>
      <c r="K336" s="251"/>
      <c r="M336" s="252" t="s">
        <v>1042</v>
      </c>
      <c r="O336" s="241"/>
    </row>
    <row r="337" spans="1:15" ht="12.75">
      <c r="A337" s="250"/>
      <c r="B337" s="253"/>
      <c r="C337" s="580" t="s">
        <v>329</v>
      </c>
      <c r="D337" s="581"/>
      <c r="E337" s="254">
        <v>0</v>
      </c>
      <c r="F337" s="540"/>
      <c r="G337" s="255"/>
      <c r="H337" s="256"/>
      <c r="I337" s="251"/>
      <c r="J337" s="257"/>
      <c r="K337" s="251"/>
      <c r="M337" s="252" t="s">
        <v>329</v>
      </c>
      <c r="O337" s="241"/>
    </row>
    <row r="338" spans="1:15" ht="12.75">
      <c r="A338" s="250"/>
      <c r="B338" s="253"/>
      <c r="C338" s="580" t="s">
        <v>1326</v>
      </c>
      <c r="D338" s="581"/>
      <c r="E338" s="254">
        <v>4.5</v>
      </c>
      <c r="F338" s="540"/>
      <c r="G338" s="255"/>
      <c r="H338" s="256"/>
      <c r="I338" s="251"/>
      <c r="J338" s="257"/>
      <c r="K338" s="251"/>
      <c r="M338" s="252" t="s">
        <v>1326</v>
      </c>
      <c r="O338" s="241"/>
    </row>
    <row r="339" spans="1:15" ht="12.75">
      <c r="A339" s="250"/>
      <c r="B339" s="253"/>
      <c r="C339" s="580" t="s">
        <v>898</v>
      </c>
      <c r="D339" s="581"/>
      <c r="E339" s="254">
        <v>4</v>
      </c>
      <c r="F339" s="540"/>
      <c r="G339" s="255"/>
      <c r="H339" s="256"/>
      <c r="I339" s="251"/>
      <c r="J339" s="257"/>
      <c r="K339" s="251"/>
      <c r="M339" s="252" t="s">
        <v>898</v>
      </c>
      <c r="O339" s="241"/>
    </row>
    <row r="340" spans="1:15" ht="12.75">
      <c r="A340" s="250"/>
      <c r="B340" s="253"/>
      <c r="C340" s="580" t="s">
        <v>1327</v>
      </c>
      <c r="D340" s="581"/>
      <c r="E340" s="254">
        <v>3.1</v>
      </c>
      <c r="F340" s="540"/>
      <c r="G340" s="255"/>
      <c r="H340" s="256"/>
      <c r="I340" s="251"/>
      <c r="J340" s="257"/>
      <c r="K340" s="251"/>
      <c r="M340" s="252" t="s">
        <v>1327</v>
      </c>
      <c r="O340" s="241"/>
    </row>
    <row r="341" spans="1:15" ht="12.75">
      <c r="A341" s="250"/>
      <c r="B341" s="253"/>
      <c r="C341" s="580" t="s">
        <v>1328</v>
      </c>
      <c r="D341" s="581"/>
      <c r="E341" s="254">
        <v>4.4</v>
      </c>
      <c r="F341" s="540"/>
      <c r="G341" s="255"/>
      <c r="H341" s="256"/>
      <c r="I341" s="251"/>
      <c r="J341" s="257"/>
      <c r="K341" s="251"/>
      <c r="M341" s="252" t="s">
        <v>1328</v>
      </c>
      <c r="O341" s="241"/>
    </row>
    <row r="342" spans="1:80" ht="12.75">
      <c r="A342" s="242">
        <v>34</v>
      </c>
      <c r="B342" s="243" t="s">
        <v>1329</v>
      </c>
      <c r="C342" s="244" t="s">
        <v>1330</v>
      </c>
      <c r="D342" s="245" t="s">
        <v>112</v>
      </c>
      <c r="E342" s="246">
        <v>23.73</v>
      </c>
      <c r="F342" s="377"/>
      <c r="G342" s="247">
        <f>E342*F342</f>
        <v>0</v>
      </c>
      <c r="H342" s="248">
        <v>0.01856</v>
      </c>
      <c r="I342" s="249">
        <f>E342*H342</f>
        <v>0.4404288</v>
      </c>
      <c r="J342" s="248">
        <v>0</v>
      </c>
      <c r="K342" s="249">
        <f>E342*J342</f>
        <v>0</v>
      </c>
      <c r="O342" s="241">
        <v>2</v>
      </c>
      <c r="AA342" s="214">
        <v>1</v>
      </c>
      <c r="AB342" s="214">
        <v>1</v>
      </c>
      <c r="AC342" s="214">
        <v>1</v>
      </c>
      <c r="AZ342" s="214">
        <v>1</v>
      </c>
      <c r="BA342" s="214">
        <f>IF(AZ342=1,G342,0)</f>
        <v>0</v>
      </c>
      <c r="BB342" s="214">
        <f>IF(AZ342=2,G342,0)</f>
        <v>0</v>
      </c>
      <c r="BC342" s="214">
        <f>IF(AZ342=3,G342,0)</f>
        <v>0</v>
      </c>
      <c r="BD342" s="214">
        <f>IF(AZ342=4,G342,0)</f>
        <v>0</v>
      </c>
      <c r="BE342" s="214">
        <f>IF(AZ342=5,G342,0)</f>
        <v>0</v>
      </c>
      <c r="CA342" s="241">
        <v>1</v>
      </c>
      <c r="CB342" s="241">
        <v>1</v>
      </c>
    </row>
    <row r="343" spans="1:15" ht="22.5">
      <c r="A343" s="250"/>
      <c r="B343" s="253"/>
      <c r="C343" s="580" t="s">
        <v>288</v>
      </c>
      <c r="D343" s="581"/>
      <c r="E343" s="254">
        <v>0</v>
      </c>
      <c r="F343" s="540"/>
      <c r="G343" s="255"/>
      <c r="H343" s="256"/>
      <c r="I343" s="251"/>
      <c r="J343" s="257"/>
      <c r="K343" s="251"/>
      <c r="M343" s="252" t="s">
        <v>288</v>
      </c>
      <c r="O343" s="241"/>
    </row>
    <row r="344" spans="1:15" ht="12.75">
      <c r="A344" s="250"/>
      <c r="B344" s="253"/>
      <c r="C344" s="580" t="s">
        <v>289</v>
      </c>
      <c r="D344" s="581"/>
      <c r="E344" s="254">
        <v>0</v>
      </c>
      <c r="F344" s="540"/>
      <c r="G344" s="255"/>
      <c r="H344" s="256"/>
      <c r="I344" s="251"/>
      <c r="J344" s="257"/>
      <c r="K344" s="251"/>
      <c r="M344" s="252" t="s">
        <v>289</v>
      </c>
      <c r="O344" s="241"/>
    </row>
    <row r="345" spans="1:15" ht="12.75">
      <c r="A345" s="250"/>
      <c r="B345" s="253"/>
      <c r="C345" s="580" t="s">
        <v>290</v>
      </c>
      <c r="D345" s="581"/>
      <c r="E345" s="254">
        <v>0</v>
      </c>
      <c r="F345" s="540"/>
      <c r="G345" s="255"/>
      <c r="H345" s="256"/>
      <c r="I345" s="251"/>
      <c r="J345" s="257"/>
      <c r="K345" s="251"/>
      <c r="M345" s="252" t="s">
        <v>290</v>
      </c>
      <c r="O345" s="241"/>
    </row>
    <row r="346" spans="1:15" ht="12.75">
      <c r="A346" s="250"/>
      <c r="B346" s="253"/>
      <c r="C346" s="580" t="s">
        <v>352</v>
      </c>
      <c r="D346" s="581"/>
      <c r="E346" s="254">
        <v>0</v>
      </c>
      <c r="F346" s="540"/>
      <c r="G346" s="255"/>
      <c r="H346" s="256"/>
      <c r="I346" s="251"/>
      <c r="J346" s="257"/>
      <c r="K346" s="251"/>
      <c r="M346" s="252" t="s">
        <v>352</v>
      </c>
      <c r="O346" s="241"/>
    </row>
    <row r="347" spans="1:15" ht="12.75">
      <c r="A347" s="250"/>
      <c r="B347" s="253"/>
      <c r="C347" s="580" t="s">
        <v>1319</v>
      </c>
      <c r="D347" s="581"/>
      <c r="E347" s="254">
        <v>0</v>
      </c>
      <c r="F347" s="540"/>
      <c r="G347" s="255"/>
      <c r="H347" s="256"/>
      <c r="I347" s="251"/>
      <c r="J347" s="257"/>
      <c r="K347" s="251"/>
      <c r="M347" s="252" t="s">
        <v>1319</v>
      </c>
      <c r="O347" s="241"/>
    </row>
    <row r="348" spans="1:15" ht="12.75">
      <c r="A348" s="250"/>
      <c r="B348" s="253"/>
      <c r="C348" s="580" t="s">
        <v>326</v>
      </c>
      <c r="D348" s="581"/>
      <c r="E348" s="254">
        <v>0</v>
      </c>
      <c r="F348" s="540"/>
      <c r="G348" s="255"/>
      <c r="H348" s="256"/>
      <c r="I348" s="251"/>
      <c r="J348" s="257"/>
      <c r="K348" s="251"/>
      <c r="M348" s="252" t="s">
        <v>326</v>
      </c>
      <c r="O348" s="241"/>
    </row>
    <row r="349" spans="1:15" ht="12.75">
      <c r="A349" s="250"/>
      <c r="B349" s="253"/>
      <c r="C349" s="580" t="s">
        <v>327</v>
      </c>
      <c r="D349" s="581"/>
      <c r="E349" s="254">
        <v>0</v>
      </c>
      <c r="F349" s="540"/>
      <c r="G349" s="255"/>
      <c r="H349" s="256"/>
      <c r="I349" s="251"/>
      <c r="J349" s="257"/>
      <c r="K349" s="251"/>
      <c r="M349" s="252" t="s">
        <v>327</v>
      </c>
      <c r="O349" s="241"/>
    </row>
    <row r="350" spans="1:15" ht="12.75">
      <c r="A350" s="250"/>
      <c r="B350" s="253"/>
      <c r="C350" s="580" t="s">
        <v>1042</v>
      </c>
      <c r="D350" s="581"/>
      <c r="E350" s="254">
        <v>0</v>
      </c>
      <c r="F350" s="540"/>
      <c r="G350" s="255"/>
      <c r="H350" s="256"/>
      <c r="I350" s="251"/>
      <c r="J350" s="257"/>
      <c r="K350" s="251"/>
      <c r="M350" s="252" t="s">
        <v>1042</v>
      </c>
      <c r="O350" s="241"/>
    </row>
    <row r="351" spans="1:15" ht="12.75">
      <c r="A351" s="250"/>
      <c r="B351" s="253"/>
      <c r="C351" s="580" t="s">
        <v>329</v>
      </c>
      <c r="D351" s="581"/>
      <c r="E351" s="254">
        <v>0</v>
      </c>
      <c r="F351" s="540"/>
      <c r="G351" s="255"/>
      <c r="H351" s="256"/>
      <c r="I351" s="251"/>
      <c r="J351" s="257"/>
      <c r="K351" s="251"/>
      <c r="M351" s="252" t="s">
        <v>329</v>
      </c>
      <c r="O351" s="241"/>
    </row>
    <row r="352" spans="1:15" ht="12.75">
      <c r="A352" s="250"/>
      <c r="B352" s="253"/>
      <c r="C352" s="580" t="s">
        <v>1331</v>
      </c>
      <c r="D352" s="581"/>
      <c r="E352" s="254">
        <v>7.9</v>
      </c>
      <c r="F352" s="540"/>
      <c r="G352" s="255"/>
      <c r="H352" s="256"/>
      <c r="I352" s="251"/>
      <c r="J352" s="257"/>
      <c r="K352" s="251"/>
      <c r="M352" s="252" t="s">
        <v>1331</v>
      </c>
      <c r="O352" s="241"/>
    </row>
    <row r="353" spans="1:15" ht="12.75">
      <c r="A353" s="250"/>
      <c r="B353" s="253"/>
      <c r="C353" s="580" t="s">
        <v>1332</v>
      </c>
      <c r="D353" s="581"/>
      <c r="E353" s="254">
        <v>6.83</v>
      </c>
      <c r="F353" s="540"/>
      <c r="G353" s="255"/>
      <c r="H353" s="256"/>
      <c r="I353" s="251"/>
      <c r="J353" s="257"/>
      <c r="K353" s="251"/>
      <c r="M353" s="252" t="s">
        <v>1332</v>
      </c>
      <c r="O353" s="241"/>
    </row>
    <row r="354" spans="1:15" ht="12.75">
      <c r="A354" s="250"/>
      <c r="B354" s="253"/>
      <c r="C354" s="580" t="s">
        <v>1333</v>
      </c>
      <c r="D354" s="581"/>
      <c r="E354" s="254">
        <v>4.5</v>
      </c>
      <c r="F354" s="540"/>
      <c r="G354" s="255"/>
      <c r="H354" s="256"/>
      <c r="I354" s="251"/>
      <c r="J354" s="257"/>
      <c r="K354" s="251"/>
      <c r="M354" s="252" t="s">
        <v>1333</v>
      </c>
      <c r="O354" s="241"/>
    </row>
    <row r="355" spans="1:15" ht="12.75">
      <c r="A355" s="250"/>
      <c r="B355" s="253"/>
      <c r="C355" s="580" t="s">
        <v>1334</v>
      </c>
      <c r="D355" s="581"/>
      <c r="E355" s="254">
        <v>4.5</v>
      </c>
      <c r="F355" s="540"/>
      <c r="G355" s="255"/>
      <c r="H355" s="256"/>
      <c r="I355" s="251"/>
      <c r="J355" s="257"/>
      <c r="K355" s="251"/>
      <c r="M355" s="252" t="s">
        <v>1334</v>
      </c>
      <c r="O355" s="241"/>
    </row>
    <row r="356" spans="1:80" ht="12.75">
      <c r="A356" s="242">
        <v>35</v>
      </c>
      <c r="B356" s="243" t="s">
        <v>371</v>
      </c>
      <c r="C356" s="244" t="s">
        <v>372</v>
      </c>
      <c r="D356" s="245" t="s">
        <v>112</v>
      </c>
      <c r="E356" s="246">
        <v>49.896</v>
      </c>
      <c r="F356" s="377"/>
      <c r="G356" s="247">
        <f>E356*F356</f>
        <v>0</v>
      </c>
      <c r="H356" s="248">
        <v>0.0093</v>
      </c>
      <c r="I356" s="249">
        <f>E356*H356</f>
        <v>0.46403279999999997</v>
      </c>
      <c r="J356" s="248">
        <v>0</v>
      </c>
      <c r="K356" s="249">
        <f>E356*J356</f>
        <v>0</v>
      </c>
      <c r="O356" s="241">
        <v>2</v>
      </c>
      <c r="AA356" s="214">
        <v>1</v>
      </c>
      <c r="AB356" s="214">
        <v>0</v>
      </c>
      <c r="AC356" s="214">
        <v>0</v>
      </c>
      <c r="AZ356" s="214">
        <v>1</v>
      </c>
      <c r="BA356" s="214">
        <f>IF(AZ356=1,G356,0)</f>
        <v>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</v>
      </c>
      <c r="CB356" s="241">
        <v>0</v>
      </c>
    </row>
    <row r="357" spans="1:15" ht="33.75">
      <c r="A357" s="250"/>
      <c r="B357" s="253"/>
      <c r="C357" s="580" t="s">
        <v>373</v>
      </c>
      <c r="D357" s="581"/>
      <c r="E357" s="254">
        <v>0</v>
      </c>
      <c r="F357" s="540"/>
      <c r="G357" s="255"/>
      <c r="H357" s="256"/>
      <c r="I357" s="251"/>
      <c r="J357" s="257"/>
      <c r="K357" s="251"/>
      <c r="M357" s="252" t="s">
        <v>373</v>
      </c>
      <c r="O357" s="241"/>
    </row>
    <row r="358" spans="1:15" ht="12.75">
      <c r="A358" s="250"/>
      <c r="B358" s="253"/>
      <c r="C358" s="580" t="s">
        <v>1250</v>
      </c>
      <c r="D358" s="581"/>
      <c r="E358" s="254">
        <v>0</v>
      </c>
      <c r="F358" s="540"/>
      <c r="G358" s="255"/>
      <c r="H358" s="256"/>
      <c r="I358" s="251"/>
      <c r="J358" s="257"/>
      <c r="K358" s="251"/>
      <c r="M358" s="252" t="s">
        <v>1250</v>
      </c>
      <c r="O358" s="241"/>
    </row>
    <row r="359" spans="1:15" ht="12.75">
      <c r="A359" s="250"/>
      <c r="B359" s="253"/>
      <c r="C359" s="580" t="s">
        <v>1335</v>
      </c>
      <c r="D359" s="581"/>
      <c r="E359" s="254">
        <v>7.2</v>
      </c>
      <c r="F359" s="540"/>
      <c r="G359" s="255"/>
      <c r="H359" s="256"/>
      <c r="I359" s="251"/>
      <c r="J359" s="257"/>
      <c r="K359" s="251"/>
      <c r="M359" s="252" t="s">
        <v>1335</v>
      </c>
      <c r="O359" s="241"/>
    </row>
    <row r="360" spans="1:15" ht="12.75">
      <c r="A360" s="250"/>
      <c r="B360" s="253"/>
      <c r="C360" s="580" t="s">
        <v>1336</v>
      </c>
      <c r="D360" s="581"/>
      <c r="E360" s="254">
        <v>16.45</v>
      </c>
      <c r="F360" s="540"/>
      <c r="G360" s="255"/>
      <c r="H360" s="256"/>
      <c r="I360" s="251"/>
      <c r="J360" s="257"/>
      <c r="K360" s="251"/>
      <c r="M360" s="252" t="s">
        <v>1336</v>
      </c>
      <c r="O360" s="241"/>
    </row>
    <row r="361" spans="1:15" ht="12.75">
      <c r="A361" s="250"/>
      <c r="B361" s="253"/>
      <c r="C361" s="580" t="s">
        <v>1337</v>
      </c>
      <c r="D361" s="581"/>
      <c r="E361" s="254">
        <v>11.75</v>
      </c>
      <c r="F361" s="540"/>
      <c r="G361" s="255"/>
      <c r="H361" s="256"/>
      <c r="I361" s="251"/>
      <c r="J361" s="257"/>
      <c r="K361" s="251"/>
      <c r="M361" s="252" t="s">
        <v>1337</v>
      </c>
      <c r="O361" s="241"/>
    </row>
    <row r="362" spans="1:15" ht="12.75">
      <c r="A362" s="250"/>
      <c r="B362" s="253"/>
      <c r="C362" s="580" t="s">
        <v>1258</v>
      </c>
      <c r="D362" s="581"/>
      <c r="E362" s="254">
        <v>0</v>
      </c>
      <c r="F362" s="540"/>
      <c r="G362" s="255"/>
      <c r="H362" s="256"/>
      <c r="I362" s="251"/>
      <c r="J362" s="257"/>
      <c r="K362" s="251"/>
      <c r="M362" s="252" t="s">
        <v>1258</v>
      </c>
      <c r="O362" s="241"/>
    </row>
    <row r="363" spans="1:15" ht="12.75">
      <c r="A363" s="250"/>
      <c r="B363" s="253"/>
      <c r="C363" s="580" t="s">
        <v>1338</v>
      </c>
      <c r="D363" s="581"/>
      <c r="E363" s="254">
        <v>69.6</v>
      </c>
      <c r="F363" s="540"/>
      <c r="G363" s="255"/>
      <c r="H363" s="256"/>
      <c r="I363" s="251"/>
      <c r="J363" s="257"/>
      <c r="K363" s="251"/>
      <c r="M363" s="252" t="s">
        <v>1338</v>
      </c>
      <c r="O363" s="241"/>
    </row>
    <row r="364" spans="1:15" ht="12.75">
      <c r="A364" s="250"/>
      <c r="B364" s="253"/>
      <c r="C364" s="580" t="s">
        <v>1339</v>
      </c>
      <c r="D364" s="581"/>
      <c r="E364" s="254">
        <v>7.2</v>
      </c>
      <c r="F364" s="540"/>
      <c r="G364" s="255"/>
      <c r="H364" s="256"/>
      <c r="I364" s="251"/>
      <c r="J364" s="257"/>
      <c r="K364" s="251"/>
      <c r="M364" s="252" t="s">
        <v>1339</v>
      </c>
      <c r="O364" s="241"/>
    </row>
    <row r="365" spans="1:15" ht="12.75">
      <c r="A365" s="250"/>
      <c r="B365" s="253"/>
      <c r="C365" s="580" t="s">
        <v>1270</v>
      </c>
      <c r="D365" s="581"/>
      <c r="E365" s="254">
        <v>0</v>
      </c>
      <c r="F365" s="540"/>
      <c r="G365" s="255"/>
      <c r="H365" s="256"/>
      <c r="I365" s="251"/>
      <c r="J365" s="257"/>
      <c r="K365" s="251"/>
      <c r="M365" s="252" t="s">
        <v>1270</v>
      </c>
      <c r="O365" s="241"/>
    </row>
    <row r="366" spans="1:15" ht="12.75">
      <c r="A366" s="250"/>
      <c r="B366" s="253"/>
      <c r="C366" s="580" t="s">
        <v>1340</v>
      </c>
      <c r="D366" s="581"/>
      <c r="E366" s="254">
        <v>57.6</v>
      </c>
      <c r="F366" s="540"/>
      <c r="G366" s="255"/>
      <c r="H366" s="256"/>
      <c r="I366" s="251"/>
      <c r="J366" s="257"/>
      <c r="K366" s="251"/>
      <c r="M366" s="252" t="s">
        <v>1340</v>
      </c>
      <c r="O366" s="241"/>
    </row>
    <row r="367" spans="1:15" ht="12.75">
      <c r="A367" s="250"/>
      <c r="B367" s="253"/>
      <c r="C367" s="580" t="s">
        <v>1341</v>
      </c>
      <c r="D367" s="581"/>
      <c r="E367" s="254">
        <v>3.6</v>
      </c>
      <c r="F367" s="540"/>
      <c r="G367" s="255"/>
      <c r="H367" s="256"/>
      <c r="I367" s="251"/>
      <c r="J367" s="257"/>
      <c r="K367" s="251"/>
      <c r="M367" s="252" t="s">
        <v>1341</v>
      </c>
      <c r="O367" s="241"/>
    </row>
    <row r="368" spans="1:15" ht="12.75">
      <c r="A368" s="250"/>
      <c r="B368" s="253"/>
      <c r="C368" s="580" t="s">
        <v>1342</v>
      </c>
      <c r="D368" s="581"/>
      <c r="E368" s="254">
        <v>4.8</v>
      </c>
      <c r="F368" s="540"/>
      <c r="G368" s="255"/>
      <c r="H368" s="256"/>
      <c r="I368" s="251"/>
      <c r="J368" s="257"/>
      <c r="K368" s="251"/>
      <c r="M368" s="252" t="s">
        <v>1342</v>
      </c>
      <c r="O368" s="241"/>
    </row>
    <row r="369" spans="1:15" ht="12.75">
      <c r="A369" s="250"/>
      <c r="B369" s="253"/>
      <c r="C369" s="587" t="s">
        <v>202</v>
      </c>
      <c r="D369" s="581"/>
      <c r="E369" s="278">
        <v>178.20000000000002</v>
      </c>
      <c r="F369" s="540"/>
      <c r="G369" s="255"/>
      <c r="H369" s="256"/>
      <c r="I369" s="251"/>
      <c r="J369" s="257"/>
      <c r="K369" s="251"/>
      <c r="M369" s="252" t="s">
        <v>202</v>
      </c>
      <c r="O369" s="241"/>
    </row>
    <row r="370" spans="1:15" ht="12.75">
      <c r="A370" s="250"/>
      <c r="B370" s="253"/>
      <c r="C370" s="580" t="s">
        <v>1343</v>
      </c>
      <c r="D370" s="581"/>
      <c r="E370" s="254">
        <v>-128.304</v>
      </c>
      <c r="F370" s="540"/>
      <c r="G370" s="255"/>
      <c r="H370" s="256"/>
      <c r="I370" s="251"/>
      <c r="J370" s="257"/>
      <c r="K370" s="251"/>
      <c r="M370" s="252" t="s">
        <v>1343</v>
      </c>
      <c r="O370" s="241"/>
    </row>
    <row r="371" spans="1:80" ht="22.5">
      <c r="A371" s="242">
        <v>36</v>
      </c>
      <c r="B371" s="243" t="s">
        <v>1344</v>
      </c>
      <c r="C371" s="244" t="s">
        <v>1345</v>
      </c>
      <c r="D371" s="245" t="s">
        <v>112</v>
      </c>
      <c r="E371" s="246">
        <v>7.45</v>
      </c>
      <c r="F371" s="377"/>
      <c r="G371" s="247">
        <f>E371*F371</f>
        <v>0</v>
      </c>
      <c r="H371" s="248">
        <v>0.03808</v>
      </c>
      <c r="I371" s="249">
        <f>E371*H371</f>
        <v>0.283696</v>
      </c>
      <c r="J371" s="248">
        <v>0</v>
      </c>
      <c r="K371" s="249">
        <f>E371*J371</f>
        <v>0</v>
      </c>
      <c r="O371" s="241">
        <v>2</v>
      </c>
      <c r="AA371" s="214">
        <v>1</v>
      </c>
      <c r="AB371" s="214">
        <v>1</v>
      </c>
      <c r="AC371" s="214">
        <v>1</v>
      </c>
      <c r="AZ371" s="214">
        <v>1</v>
      </c>
      <c r="BA371" s="214">
        <f>IF(AZ371=1,G371,0)</f>
        <v>0</v>
      </c>
      <c r="BB371" s="214">
        <f>IF(AZ371=2,G371,0)</f>
        <v>0</v>
      </c>
      <c r="BC371" s="214">
        <f>IF(AZ371=3,G371,0)</f>
        <v>0</v>
      </c>
      <c r="BD371" s="214">
        <f>IF(AZ371=4,G371,0)</f>
        <v>0</v>
      </c>
      <c r="BE371" s="214">
        <f>IF(AZ371=5,G371,0)</f>
        <v>0</v>
      </c>
      <c r="CA371" s="241">
        <v>1</v>
      </c>
      <c r="CB371" s="241">
        <v>1</v>
      </c>
    </row>
    <row r="372" spans="1:15" ht="22.5">
      <c r="A372" s="250"/>
      <c r="B372" s="253"/>
      <c r="C372" s="580" t="s">
        <v>288</v>
      </c>
      <c r="D372" s="581"/>
      <c r="E372" s="254">
        <v>0</v>
      </c>
      <c r="F372" s="540"/>
      <c r="G372" s="255"/>
      <c r="H372" s="256"/>
      <c r="I372" s="251"/>
      <c r="J372" s="257"/>
      <c r="K372" s="251"/>
      <c r="M372" s="252" t="s">
        <v>288</v>
      </c>
      <c r="O372" s="241"/>
    </row>
    <row r="373" spans="1:15" ht="12.75">
      <c r="A373" s="250"/>
      <c r="B373" s="253"/>
      <c r="C373" s="580" t="s">
        <v>289</v>
      </c>
      <c r="D373" s="581"/>
      <c r="E373" s="254">
        <v>0</v>
      </c>
      <c r="F373" s="540"/>
      <c r="G373" s="255"/>
      <c r="H373" s="256"/>
      <c r="I373" s="251"/>
      <c r="J373" s="257"/>
      <c r="K373" s="251"/>
      <c r="M373" s="252" t="s">
        <v>289</v>
      </c>
      <c r="O373" s="241"/>
    </row>
    <row r="374" spans="1:15" ht="12.75">
      <c r="A374" s="250"/>
      <c r="B374" s="253"/>
      <c r="C374" s="580" t="s">
        <v>290</v>
      </c>
      <c r="D374" s="581"/>
      <c r="E374" s="254">
        <v>0</v>
      </c>
      <c r="F374" s="540"/>
      <c r="G374" s="255"/>
      <c r="H374" s="256"/>
      <c r="I374" s="251"/>
      <c r="J374" s="257"/>
      <c r="K374" s="251"/>
      <c r="M374" s="252" t="s">
        <v>290</v>
      </c>
      <c r="O374" s="241"/>
    </row>
    <row r="375" spans="1:15" ht="12.75">
      <c r="A375" s="250"/>
      <c r="B375" s="253"/>
      <c r="C375" s="580" t="s">
        <v>291</v>
      </c>
      <c r="D375" s="581"/>
      <c r="E375" s="254">
        <v>0</v>
      </c>
      <c r="F375" s="540"/>
      <c r="G375" s="255"/>
      <c r="H375" s="256"/>
      <c r="I375" s="251"/>
      <c r="J375" s="257"/>
      <c r="K375" s="251"/>
      <c r="M375" s="252" t="s">
        <v>291</v>
      </c>
      <c r="O375" s="241"/>
    </row>
    <row r="376" spans="1:15" ht="22.5">
      <c r="A376" s="250"/>
      <c r="B376" s="253"/>
      <c r="C376" s="580" t="s">
        <v>1346</v>
      </c>
      <c r="D376" s="581"/>
      <c r="E376" s="254">
        <v>0</v>
      </c>
      <c r="F376" s="540"/>
      <c r="G376" s="255"/>
      <c r="H376" s="256"/>
      <c r="I376" s="251"/>
      <c r="J376" s="257"/>
      <c r="K376" s="251"/>
      <c r="M376" s="252" t="s">
        <v>1346</v>
      </c>
      <c r="O376" s="241"/>
    </row>
    <row r="377" spans="1:15" ht="12.75">
      <c r="A377" s="250"/>
      <c r="B377" s="253"/>
      <c r="C377" s="580" t="s">
        <v>326</v>
      </c>
      <c r="D377" s="581"/>
      <c r="E377" s="254">
        <v>0</v>
      </c>
      <c r="F377" s="540"/>
      <c r="G377" s="255"/>
      <c r="H377" s="256"/>
      <c r="I377" s="251"/>
      <c r="J377" s="257"/>
      <c r="K377" s="251"/>
      <c r="M377" s="252" t="s">
        <v>326</v>
      </c>
      <c r="O377" s="241"/>
    </row>
    <row r="378" spans="1:15" ht="12.75">
      <c r="A378" s="250"/>
      <c r="B378" s="253"/>
      <c r="C378" s="580" t="s">
        <v>327</v>
      </c>
      <c r="D378" s="581"/>
      <c r="E378" s="254">
        <v>0</v>
      </c>
      <c r="F378" s="540"/>
      <c r="G378" s="255"/>
      <c r="H378" s="256"/>
      <c r="I378" s="251"/>
      <c r="J378" s="257"/>
      <c r="K378" s="251"/>
      <c r="M378" s="252" t="s">
        <v>327</v>
      </c>
      <c r="O378" s="241"/>
    </row>
    <row r="379" spans="1:15" ht="12.75">
      <c r="A379" s="250"/>
      <c r="B379" s="253"/>
      <c r="C379" s="580" t="s">
        <v>328</v>
      </c>
      <c r="D379" s="581"/>
      <c r="E379" s="254">
        <v>0</v>
      </c>
      <c r="F379" s="540"/>
      <c r="G379" s="255"/>
      <c r="H379" s="256"/>
      <c r="I379" s="251"/>
      <c r="J379" s="257"/>
      <c r="K379" s="251"/>
      <c r="M379" s="252" t="s">
        <v>328</v>
      </c>
      <c r="O379" s="241"/>
    </row>
    <row r="380" spans="1:15" ht="12.75">
      <c r="A380" s="250"/>
      <c r="B380" s="253"/>
      <c r="C380" s="580" t="s">
        <v>329</v>
      </c>
      <c r="D380" s="581"/>
      <c r="E380" s="254">
        <v>0</v>
      </c>
      <c r="F380" s="540"/>
      <c r="G380" s="255"/>
      <c r="H380" s="256"/>
      <c r="I380" s="251"/>
      <c r="J380" s="257"/>
      <c r="K380" s="251"/>
      <c r="M380" s="252" t="s">
        <v>329</v>
      </c>
      <c r="O380" s="241"/>
    </row>
    <row r="381" spans="1:15" ht="12.75">
      <c r="A381" s="250"/>
      <c r="B381" s="253"/>
      <c r="C381" s="580" t="s">
        <v>1347</v>
      </c>
      <c r="D381" s="581"/>
      <c r="E381" s="254">
        <v>7.45</v>
      </c>
      <c r="F381" s="540"/>
      <c r="G381" s="255"/>
      <c r="H381" s="256"/>
      <c r="I381" s="251"/>
      <c r="J381" s="257"/>
      <c r="K381" s="251"/>
      <c r="M381" s="252" t="s">
        <v>1347</v>
      </c>
      <c r="O381" s="241"/>
    </row>
    <row r="382" spans="1:80" ht="22.5">
      <c r="A382" s="242">
        <v>37</v>
      </c>
      <c r="B382" s="243" t="s">
        <v>1348</v>
      </c>
      <c r="C382" s="244" t="s">
        <v>1349</v>
      </c>
      <c r="D382" s="245" t="s">
        <v>112</v>
      </c>
      <c r="E382" s="246">
        <v>2.63</v>
      </c>
      <c r="F382" s="377"/>
      <c r="G382" s="247">
        <f>E382*F382</f>
        <v>0</v>
      </c>
      <c r="H382" s="248">
        <v>0.04726</v>
      </c>
      <c r="I382" s="249">
        <f>E382*H382</f>
        <v>0.12429380000000001</v>
      </c>
      <c r="J382" s="248">
        <v>0</v>
      </c>
      <c r="K382" s="249">
        <f>E382*J382</f>
        <v>0</v>
      </c>
      <c r="O382" s="241">
        <v>2</v>
      </c>
      <c r="AA382" s="214">
        <v>1</v>
      </c>
      <c r="AB382" s="214">
        <v>1</v>
      </c>
      <c r="AC382" s="214">
        <v>1</v>
      </c>
      <c r="AZ382" s="214">
        <v>1</v>
      </c>
      <c r="BA382" s="214">
        <f>IF(AZ382=1,G382,0)</f>
        <v>0</v>
      </c>
      <c r="BB382" s="214">
        <f>IF(AZ382=2,G382,0)</f>
        <v>0</v>
      </c>
      <c r="BC382" s="214">
        <f>IF(AZ382=3,G382,0)</f>
        <v>0</v>
      </c>
      <c r="BD382" s="214">
        <f>IF(AZ382=4,G382,0)</f>
        <v>0</v>
      </c>
      <c r="BE382" s="214">
        <f>IF(AZ382=5,G382,0)</f>
        <v>0</v>
      </c>
      <c r="CA382" s="241">
        <v>1</v>
      </c>
      <c r="CB382" s="241">
        <v>1</v>
      </c>
    </row>
    <row r="383" spans="1:15" ht="22.5">
      <c r="A383" s="250"/>
      <c r="B383" s="253"/>
      <c r="C383" s="580" t="s">
        <v>288</v>
      </c>
      <c r="D383" s="581"/>
      <c r="E383" s="254">
        <v>0</v>
      </c>
      <c r="F383" s="540"/>
      <c r="G383" s="255"/>
      <c r="H383" s="256"/>
      <c r="I383" s="251"/>
      <c r="J383" s="257"/>
      <c r="K383" s="251"/>
      <c r="M383" s="252" t="s">
        <v>288</v>
      </c>
      <c r="O383" s="241"/>
    </row>
    <row r="384" spans="1:15" ht="12.75">
      <c r="A384" s="250"/>
      <c r="B384" s="253"/>
      <c r="C384" s="580" t="s">
        <v>289</v>
      </c>
      <c r="D384" s="581"/>
      <c r="E384" s="254">
        <v>0</v>
      </c>
      <c r="F384" s="540"/>
      <c r="G384" s="255"/>
      <c r="H384" s="256"/>
      <c r="I384" s="251"/>
      <c r="J384" s="257"/>
      <c r="K384" s="251"/>
      <c r="M384" s="252" t="s">
        <v>289</v>
      </c>
      <c r="O384" s="241"/>
    </row>
    <row r="385" spans="1:15" ht="12.75">
      <c r="A385" s="250"/>
      <c r="B385" s="253"/>
      <c r="C385" s="580" t="s">
        <v>290</v>
      </c>
      <c r="D385" s="581"/>
      <c r="E385" s="254">
        <v>0</v>
      </c>
      <c r="F385" s="540"/>
      <c r="G385" s="255"/>
      <c r="H385" s="256"/>
      <c r="I385" s="251"/>
      <c r="J385" s="257"/>
      <c r="K385" s="251"/>
      <c r="M385" s="252" t="s">
        <v>290</v>
      </c>
      <c r="O385" s="241"/>
    </row>
    <row r="386" spans="1:15" ht="12.75">
      <c r="A386" s="250"/>
      <c r="B386" s="253"/>
      <c r="C386" s="580" t="s">
        <v>291</v>
      </c>
      <c r="D386" s="581"/>
      <c r="E386" s="254">
        <v>0</v>
      </c>
      <c r="F386" s="540"/>
      <c r="G386" s="255"/>
      <c r="H386" s="256"/>
      <c r="I386" s="251"/>
      <c r="J386" s="257"/>
      <c r="K386" s="251"/>
      <c r="M386" s="252" t="s">
        <v>291</v>
      </c>
      <c r="O386" s="241"/>
    </row>
    <row r="387" spans="1:15" ht="22.5">
      <c r="A387" s="250"/>
      <c r="B387" s="253"/>
      <c r="C387" s="580" t="s">
        <v>1350</v>
      </c>
      <c r="D387" s="581"/>
      <c r="E387" s="254">
        <v>0</v>
      </c>
      <c r="F387" s="540"/>
      <c r="G387" s="255"/>
      <c r="H387" s="256"/>
      <c r="I387" s="251"/>
      <c r="J387" s="257"/>
      <c r="K387" s="251"/>
      <c r="M387" s="252" t="s">
        <v>1350</v>
      </c>
      <c r="O387" s="241"/>
    </row>
    <row r="388" spans="1:15" ht="12.75">
      <c r="A388" s="250"/>
      <c r="B388" s="253"/>
      <c r="C388" s="580" t="s">
        <v>326</v>
      </c>
      <c r="D388" s="581"/>
      <c r="E388" s="254">
        <v>0</v>
      </c>
      <c r="F388" s="540"/>
      <c r="G388" s="255"/>
      <c r="H388" s="256"/>
      <c r="I388" s="251"/>
      <c r="J388" s="257"/>
      <c r="K388" s="251"/>
      <c r="M388" s="252" t="s">
        <v>326</v>
      </c>
      <c r="O388" s="241"/>
    </row>
    <row r="389" spans="1:15" ht="12.75">
      <c r="A389" s="250"/>
      <c r="B389" s="253"/>
      <c r="C389" s="580" t="s">
        <v>327</v>
      </c>
      <c r="D389" s="581"/>
      <c r="E389" s="254">
        <v>0</v>
      </c>
      <c r="F389" s="540"/>
      <c r="G389" s="255"/>
      <c r="H389" s="256"/>
      <c r="I389" s="251"/>
      <c r="J389" s="257"/>
      <c r="K389" s="251"/>
      <c r="M389" s="252" t="s">
        <v>327</v>
      </c>
      <c r="O389" s="241"/>
    </row>
    <row r="390" spans="1:15" ht="12.75">
      <c r="A390" s="250"/>
      <c r="B390" s="253"/>
      <c r="C390" s="580" t="s">
        <v>328</v>
      </c>
      <c r="D390" s="581"/>
      <c r="E390" s="254">
        <v>0</v>
      </c>
      <c r="F390" s="540"/>
      <c r="G390" s="255"/>
      <c r="H390" s="256"/>
      <c r="I390" s="251"/>
      <c r="J390" s="257"/>
      <c r="K390" s="251"/>
      <c r="M390" s="252" t="s">
        <v>328</v>
      </c>
      <c r="O390" s="241"/>
    </row>
    <row r="391" spans="1:15" ht="12.75">
      <c r="A391" s="250"/>
      <c r="B391" s="253"/>
      <c r="C391" s="580" t="s">
        <v>329</v>
      </c>
      <c r="D391" s="581"/>
      <c r="E391" s="254">
        <v>0</v>
      </c>
      <c r="F391" s="540"/>
      <c r="G391" s="255"/>
      <c r="H391" s="256"/>
      <c r="I391" s="251"/>
      <c r="J391" s="257"/>
      <c r="K391" s="251"/>
      <c r="M391" s="252" t="s">
        <v>329</v>
      </c>
      <c r="O391" s="241"/>
    </row>
    <row r="392" spans="1:15" ht="12.75">
      <c r="A392" s="250"/>
      <c r="B392" s="253"/>
      <c r="C392" s="580" t="s">
        <v>1351</v>
      </c>
      <c r="D392" s="581"/>
      <c r="E392" s="254">
        <v>2.63</v>
      </c>
      <c r="F392" s="540"/>
      <c r="G392" s="255"/>
      <c r="H392" s="256"/>
      <c r="I392" s="251"/>
      <c r="J392" s="257"/>
      <c r="K392" s="251"/>
      <c r="M392" s="252" t="s">
        <v>1351</v>
      </c>
      <c r="O392" s="241"/>
    </row>
    <row r="393" spans="1:80" ht="22.5">
      <c r="A393" s="242">
        <v>38</v>
      </c>
      <c r="B393" s="243" t="s">
        <v>1352</v>
      </c>
      <c r="C393" s="244" t="s">
        <v>1353</v>
      </c>
      <c r="D393" s="245" t="s">
        <v>112</v>
      </c>
      <c r="E393" s="246">
        <v>1.315</v>
      </c>
      <c r="F393" s="377"/>
      <c r="G393" s="247">
        <f>E393*F393</f>
        <v>0</v>
      </c>
      <c r="H393" s="248">
        <v>0.04396</v>
      </c>
      <c r="I393" s="249">
        <f>E393*H393</f>
        <v>0.057807399999999995</v>
      </c>
      <c r="J393" s="248">
        <v>0</v>
      </c>
      <c r="K393" s="249">
        <f>E393*J393</f>
        <v>0</v>
      </c>
      <c r="O393" s="241">
        <v>2</v>
      </c>
      <c r="AA393" s="214">
        <v>1</v>
      </c>
      <c r="AB393" s="214">
        <v>1</v>
      </c>
      <c r="AC393" s="214">
        <v>1</v>
      </c>
      <c r="AZ393" s="214">
        <v>1</v>
      </c>
      <c r="BA393" s="214">
        <f>IF(AZ393=1,G393,0)</f>
        <v>0</v>
      </c>
      <c r="BB393" s="214">
        <f>IF(AZ393=2,G393,0)</f>
        <v>0</v>
      </c>
      <c r="BC393" s="214">
        <f>IF(AZ393=3,G393,0)</f>
        <v>0</v>
      </c>
      <c r="BD393" s="214">
        <f>IF(AZ393=4,G393,0)</f>
        <v>0</v>
      </c>
      <c r="BE393" s="214">
        <f>IF(AZ393=5,G393,0)</f>
        <v>0</v>
      </c>
      <c r="CA393" s="241">
        <v>1</v>
      </c>
      <c r="CB393" s="241">
        <v>1</v>
      </c>
    </row>
    <row r="394" spans="1:15" ht="22.5">
      <c r="A394" s="250"/>
      <c r="B394" s="253"/>
      <c r="C394" s="580" t="s">
        <v>288</v>
      </c>
      <c r="D394" s="581"/>
      <c r="E394" s="254">
        <v>0</v>
      </c>
      <c r="F394" s="540"/>
      <c r="G394" s="255"/>
      <c r="H394" s="256"/>
      <c r="I394" s="251"/>
      <c r="J394" s="257"/>
      <c r="K394" s="251"/>
      <c r="M394" s="252" t="s">
        <v>288</v>
      </c>
      <c r="O394" s="241"/>
    </row>
    <row r="395" spans="1:15" ht="12.75">
      <c r="A395" s="250"/>
      <c r="B395" s="253"/>
      <c r="C395" s="580" t="s">
        <v>289</v>
      </c>
      <c r="D395" s="581"/>
      <c r="E395" s="254">
        <v>0</v>
      </c>
      <c r="F395" s="540"/>
      <c r="G395" s="255"/>
      <c r="H395" s="256"/>
      <c r="I395" s="251"/>
      <c r="J395" s="257"/>
      <c r="K395" s="251"/>
      <c r="M395" s="252" t="s">
        <v>289</v>
      </c>
      <c r="O395" s="241"/>
    </row>
    <row r="396" spans="1:15" ht="12.75">
      <c r="A396" s="250"/>
      <c r="B396" s="253"/>
      <c r="C396" s="580" t="s">
        <v>290</v>
      </c>
      <c r="D396" s="581"/>
      <c r="E396" s="254">
        <v>0</v>
      </c>
      <c r="F396" s="540"/>
      <c r="G396" s="255"/>
      <c r="H396" s="256"/>
      <c r="I396" s="251"/>
      <c r="J396" s="257"/>
      <c r="K396" s="251"/>
      <c r="M396" s="252" t="s">
        <v>290</v>
      </c>
      <c r="O396" s="241"/>
    </row>
    <row r="397" spans="1:15" ht="12.75">
      <c r="A397" s="250"/>
      <c r="B397" s="253"/>
      <c r="C397" s="580" t="s">
        <v>291</v>
      </c>
      <c r="D397" s="581"/>
      <c r="E397" s="254">
        <v>0</v>
      </c>
      <c r="F397" s="540"/>
      <c r="G397" s="255"/>
      <c r="H397" s="256"/>
      <c r="I397" s="251"/>
      <c r="J397" s="257"/>
      <c r="K397" s="251"/>
      <c r="M397" s="252" t="s">
        <v>291</v>
      </c>
      <c r="O397" s="241"/>
    </row>
    <row r="398" spans="1:15" ht="22.5">
      <c r="A398" s="250"/>
      <c r="B398" s="253"/>
      <c r="C398" s="580" t="s">
        <v>1350</v>
      </c>
      <c r="D398" s="581"/>
      <c r="E398" s="254">
        <v>0</v>
      </c>
      <c r="F398" s="540"/>
      <c r="G398" s="255"/>
      <c r="H398" s="256"/>
      <c r="I398" s="251"/>
      <c r="J398" s="257"/>
      <c r="K398" s="251"/>
      <c r="M398" s="252" t="s">
        <v>1350</v>
      </c>
      <c r="O398" s="241"/>
    </row>
    <row r="399" spans="1:15" ht="12.75">
      <c r="A399" s="250"/>
      <c r="B399" s="253"/>
      <c r="C399" s="580" t="s">
        <v>326</v>
      </c>
      <c r="D399" s="581"/>
      <c r="E399" s="254">
        <v>0</v>
      </c>
      <c r="F399" s="540"/>
      <c r="G399" s="255"/>
      <c r="H399" s="256"/>
      <c r="I399" s="251"/>
      <c r="J399" s="257"/>
      <c r="K399" s="251"/>
      <c r="M399" s="252" t="s">
        <v>326</v>
      </c>
      <c r="O399" s="241"/>
    </row>
    <row r="400" spans="1:15" ht="12.75">
      <c r="A400" s="250"/>
      <c r="B400" s="253"/>
      <c r="C400" s="580" t="s">
        <v>329</v>
      </c>
      <c r="D400" s="581"/>
      <c r="E400" s="254">
        <v>0</v>
      </c>
      <c r="F400" s="540"/>
      <c r="G400" s="255"/>
      <c r="H400" s="256"/>
      <c r="I400" s="251"/>
      <c r="J400" s="257"/>
      <c r="K400" s="251"/>
      <c r="M400" s="252" t="s">
        <v>329</v>
      </c>
      <c r="O400" s="241"/>
    </row>
    <row r="401" spans="1:15" ht="12.75">
      <c r="A401" s="250"/>
      <c r="B401" s="253"/>
      <c r="C401" s="580" t="s">
        <v>1354</v>
      </c>
      <c r="D401" s="581"/>
      <c r="E401" s="254">
        <v>1.315</v>
      </c>
      <c r="F401" s="540"/>
      <c r="G401" s="255"/>
      <c r="H401" s="256"/>
      <c r="I401" s="251"/>
      <c r="J401" s="257"/>
      <c r="K401" s="251"/>
      <c r="M401" s="252" t="s">
        <v>1354</v>
      </c>
      <c r="O401" s="241"/>
    </row>
    <row r="402" spans="1:80" ht="12.75">
      <c r="A402" s="242">
        <v>39</v>
      </c>
      <c r="B402" s="243" t="s">
        <v>406</v>
      </c>
      <c r="C402" s="244" t="s">
        <v>407</v>
      </c>
      <c r="D402" s="245" t="s">
        <v>112</v>
      </c>
      <c r="E402" s="246">
        <v>2.63</v>
      </c>
      <c r="F402" s="377"/>
      <c r="G402" s="247">
        <f>E402*F402</f>
        <v>0</v>
      </c>
      <c r="H402" s="248">
        <v>0</v>
      </c>
      <c r="I402" s="249">
        <f>E402*H402</f>
        <v>0</v>
      </c>
      <c r="J402" s="248">
        <v>0</v>
      </c>
      <c r="K402" s="249">
        <f>E402*J402</f>
        <v>0</v>
      </c>
      <c r="O402" s="241">
        <v>2</v>
      </c>
      <c r="AA402" s="214">
        <v>1</v>
      </c>
      <c r="AB402" s="214">
        <v>1</v>
      </c>
      <c r="AC402" s="214">
        <v>1</v>
      </c>
      <c r="AZ402" s="214">
        <v>1</v>
      </c>
      <c r="BA402" s="214">
        <f>IF(AZ402=1,G402,0)</f>
        <v>0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1</v>
      </c>
      <c r="CB402" s="241">
        <v>1</v>
      </c>
    </row>
    <row r="403" spans="1:15" ht="12.75">
      <c r="A403" s="250"/>
      <c r="B403" s="253"/>
      <c r="C403" s="580" t="s">
        <v>329</v>
      </c>
      <c r="D403" s="581"/>
      <c r="E403" s="254">
        <v>0</v>
      </c>
      <c r="F403" s="540"/>
      <c r="G403" s="255"/>
      <c r="H403" s="256"/>
      <c r="I403" s="251"/>
      <c r="J403" s="257"/>
      <c r="K403" s="251"/>
      <c r="M403" s="252" t="s">
        <v>329</v>
      </c>
      <c r="O403" s="241"/>
    </row>
    <row r="404" spans="1:15" ht="12.75">
      <c r="A404" s="250"/>
      <c r="B404" s="253"/>
      <c r="C404" s="580" t="s">
        <v>1351</v>
      </c>
      <c r="D404" s="581"/>
      <c r="E404" s="254">
        <v>2.63</v>
      </c>
      <c r="F404" s="540"/>
      <c r="G404" s="255"/>
      <c r="H404" s="256"/>
      <c r="I404" s="251"/>
      <c r="J404" s="257"/>
      <c r="K404" s="251"/>
      <c r="M404" s="252" t="s">
        <v>1351</v>
      </c>
      <c r="O404" s="241"/>
    </row>
    <row r="405" spans="1:80" ht="12.75">
      <c r="A405" s="242">
        <v>40</v>
      </c>
      <c r="B405" s="243" t="s">
        <v>1355</v>
      </c>
      <c r="C405" s="244" t="s">
        <v>1356</v>
      </c>
      <c r="D405" s="245" t="s">
        <v>112</v>
      </c>
      <c r="E405" s="246">
        <v>2.63</v>
      </c>
      <c r="F405" s="377"/>
      <c r="G405" s="247">
        <f>E405*F405</f>
        <v>0</v>
      </c>
      <c r="H405" s="248">
        <v>0.00037</v>
      </c>
      <c r="I405" s="249">
        <f>E405*H405</f>
        <v>0.0009731</v>
      </c>
      <c r="J405" s="248">
        <v>0</v>
      </c>
      <c r="K405" s="249">
        <f>E405*J405</f>
        <v>0</v>
      </c>
      <c r="O405" s="241">
        <v>2</v>
      </c>
      <c r="AA405" s="214">
        <v>1</v>
      </c>
      <c r="AB405" s="214">
        <v>1</v>
      </c>
      <c r="AC405" s="214">
        <v>1</v>
      </c>
      <c r="AZ405" s="214">
        <v>1</v>
      </c>
      <c r="BA405" s="214">
        <f>IF(AZ405=1,G405,0)</f>
        <v>0</v>
      </c>
      <c r="BB405" s="214">
        <f>IF(AZ405=2,G405,0)</f>
        <v>0</v>
      </c>
      <c r="BC405" s="214">
        <f>IF(AZ405=3,G405,0)</f>
        <v>0</v>
      </c>
      <c r="BD405" s="214">
        <f>IF(AZ405=4,G405,0)</f>
        <v>0</v>
      </c>
      <c r="BE405" s="214">
        <f>IF(AZ405=5,G405,0)</f>
        <v>0</v>
      </c>
      <c r="CA405" s="241">
        <v>1</v>
      </c>
      <c r="CB405" s="241">
        <v>1</v>
      </c>
    </row>
    <row r="406" spans="1:15" ht="12.75">
      <c r="A406" s="250"/>
      <c r="B406" s="253"/>
      <c r="C406" s="580" t="s">
        <v>329</v>
      </c>
      <c r="D406" s="581"/>
      <c r="E406" s="254">
        <v>0</v>
      </c>
      <c r="F406" s="540"/>
      <c r="G406" s="255"/>
      <c r="H406" s="256"/>
      <c r="I406" s="251"/>
      <c r="J406" s="257"/>
      <c r="K406" s="251"/>
      <c r="M406" s="252" t="s">
        <v>329</v>
      </c>
      <c r="O406" s="241"/>
    </row>
    <row r="407" spans="1:15" ht="12.75">
      <c r="A407" s="250"/>
      <c r="B407" s="253"/>
      <c r="C407" s="580" t="s">
        <v>1351</v>
      </c>
      <c r="D407" s="581"/>
      <c r="E407" s="254">
        <v>2.63</v>
      </c>
      <c r="F407" s="540"/>
      <c r="G407" s="255"/>
      <c r="H407" s="256"/>
      <c r="I407" s="251"/>
      <c r="J407" s="257"/>
      <c r="K407" s="251"/>
      <c r="M407" s="252" t="s">
        <v>1351</v>
      </c>
      <c r="O407" s="241"/>
    </row>
    <row r="408" spans="1:80" ht="12.75">
      <c r="A408" s="242">
        <v>41</v>
      </c>
      <c r="B408" s="243" t="s">
        <v>408</v>
      </c>
      <c r="C408" s="244" t="s">
        <v>409</v>
      </c>
      <c r="D408" s="245" t="s">
        <v>112</v>
      </c>
      <c r="E408" s="246">
        <v>553.66</v>
      </c>
      <c r="F408" s="377"/>
      <c r="G408" s="247">
        <f>E408*F408</f>
        <v>0</v>
      </c>
      <c r="H408" s="248">
        <v>0.02525</v>
      </c>
      <c r="I408" s="249">
        <f>E408*H408</f>
        <v>13.979915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580" t="s">
        <v>1294</v>
      </c>
      <c r="D409" s="581"/>
      <c r="E409" s="254">
        <v>138.2</v>
      </c>
      <c r="F409" s="540"/>
      <c r="G409" s="255"/>
      <c r="H409" s="256"/>
      <c r="I409" s="251"/>
      <c r="J409" s="257"/>
      <c r="K409" s="251"/>
      <c r="M409" s="252" t="s">
        <v>1294</v>
      </c>
      <c r="O409" s="241"/>
    </row>
    <row r="410" spans="1:15" ht="12.75">
      <c r="A410" s="250"/>
      <c r="B410" s="253"/>
      <c r="C410" s="580" t="s">
        <v>1295</v>
      </c>
      <c r="D410" s="581"/>
      <c r="E410" s="254">
        <v>824.5</v>
      </c>
      <c r="F410" s="540"/>
      <c r="G410" s="255"/>
      <c r="H410" s="256"/>
      <c r="I410" s="251"/>
      <c r="J410" s="257"/>
      <c r="K410" s="251"/>
      <c r="M410" s="252" t="s">
        <v>1295</v>
      </c>
      <c r="O410" s="241"/>
    </row>
    <row r="411" spans="1:15" ht="12.75">
      <c r="A411" s="250"/>
      <c r="B411" s="253"/>
      <c r="C411" s="580" t="s">
        <v>1296</v>
      </c>
      <c r="D411" s="581"/>
      <c r="E411" s="254">
        <v>7.45</v>
      </c>
      <c r="F411" s="540"/>
      <c r="G411" s="255"/>
      <c r="H411" s="256"/>
      <c r="I411" s="251"/>
      <c r="J411" s="257"/>
      <c r="K411" s="251"/>
      <c r="M411" s="252" t="s">
        <v>1296</v>
      </c>
      <c r="O411" s="241"/>
    </row>
    <row r="412" spans="1:15" ht="12.75">
      <c r="A412" s="250"/>
      <c r="B412" s="253"/>
      <c r="C412" s="580" t="s">
        <v>1297</v>
      </c>
      <c r="D412" s="581"/>
      <c r="E412" s="254">
        <v>2.63</v>
      </c>
      <c r="F412" s="540"/>
      <c r="G412" s="255"/>
      <c r="H412" s="256"/>
      <c r="I412" s="251"/>
      <c r="J412" s="257"/>
      <c r="K412" s="251"/>
      <c r="M412" s="252" t="s">
        <v>1297</v>
      </c>
      <c r="O412" s="241"/>
    </row>
    <row r="413" spans="1:15" ht="12.75">
      <c r="A413" s="250"/>
      <c r="B413" s="253"/>
      <c r="C413" s="580" t="s">
        <v>1357</v>
      </c>
      <c r="D413" s="581"/>
      <c r="E413" s="254">
        <v>0</v>
      </c>
      <c r="F413" s="540"/>
      <c r="G413" s="255"/>
      <c r="H413" s="256"/>
      <c r="I413" s="251"/>
      <c r="J413" s="257"/>
      <c r="K413" s="251"/>
      <c r="M413" s="252" t="s">
        <v>1357</v>
      </c>
      <c r="O413" s="241"/>
    </row>
    <row r="414" spans="1:15" ht="12.75">
      <c r="A414" s="250"/>
      <c r="B414" s="253"/>
      <c r="C414" s="580" t="s">
        <v>1358</v>
      </c>
      <c r="D414" s="581"/>
      <c r="E414" s="254">
        <v>-198.6</v>
      </c>
      <c r="F414" s="540"/>
      <c r="G414" s="255"/>
      <c r="H414" s="256"/>
      <c r="I414" s="251"/>
      <c r="J414" s="257"/>
      <c r="K414" s="251"/>
      <c r="M414" s="252" t="s">
        <v>1358</v>
      </c>
      <c r="O414" s="241"/>
    </row>
    <row r="415" spans="1:15" ht="12.75">
      <c r="A415" s="250"/>
      <c r="B415" s="253"/>
      <c r="C415" s="580" t="s">
        <v>1359</v>
      </c>
      <c r="D415" s="581"/>
      <c r="E415" s="254">
        <v>-200.9</v>
      </c>
      <c r="F415" s="540"/>
      <c r="G415" s="255"/>
      <c r="H415" s="256"/>
      <c r="I415" s="251"/>
      <c r="J415" s="257"/>
      <c r="K415" s="251"/>
      <c r="M415" s="252" t="s">
        <v>1359</v>
      </c>
      <c r="O415" s="241"/>
    </row>
    <row r="416" spans="1:15" ht="12.75">
      <c r="A416" s="250"/>
      <c r="B416" s="253"/>
      <c r="C416" s="580" t="s">
        <v>1360</v>
      </c>
      <c r="D416" s="581"/>
      <c r="E416" s="254">
        <v>-9.81</v>
      </c>
      <c r="F416" s="540"/>
      <c r="G416" s="255"/>
      <c r="H416" s="256"/>
      <c r="I416" s="251"/>
      <c r="J416" s="257"/>
      <c r="K416" s="251"/>
      <c r="M416" s="252" t="s">
        <v>1360</v>
      </c>
      <c r="O416" s="241"/>
    </row>
    <row r="417" spans="1:15" ht="12.75">
      <c r="A417" s="250"/>
      <c r="B417" s="253"/>
      <c r="C417" s="580" t="s">
        <v>1361</v>
      </c>
      <c r="D417" s="581"/>
      <c r="E417" s="254">
        <v>-9.81</v>
      </c>
      <c r="F417" s="540"/>
      <c r="G417" s="255"/>
      <c r="H417" s="256"/>
      <c r="I417" s="251"/>
      <c r="J417" s="257"/>
      <c r="K417" s="251"/>
      <c r="M417" s="252" t="s">
        <v>1361</v>
      </c>
      <c r="O417" s="241"/>
    </row>
    <row r="418" spans="1:80" ht="12.75">
      <c r="A418" s="242">
        <v>42</v>
      </c>
      <c r="B418" s="243" t="s">
        <v>1362</v>
      </c>
      <c r="C418" s="244" t="s">
        <v>1363</v>
      </c>
      <c r="D418" s="245" t="s">
        <v>112</v>
      </c>
      <c r="E418" s="246">
        <v>419.12</v>
      </c>
      <c r="F418" s="377"/>
      <c r="G418" s="247">
        <f>E418*F418</f>
        <v>0</v>
      </c>
      <c r="H418" s="248">
        <v>0.03845</v>
      </c>
      <c r="I418" s="249">
        <f>E418*H418</f>
        <v>16.115164</v>
      </c>
      <c r="J418" s="248">
        <v>0</v>
      </c>
      <c r="K418" s="249">
        <f>E418*J418</f>
        <v>0</v>
      </c>
      <c r="O418" s="241">
        <v>2</v>
      </c>
      <c r="AA418" s="214">
        <v>1</v>
      </c>
      <c r="AB418" s="214">
        <v>1</v>
      </c>
      <c r="AC418" s="214">
        <v>1</v>
      </c>
      <c r="AZ418" s="214">
        <v>1</v>
      </c>
      <c r="BA418" s="214">
        <f>IF(AZ418=1,G418,0)</f>
        <v>0</v>
      </c>
      <c r="BB418" s="214">
        <f>IF(AZ418=2,G418,0)</f>
        <v>0</v>
      </c>
      <c r="BC418" s="214">
        <f>IF(AZ418=3,G418,0)</f>
        <v>0</v>
      </c>
      <c r="BD418" s="214">
        <f>IF(AZ418=4,G418,0)</f>
        <v>0</v>
      </c>
      <c r="BE418" s="214">
        <f>IF(AZ418=5,G418,0)</f>
        <v>0</v>
      </c>
      <c r="CA418" s="241">
        <v>1</v>
      </c>
      <c r="CB418" s="241">
        <v>1</v>
      </c>
    </row>
    <row r="419" spans="1:15" ht="12.75">
      <c r="A419" s="250"/>
      <c r="B419" s="253"/>
      <c r="C419" s="580" t="s">
        <v>1357</v>
      </c>
      <c r="D419" s="581"/>
      <c r="E419" s="254">
        <v>0</v>
      </c>
      <c r="F419" s="540"/>
      <c r="G419" s="255"/>
      <c r="H419" s="256"/>
      <c r="I419" s="251"/>
      <c r="J419" s="257"/>
      <c r="K419" s="251"/>
      <c r="M419" s="252" t="s">
        <v>1357</v>
      </c>
      <c r="O419" s="241"/>
    </row>
    <row r="420" spans="1:15" ht="12.75">
      <c r="A420" s="250"/>
      <c r="B420" s="253"/>
      <c r="C420" s="580" t="s">
        <v>329</v>
      </c>
      <c r="D420" s="581"/>
      <c r="E420" s="254">
        <v>0</v>
      </c>
      <c r="F420" s="540"/>
      <c r="G420" s="255"/>
      <c r="H420" s="256"/>
      <c r="I420" s="251"/>
      <c r="J420" s="257"/>
      <c r="K420" s="251"/>
      <c r="M420" s="252" t="s">
        <v>329</v>
      </c>
      <c r="O420" s="241"/>
    </row>
    <row r="421" spans="1:15" ht="12.75">
      <c r="A421" s="250"/>
      <c r="B421" s="253"/>
      <c r="C421" s="580" t="s">
        <v>1307</v>
      </c>
      <c r="D421" s="581"/>
      <c r="E421" s="254">
        <v>198.6</v>
      </c>
      <c r="F421" s="540"/>
      <c r="G421" s="255"/>
      <c r="H421" s="256"/>
      <c r="I421" s="251"/>
      <c r="J421" s="257"/>
      <c r="K421" s="251"/>
      <c r="M421" s="252" t="s">
        <v>1307</v>
      </c>
      <c r="O421" s="241"/>
    </row>
    <row r="422" spans="1:15" ht="12.75">
      <c r="A422" s="250"/>
      <c r="B422" s="253"/>
      <c r="C422" s="580" t="s">
        <v>1308</v>
      </c>
      <c r="D422" s="581"/>
      <c r="E422" s="254">
        <v>200.9</v>
      </c>
      <c r="F422" s="540"/>
      <c r="G422" s="255"/>
      <c r="H422" s="256"/>
      <c r="I422" s="251"/>
      <c r="J422" s="257"/>
      <c r="K422" s="251"/>
      <c r="M422" s="252" t="s">
        <v>1308</v>
      </c>
      <c r="O422" s="241"/>
    </row>
    <row r="423" spans="1:15" ht="12.75">
      <c r="A423" s="250"/>
      <c r="B423" s="253"/>
      <c r="C423" s="580" t="s">
        <v>1364</v>
      </c>
      <c r="D423" s="581"/>
      <c r="E423" s="254">
        <v>9.81</v>
      </c>
      <c r="F423" s="540"/>
      <c r="G423" s="255"/>
      <c r="H423" s="256"/>
      <c r="I423" s="251"/>
      <c r="J423" s="257"/>
      <c r="K423" s="251"/>
      <c r="M423" s="252" t="s">
        <v>1364</v>
      </c>
      <c r="O423" s="241"/>
    </row>
    <row r="424" spans="1:15" ht="12.75">
      <c r="A424" s="250"/>
      <c r="B424" s="253"/>
      <c r="C424" s="580" t="s">
        <v>1365</v>
      </c>
      <c r="D424" s="581"/>
      <c r="E424" s="254">
        <v>9.81</v>
      </c>
      <c r="F424" s="540"/>
      <c r="G424" s="255"/>
      <c r="H424" s="256"/>
      <c r="I424" s="251"/>
      <c r="J424" s="257"/>
      <c r="K424" s="251"/>
      <c r="M424" s="252" t="s">
        <v>1365</v>
      </c>
      <c r="O424" s="241"/>
    </row>
    <row r="425" spans="1:80" ht="12.75">
      <c r="A425" s="242">
        <v>43</v>
      </c>
      <c r="B425" s="243" t="s">
        <v>410</v>
      </c>
      <c r="C425" s="244" t="s">
        <v>411</v>
      </c>
      <c r="D425" s="245" t="s">
        <v>112</v>
      </c>
      <c r="E425" s="246">
        <v>162.58</v>
      </c>
      <c r="F425" s="377"/>
      <c r="G425" s="247">
        <f>E425*F425</f>
        <v>0</v>
      </c>
      <c r="H425" s="248">
        <v>0.04793</v>
      </c>
      <c r="I425" s="249">
        <f>E425*H425</f>
        <v>7.7924594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580" t="s">
        <v>1290</v>
      </c>
      <c r="D426" s="581"/>
      <c r="E426" s="254">
        <v>46.57</v>
      </c>
      <c r="F426" s="540"/>
      <c r="G426" s="255"/>
      <c r="H426" s="256"/>
      <c r="I426" s="251"/>
      <c r="J426" s="257"/>
      <c r="K426" s="251"/>
      <c r="M426" s="252" t="s">
        <v>1290</v>
      </c>
      <c r="O426" s="241"/>
    </row>
    <row r="427" spans="1:15" ht="12.75">
      <c r="A427" s="250"/>
      <c r="B427" s="253"/>
      <c r="C427" s="580" t="s">
        <v>1291</v>
      </c>
      <c r="D427" s="581"/>
      <c r="E427" s="254">
        <v>76.28</v>
      </c>
      <c r="F427" s="540"/>
      <c r="G427" s="255"/>
      <c r="H427" s="256"/>
      <c r="I427" s="251"/>
      <c r="J427" s="257"/>
      <c r="K427" s="251"/>
      <c r="M427" s="252" t="s">
        <v>1291</v>
      </c>
      <c r="O427" s="241"/>
    </row>
    <row r="428" spans="1:15" ht="12.75">
      <c r="A428" s="250"/>
      <c r="B428" s="253"/>
      <c r="C428" s="580" t="s">
        <v>1292</v>
      </c>
      <c r="D428" s="581"/>
      <c r="E428" s="254">
        <v>16</v>
      </c>
      <c r="F428" s="540"/>
      <c r="G428" s="255"/>
      <c r="H428" s="256"/>
      <c r="I428" s="251"/>
      <c r="J428" s="257"/>
      <c r="K428" s="251"/>
      <c r="M428" s="252" t="s">
        <v>1292</v>
      </c>
      <c r="O428" s="241"/>
    </row>
    <row r="429" spans="1:15" ht="12.75">
      <c r="A429" s="250"/>
      <c r="B429" s="253"/>
      <c r="C429" s="580" t="s">
        <v>1293</v>
      </c>
      <c r="D429" s="581"/>
      <c r="E429" s="254">
        <v>23.73</v>
      </c>
      <c r="F429" s="540"/>
      <c r="G429" s="255"/>
      <c r="H429" s="256"/>
      <c r="I429" s="251"/>
      <c r="J429" s="257"/>
      <c r="K429" s="251"/>
      <c r="M429" s="252" t="s">
        <v>1293</v>
      </c>
      <c r="O429" s="241"/>
    </row>
    <row r="430" spans="1:80" ht="22.5">
      <c r="A430" s="242">
        <v>44</v>
      </c>
      <c r="B430" s="243" t="s">
        <v>412</v>
      </c>
      <c r="C430" s="244" t="s">
        <v>413</v>
      </c>
      <c r="D430" s="245" t="s">
        <v>227</v>
      </c>
      <c r="E430" s="246">
        <v>464.98</v>
      </c>
      <c r="F430" s="377"/>
      <c r="G430" s="247">
        <f>E430*F430</f>
        <v>0</v>
      </c>
      <c r="H430" s="248">
        <v>0.00015</v>
      </c>
      <c r="I430" s="249">
        <f>E430*H430</f>
        <v>0.069747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580" t="s">
        <v>1250</v>
      </c>
      <c r="D431" s="581"/>
      <c r="E431" s="254">
        <v>0</v>
      </c>
      <c r="F431" s="540"/>
      <c r="G431" s="255"/>
      <c r="H431" s="256"/>
      <c r="I431" s="251"/>
      <c r="J431" s="257"/>
      <c r="K431" s="251"/>
      <c r="M431" s="252" t="s">
        <v>1250</v>
      </c>
      <c r="O431" s="241"/>
    </row>
    <row r="432" spans="1:15" ht="12.75">
      <c r="A432" s="250"/>
      <c r="B432" s="253"/>
      <c r="C432" s="580" t="s">
        <v>1267</v>
      </c>
      <c r="D432" s="581"/>
      <c r="E432" s="254">
        <v>12.6</v>
      </c>
      <c r="F432" s="540"/>
      <c r="G432" s="255"/>
      <c r="H432" s="256"/>
      <c r="I432" s="251"/>
      <c r="J432" s="257"/>
      <c r="K432" s="251"/>
      <c r="M432" s="252" t="s">
        <v>1267</v>
      </c>
      <c r="O432" s="241"/>
    </row>
    <row r="433" spans="1:15" ht="12.75">
      <c r="A433" s="250"/>
      <c r="B433" s="253"/>
      <c r="C433" s="580" t="s">
        <v>1268</v>
      </c>
      <c r="D433" s="581"/>
      <c r="E433" s="254">
        <v>37.03</v>
      </c>
      <c r="F433" s="540"/>
      <c r="G433" s="255"/>
      <c r="H433" s="256"/>
      <c r="I433" s="251"/>
      <c r="J433" s="257"/>
      <c r="K433" s="251"/>
      <c r="M433" s="252" t="s">
        <v>1268</v>
      </c>
      <c r="O433" s="241"/>
    </row>
    <row r="434" spans="1:15" ht="12.75">
      <c r="A434" s="250"/>
      <c r="B434" s="253"/>
      <c r="C434" s="580" t="s">
        <v>1269</v>
      </c>
      <c r="D434" s="581"/>
      <c r="E434" s="254">
        <v>26.45</v>
      </c>
      <c r="F434" s="540"/>
      <c r="G434" s="255"/>
      <c r="H434" s="256"/>
      <c r="I434" s="251"/>
      <c r="J434" s="257"/>
      <c r="K434" s="251"/>
      <c r="M434" s="252" t="s">
        <v>1269</v>
      </c>
      <c r="O434" s="241"/>
    </row>
    <row r="435" spans="1:15" ht="12.75">
      <c r="A435" s="250"/>
      <c r="B435" s="253"/>
      <c r="C435" s="580" t="s">
        <v>1254</v>
      </c>
      <c r="D435" s="581"/>
      <c r="E435" s="254">
        <v>8.9</v>
      </c>
      <c r="F435" s="540"/>
      <c r="G435" s="255"/>
      <c r="H435" s="256"/>
      <c r="I435" s="251"/>
      <c r="J435" s="257"/>
      <c r="K435" s="251"/>
      <c r="M435" s="252" t="s">
        <v>1254</v>
      </c>
      <c r="O435" s="241"/>
    </row>
    <row r="436" spans="1:15" ht="12.75">
      <c r="A436" s="250"/>
      <c r="B436" s="253"/>
      <c r="C436" s="580" t="s">
        <v>1255</v>
      </c>
      <c r="D436" s="581"/>
      <c r="E436" s="254">
        <v>5.7</v>
      </c>
      <c r="F436" s="540"/>
      <c r="G436" s="255"/>
      <c r="H436" s="256"/>
      <c r="I436" s="251"/>
      <c r="J436" s="257"/>
      <c r="K436" s="251"/>
      <c r="M436" s="252" t="s">
        <v>1255</v>
      </c>
      <c r="O436" s="241"/>
    </row>
    <row r="437" spans="1:15" ht="12.75">
      <c r="A437" s="250"/>
      <c r="B437" s="253"/>
      <c r="C437" s="580" t="s">
        <v>1256</v>
      </c>
      <c r="D437" s="581"/>
      <c r="E437" s="254">
        <v>11.3</v>
      </c>
      <c r="F437" s="540"/>
      <c r="G437" s="255"/>
      <c r="H437" s="256"/>
      <c r="I437" s="251"/>
      <c r="J437" s="257"/>
      <c r="K437" s="251"/>
      <c r="M437" s="252" t="s">
        <v>1256</v>
      </c>
      <c r="O437" s="241"/>
    </row>
    <row r="438" spans="1:15" ht="12.75">
      <c r="A438" s="250"/>
      <c r="B438" s="253"/>
      <c r="C438" s="587" t="s">
        <v>202</v>
      </c>
      <c r="D438" s="581"/>
      <c r="E438" s="278">
        <v>101.98</v>
      </c>
      <c r="F438" s="540"/>
      <c r="G438" s="255"/>
      <c r="H438" s="256"/>
      <c r="I438" s="251"/>
      <c r="J438" s="257"/>
      <c r="K438" s="251"/>
      <c r="M438" s="252" t="s">
        <v>202</v>
      </c>
      <c r="O438" s="241"/>
    </row>
    <row r="439" spans="1:15" ht="12.75">
      <c r="A439" s="250"/>
      <c r="B439" s="253"/>
      <c r="C439" s="580" t="s">
        <v>1258</v>
      </c>
      <c r="D439" s="581"/>
      <c r="E439" s="254">
        <v>0</v>
      </c>
      <c r="F439" s="540"/>
      <c r="G439" s="255"/>
      <c r="H439" s="256"/>
      <c r="I439" s="251"/>
      <c r="J439" s="257"/>
      <c r="K439" s="251"/>
      <c r="M439" s="252" t="s">
        <v>1258</v>
      </c>
      <c r="O439" s="241"/>
    </row>
    <row r="440" spans="1:15" ht="12.75">
      <c r="A440" s="250"/>
      <c r="B440" s="253"/>
      <c r="C440" s="580" t="s">
        <v>1309</v>
      </c>
      <c r="D440" s="581"/>
      <c r="E440" s="254">
        <v>174</v>
      </c>
      <c r="F440" s="540"/>
      <c r="G440" s="255"/>
      <c r="H440" s="256"/>
      <c r="I440" s="251"/>
      <c r="J440" s="257"/>
      <c r="K440" s="251"/>
      <c r="M440" s="252" t="s">
        <v>1309</v>
      </c>
      <c r="O440" s="241"/>
    </row>
    <row r="441" spans="1:15" ht="12.75">
      <c r="A441" s="250"/>
      <c r="B441" s="253"/>
      <c r="C441" s="580" t="s">
        <v>1310</v>
      </c>
      <c r="D441" s="581"/>
      <c r="E441" s="254">
        <v>29.4</v>
      </c>
      <c r="F441" s="540"/>
      <c r="G441" s="255"/>
      <c r="H441" s="256"/>
      <c r="I441" s="251"/>
      <c r="J441" s="257"/>
      <c r="K441" s="251"/>
      <c r="M441" s="252" t="s">
        <v>1310</v>
      </c>
      <c r="O441" s="241"/>
    </row>
    <row r="442" spans="1:15" ht="12.75">
      <c r="A442" s="250"/>
      <c r="B442" s="253"/>
      <c r="C442" s="587" t="s">
        <v>202</v>
      </c>
      <c r="D442" s="581"/>
      <c r="E442" s="278">
        <v>203.4</v>
      </c>
      <c r="F442" s="540"/>
      <c r="G442" s="255"/>
      <c r="H442" s="256"/>
      <c r="I442" s="251"/>
      <c r="J442" s="257"/>
      <c r="K442" s="251"/>
      <c r="M442" s="252" t="s">
        <v>202</v>
      </c>
      <c r="O442" s="241"/>
    </row>
    <row r="443" spans="1:15" ht="12.75">
      <c r="A443" s="250"/>
      <c r="B443" s="253"/>
      <c r="C443" s="580" t="s">
        <v>1270</v>
      </c>
      <c r="D443" s="581"/>
      <c r="E443" s="254">
        <v>0</v>
      </c>
      <c r="F443" s="540"/>
      <c r="G443" s="255"/>
      <c r="H443" s="256"/>
      <c r="I443" s="251"/>
      <c r="J443" s="257"/>
      <c r="K443" s="251"/>
      <c r="M443" s="252" t="s">
        <v>1270</v>
      </c>
      <c r="O443" s="241"/>
    </row>
    <row r="444" spans="1:15" ht="12.75">
      <c r="A444" s="250"/>
      <c r="B444" s="253"/>
      <c r="C444" s="580" t="s">
        <v>1271</v>
      </c>
      <c r="D444" s="581"/>
      <c r="E444" s="254">
        <v>144</v>
      </c>
      <c r="F444" s="540"/>
      <c r="G444" s="255"/>
      <c r="H444" s="256"/>
      <c r="I444" s="251"/>
      <c r="J444" s="257"/>
      <c r="K444" s="251"/>
      <c r="M444" s="252" t="s">
        <v>1271</v>
      </c>
      <c r="O444" s="241"/>
    </row>
    <row r="445" spans="1:15" ht="12.75">
      <c r="A445" s="250"/>
      <c r="B445" s="253"/>
      <c r="C445" s="580" t="s">
        <v>1272</v>
      </c>
      <c r="D445" s="581"/>
      <c r="E445" s="254">
        <v>7.2</v>
      </c>
      <c r="F445" s="540"/>
      <c r="G445" s="255"/>
      <c r="H445" s="256"/>
      <c r="I445" s="251"/>
      <c r="J445" s="257"/>
      <c r="K445" s="251"/>
      <c r="M445" s="252" t="s">
        <v>1272</v>
      </c>
      <c r="O445" s="241"/>
    </row>
    <row r="446" spans="1:15" ht="12.75">
      <c r="A446" s="250"/>
      <c r="B446" s="253"/>
      <c r="C446" s="580" t="s">
        <v>1273</v>
      </c>
      <c r="D446" s="581"/>
      <c r="E446" s="254">
        <v>8.4</v>
      </c>
      <c r="F446" s="540"/>
      <c r="G446" s="255"/>
      <c r="H446" s="256"/>
      <c r="I446" s="251"/>
      <c r="J446" s="257"/>
      <c r="K446" s="251"/>
      <c r="M446" s="252" t="s">
        <v>1273</v>
      </c>
      <c r="O446" s="241"/>
    </row>
    <row r="447" spans="1:15" ht="12.75">
      <c r="A447" s="250"/>
      <c r="B447" s="253"/>
      <c r="C447" s="587" t="s">
        <v>202</v>
      </c>
      <c r="D447" s="581"/>
      <c r="E447" s="278">
        <v>159.6</v>
      </c>
      <c r="F447" s="540"/>
      <c r="G447" s="255"/>
      <c r="H447" s="256"/>
      <c r="I447" s="251"/>
      <c r="J447" s="257"/>
      <c r="K447" s="251"/>
      <c r="M447" s="252" t="s">
        <v>202</v>
      </c>
      <c r="O447" s="241"/>
    </row>
    <row r="448" spans="1:80" ht="22.5">
      <c r="A448" s="242">
        <v>45</v>
      </c>
      <c r="B448" s="243" t="s">
        <v>1061</v>
      </c>
      <c r="C448" s="244" t="s">
        <v>1062</v>
      </c>
      <c r="D448" s="245" t="s">
        <v>112</v>
      </c>
      <c r="E448" s="246">
        <v>31</v>
      </c>
      <c r="F448" s="377"/>
      <c r="G448" s="247">
        <f>E448*F448</f>
        <v>0</v>
      </c>
      <c r="H448" s="248">
        <v>0.00367</v>
      </c>
      <c r="I448" s="249">
        <f>E448*H448</f>
        <v>0.11377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15" ht="12.75">
      <c r="A449" s="250"/>
      <c r="B449" s="253"/>
      <c r="C449" s="580" t="s">
        <v>1284</v>
      </c>
      <c r="D449" s="581"/>
      <c r="E449" s="254">
        <v>20.48</v>
      </c>
      <c r="F449" s="540"/>
      <c r="G449" s="255"/>
      <c r="H449" s="256"/>
      <c r="I449" s="251"/>
      <c r="J449" s="257"/>
      <c r="K449" s="251"/>
      <c r="M449" s="252" t="s">
        <v>1284</v>
      </c>
      <c r="O449" s="241"/>
    </row>
    <row r="450" spans="1:15" ht="12.75">
      <c r="A450" s="250"/>
      <c r="B450" s="253"/>
      <c r="C450" s="580" t="s">
        <v>1285</v>
      </c>
      <c r="D450" s="581"/>
      <c r="E450" s="254">
        <v>3.52</v>
      </c>
      <c r="F450" s="540"/>
      <c r="G450" s="255"/>
      <c r="H450" s="256"/>
      <c r="I450" s="251"/>
      <c r="J450" s="257"/>
      <c r="K450" s="251"/>
      <c r="M450" s="252" t="s">
        <v>1285</v>
      </c>
      <c r="O450" s="241"/>
    </row>
    <row r="451" spans="1:15" ht="12.75">
      <c r="A451" s="250"/>
      <c r="B451" s="253"/>
      <c r="C451" s="580" t="s">
        <v>1286</v>
      </c>
      <c r="D451" s="581"/>
      <c r="E451" s="254">
        <v>7</v>
      </c>
      <c r="F451" s="540"/>
      <c r="G451" s="255"/>
      <c r="H451" s="256"/>
      <c r="I451" s="251"/>
      <c r="J451" s="257"/>
      <c r="K451" s="251"/>
      <c r="M451" s="252" t="s">
        <v>1286</v>
      </c>
      <c r="O451" s="241"/>
    </row>
    <row r="452" spans="1:80" ht="12.75">
      <c r="A452" s="242">
        <v>46</v>
      </c>
      <c r="B452" s="243" t="s">
        <v>1366</v>
      </c>
      <c r="C452" s="244" t="s">
        <v>1367</v>
      </c>
      <c r="D452" s="245" t="s">
        <v>153</v>
      </c>
      <c r="E452" s="246">
        <v>1</v>
      </c>
      <c r="F452" s="377"/>
      <c r="G452" s="247">
        <f>E452*F452</f>
        <v>0</v>
      </c>
      <c r="H452" s="248">
        <v>0</v>
      </c>
      <c r="I452" s="249">
        <f>E452*H452</f>
        <v>0</v>
      </c>
      <c r="J452" s="248"/>
      <c r="K452" s="249">
        <f>E452*J452</f>
        <v>0</v>
      </c>
      <c r="O452" s="241">
        <v>2</v>
      </c>
      <c r="AA452" s="214">
        <v>12</v>
      </c>
      <c r="AB452" s="214">
        <v>0</v>
      </c>
      <c r="AC452" s="214">
        <v>228</v>
      </c>
      <c r="AZ452" s="214">
        <v>1</v>
      </c>
      <c r="BA452" s="214">
        <f>IF(AZ452=1,G452,0)</f>
        <v>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12</v>
      </c>
      <c r="CB452" s="241">
        <v>0</v>
      </c>
    </row>
    <row r="453" spans="1:80" ht="12.75">
      <c r="A453" s="242">
        <v>47</v>
      </c>
      <c r="B453" s="243" t="s">
        <v>1368</v>
      </c>
      <c r="C453" s="244" t="s">
        <v>1369</v>
      </c>
      <c r="D453" s="245" t="s">
        <v>153</v>
      </c>
      <c r="E453" s="246">
        <v>2</v>
      </c>
      <c r="F453" s="377"/>
      <c r="G453" s="247">
        <f>E453*F453</f>
        <v>0</v>
      </c>
      <c r="H453" s="248">
        <v>0</v>
      </c>
      <c r="I453" s="249">
        <f>E453*H453</f>
        <v>0</v>
      </c>
      <c r="J453" s="248"/>
      <c r="K453" s="249">
        <f>E453*J453</f>
        <v>0</v>
      </c>
      <c r="O453" s="241">
        <v>2</v>
      </c>
      <c r="AA453" s="214">
        <v>12</v>
      </c>
      <c r="AB453" s="214">
        <v>0</v>
      </c>
      <c r="AC453" s="214">
        <v>1</v>
      </c>
      <c r="AZ453" s="214">
        <v>1</v>
      </c>
      <c r="BA453" s="214">
        <f>IF(AZ453=1,G453,0)</f>
        <v>0</v>
      </c>
      <c r="BB453" s="214">
        <f>IF(AZ453=2,G453,0)</f>
        <v>0</v>
      </c>
      <c r="BC453" s="214">
        <f>IF(AZ453=3,G453,0)</f>
        <v>0</v>
      </c>
      <c r="BD453" s="214">
        <f>IF(AZ453=4,G453,0)</f>
        <v>0</v>
      </c>
      <c r="BE453" s="214">
        <f>IF(AZ453=5,G453,0)</f>
        <v>0</v>
      </c>
      <c r="CA453" s="241">
        <v>12</v>
      </c>
      <c r="CB453" s="241">
        <v>0</v>
      </c>
    </row>
    <row r="454" spans="1:80" ht="12.75">
      <c r="A454" s="242">
        <v>48</v>
      </c>
      <c r="B454" s="243" t="s">
        <v>420</v>
      </c>
      <c r="C454" s="244" t="s">
        <v>421</v>
      </c>
      <c r="D454" s="245" t="s">
        <v>227</v>
      </c>
      <c r="E454" s="246">
        <v>158.4</v>
      </c>
      <c r="F454" s="377"/>
      <c r="G454" s="247">
        <f>E454*F454</f>
        <v>0</v>
      </c>
      <c r="H454" s="248">
        <v>0</v>
      </c>
      <c r="I454" s="249">
        <f>E454*H454</f>
        <v>0</v>
      </c>
      <c r="J454" s="248"/>
      <c r="K454" s="249">
        <f>E454*J454</f>
        <v>0</v>
      </c>
      <c r="O454" s="241">
        <v>2</v>
      </c>
      <c r="AA454" s="214">
        <v>12</v>
      </c>
      <c r="AB454" s="214">
        <v>0</v>
      </c>
      <c r="AC454" s="214">
        <v>193</v>
      </c>
      <c r="AZ454" s="214">
        <v>1</v>
      </c>
      <c r="BA454" s="214">
        <f>IF(AZ454=1,G454,0)</f>
        <v>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12</v>
      </c>
      <c r="CB454" s="241">
        <v>0</v>
      </c>
    </row>
    <row r="455" spans="1:15" ht="12.75">
      <c r="A455" s="250"/>
      <c r="B455" s="253"/>
      <c r="C455" s="580" t="s">
        <v>1230</v>
      </c>
      <c r="D455" s="581"/>
      <c r="E455" s="254">
        <v>31.28</v>
      </c>
      <c r="F455" s="540"/>
      <c r="G455" s="255"/>
      <c r="H455" s="256"/>
      <c r="I455" s="251"/>
      <c r="J455" s="257"/>
      <c r="K455" s="251"/>
      <c r="M455" s="252" t="s">
        <v>1230</v>
      </c>
      <c r="O455" s="241"/>
    </row>
    <row r="456" spans="1:15" ht="12.75">
      <c r="A456" s="250"/>
      <c r="B456" s="253"/>
      <c r="C456" s="580" t="s">
        <v>1231</v>
      </c>
      <c r="D456" s="581"/>
      <c r="E456" s="254">
        <v>31.28</v>
      </c>
      <c r="F456" s="540"/>
      <c r="G456" s="255"/>
      <c r="H456" s="256"/>
      <c r="I456" s="251"/>
      <c r="J456" s="257"/>
      <c r="K456" s="251"/>
      <c r="M456" s="252" t="s">
        <v>1231</v>
      </c>
      <c r="O456" s="241"/>
    </row>
    <row r="457" spans="1:15" ht="12.75">
      <c r="A457" s="250"/>
      <c r="B457" s="253"/>
      <c r="C457" s="580" t="s">
        <v>1232</v>
      </c>
      <c r="D457" s="581"/>
      <c r="E457" s="254">
        <v>18.58</v>
      </c>
      <c r="F457" s="540"/>
      <c r="G457" s="255"/>
      <c r="H457" s="256"/>
      <c r="I457" s="251"/>
      <c r="J457" s="257"/>
      <c r="K457" s="251"/>
      <c r="M457" s="252" t="s">
        <v>1232</v>
      </c>
      <c r="O457" s="241"/>
    </row>
    <row r="458" spans="1:15" ht="12.75">
      <c r="A458" s="250"/>
      <c r="B458" s="253"/>
      <c r="C458" s="580" t="s">
        <v>1233</v>
      </c>
      <c r="D458" s="581"/>
      <c r="E458" s="254">
        <v>18.58</v>
      </c>
      <c r="F458" s="540"/>
      <c r="G458" s="255"/>
      <c r="H458" s="256"/>
      <c r="I458" s="251"/>
      <c r="J458" s="257"/>
      <c r="K458" s="251"/>
      <c r="M458" s="252" t="s">
        <v>1233</v>
      </c>
      <c r="O458" s="241"/>
    </row>
    <row r="459" spans="1:15" ht="12.75">
      <c r="A459" s="250"/>
      <c r="B459" s="253"/>
      <c r="C459" s="580" t="s">
        <v>1234</v>
      </c>
      <c r="D459" s="581"/>
      <c r="E459" s="254">
        <v>0</v>
      </c>
      <c r="F459" s="540"/>
      <c r="G459" s="255"/>
      <c r="H459" s="256"/>
      <c r="I459" s="251"/>
      <c r="J459" s="257"/>
      <c r="K459" s="251"/>
      <c r="M459" s="252" t="s">
        <v>1234</v>
      </c>
      <c r="O459" s="241"/>
    </row>
    <row r="460" spans="1:15" ht="12.75">
      <c r="A460" s="250"/>
      <c r="B460" s="253"/>
      <c r="C460" s="580" t="s">
        <v>1235</v>
      </c>
      <c r="D460" s="581"/>
      <c r="E460" s="254">
        <v>14.8</v>
      </c>
      <c r="F460" s="540"/>
      <c r="G460" s="255"/>
      <c r="H460" s="256"/>
      <c r="I460" s="251"/>
      <c r="J460" s="257"/>
      <c r="K460" s="251"/>
      <c r="M460" s="252" t="s">
        <v>1235</v>
      </c>
      <c r="O460" s="241"/>
    </row>
    <row r="461" spans="1:15" ht="12.75">
      <c r="A461" s="250"/>
      <c r="B461" s="253"/>
      <c r="C461" s="580" t="s">
        <v>1236</v>
      </c>
      <c r="D461" s="581"/>
      <c r="E461" s="254">
        <v>17.56</v>
      </c>
      <c r="F461" s="540"/>
      <c r="G461" s="255"/>
      <c r="H461" s="256"/>
      <c r="I461" s="251"/>
      <c r="J461" s="257"/>
      <c r="K461" s="251"/>
      <c r="M461" s="252" t="s">
        <v>1236</v>
      </c>
      <c r="O461" s="241"/>
    </row>
    <row r="462" spans="1:15" ht="12.75">
      <c r="A462" s="250"/>
      <c r="B462" s="253"/>
      <c r="C462" s="580" t="s">
        <v>1237</v>
      </c>
      <c r="D462" s="581"/>
      <c r="E462" s="254">
        <v>11.78</v>
      </c>
      <c r="F462" s="540"/>
      <c r="G462" s="255"/>
      <c r="H462" s="256"/>
      <c r="I462" s="251"/>
      <c r="J462" s="257"/>
      <c r="K462" s="251"/>
      <c r="M462" s="252" t="s">
        <v>1237</v>
      </c>
      <c r="O462" s="241"/>
    </row>
    <row r="463" spans="1:15" ht="12.75">
      <c r="A463" s="250"/>
      <c r="B463" s="253"/>
      <c r="C463" s="580" t="s">
        <v>1238</v>
      </c>
      <c r="D463" s="581"/>
      <c r="E463" s="254">
        <v>14.54</v>
      </c>
      <c r="F463" s="540"/>
      <c r="G463" s="255"/>
      <c r="H463" s="256"/>
      <c r="I463" s="251"/>
      <c r="J463" s="257"/>
      <c r="K463" s="251"/>
      <c r="M463" s="252" t="s">
        <v>1238</v>
      </c>
      <c r="O463" s="241"/>
    </row>
    <row r="464" spans="1:15" ht="12.75">
      <c r="A464" s="250"/>
      <c r="B464" s="253"/>
      <c r="C464" s="587" t="s">
        <v>202</v>
      </c>
      <c r="D464" s="581"/>
      <c r="E464" s="278">
        <v>158.39999999999998</v>
      </c>
      <c r="F464" s="540"/>
      <c r="G464" s="255"/>
      <c r="H464" s="256"/>
      <c r="I464" s="251"/>
      <c r="J464" s="257"/>
      <c r="K464" s="251"/>
      <c r="M464" s="252" t="s">
        <v>202</v>
      </c>
      <c r="O464" s="241"/>
    </row>
    <row r="465" spans="1:80" ht="12.75">
      <c r="A465" s="242">
        <v>49</v>
      </c>
      <c r="B465" s="243" t="s">
        <v>1063</v>
      </c>
      <c r="C465" s="244" t="s">
        <v>1064</v>
      </c>
      <c r="D465" s="245" t="s">
        <v>227</v>
      </c>
      <c r="E465" s="246">
        <v>166.32</v>
      </c>
      <c r="F465" s="377"/>
      <c r="G465" s="247">
        <f>E465*F465</f>
        <v>0</v>
      </c>
      <c r="H465" s="248">
        <v>0.00034</v>
      </c>
      <c r="I465" s="249">
        <f>E465*H465</f>
        <v>0.0565488</v>
      </c>
      <c r="J465" s="248"/>
      <c r="K465" s="249">
        <f>E465*J465</f>
        <v>0</v>
      </c>
      <c r="O465" s="241">
        <v>2</v>
      </c>
      <c r="AA465" s="214">
        <v>3</v>
      </c>
      <c r="AB465" s="214">
        <v>1</v>
      </c>
      <c r="AC465" s="214">
        <v>553927380</v>
      </c>
      <c r="AZ465" s="214">
        <v>1</v>
      </c>
      <c r="BA465" s="214">
        <f>IF(AZ465=1,G465,0)</f>
        <v>0</v>
      </c>
      <c r="BB465" s="214">
        <f>IF(AZ465=2,G465,0)</f>
        <v>0</v>
      </c>
      <c r="BC465" s="214">
        <f>IF(AZ465=3,G465,0)</f>
        <v>0</v>
      </c>
      <c r="BD465" s="214">
        <f>IF(AZ465=4,G465,0)</f>
        <v>0</v>
      </c>
      <c r="BE465" s="214">
        <f>IF(AZ465=5,G465,0)</f>
        <v>0</v>
      </c>
      <c r="CA465" s="241">
        <v>3</v>
      </c>
      <c r="CB465" s="241">
        <v>1</v>
      </c>
    </row>
    <row r="466" spans="1:15" ht="12.75">
      <c r="A466" s="250"/>
      <c r="B466" s="253"/>
      <c r="C466" s="580" t="s">
        <v>1230</v>
      </c>
      <c r="D466" s="581"/>
      <c r="E466" s="254">
        <v>31.28</v>
      </c>
      <c r="F466" s="540"/>
      <c r="G466" s="255"/>
      <c r="H466" s="256"/>
      <c r="I466" s="251"/>
      <c r="J466" s="257"/>
      <c r="K466" s="251"/>
      <c r="M466" s="252" t="s">
        <v>1230</v>
      </c>
      <c r="O466" s="241"/>
    </row>
    <row r="467" spans="1:15" ht="12.75">
      <c r="A467" s="250"/>
      <c r="B467" s="253"/>
      <c r="C467" s="580" t="s">
        <v>1231</v>
      </c>
      <c r="D467" s="581"/>
      <c r="E467" s="254">
        <v>31.28</v>
      </c>
      <c r="F467" s="540"/>
      <c r="G467" s="255"/>
      <c r="H467" s="256"/>
      <c r="I467" s="251"/>
      <c r="J467" s="257"/>
      <c r="K467" s="251"/>
      <c r="M467" s="252" t="s">
        <v>1231</v>
      </c>
      <c r="O467" s="241"/>
    </row>
    <row r="468" spans="1:15" ht="12.75">
      <c r="A468" s="250"/>
      <c r="B468" s="253"/>
      <c r="C468" s="580" t="s">
        <v>1232</v>
      </c>
      <c r="D468" s="581"/>
      <c r="E468" s="254">
        <v>18.58</v>
      </c>
      <c r="F468" s="540"/>
      <c r="G468" s="255"/>
      <c r="H468" s="256"/>
      <c r="I468" s="251"/>
      <c r="J468" s="257"/>
      <c r="K468" s="251"/>
      <c r="M468" s="252" t="s">
        <v>1232</v>
      </c>
      <c r="O468" s="241"/>
    </row>
    <row r="469" spans="1:15" ht="12.75">
      <c r="A469" s="250"/>
      <c r="B469" s="253"/>
      <c r="C469" s="580" t="s">
        <v>1233</v>
      </c>
      <c r="D469" s="581"/>
      <c r="E469" s="254">
        <v>18.58</v>
      </c>
      <c r="F469" s="540"/>
      <c r="G469" s="255"/>
      <c r="H469" s="256"/>
      <c r="I469" s="251"/>
      <c r="J469" s="257"/>
      <c r="K469" s="251"/>
      <c r="M469" s="252" t="s">
        <v>1233</v>
      </c>
      <c r="O469" s="241"/>
    </row>
    <row r="470" spans="1:15" ht="12.75">
      <c r="A470" s="250"/>
      <c r="B470" s="253"/>
      <c r="C470" s="580" t="s">
        <v>1234</v>
      </c>
      <c r="D470" s="581"/>
      <c r="E470" s="254">
        <v>0</v>
      </c>
      <c r="F470" s="540"/>
      <c r="G470" s="255"/>
      <c r="H470" s="256"/>
      <c r="I470" s="251"/>
      <c r="J470" s="257"/>
      <c r="K470" s="251"/>
      <c r="M470" s="252" t="s">
        <v>1234</v>
      </c>
      <c r="O470" s="241"/>
    </row>
    <row r="471" spans="1:15" ht="12.75">
      <c r="A471" s="250"/>
      <c r="B471" s="253"/>
      <c r="C471" s="580" t="s">
        <v>1235</v>
      </c>
      <c r="D471" s="581"/>
      <c r="E471" s="254">
        <v>14.8</v>
      </c>
      <c r="F471" s="540"/>
      <c r="G471" s="255"/>
      <c r="H471" s="256"/>
      <c r="I471" s="251"/>
      <c r="J471" s="257"/>
      <c r="K471" s="251"/>
      <c r="M471" s="252" t="s">
        <v>1235</v>
      </c>
      <c r="O471" s="241"/>
    </row>
    <row r="472" spans="1:15" ht="12.75">
      <c r="A472" s="250"/>
      <c r="B472" s="253"/>
      <c r="C472" s="580" t="s">
        <v>1236</v>
      </c>
      <c r="D472" s="581"/>
      <c r="E472" s="254">
        <v>17.56</v>
      </c>
      <c r="F472" s="540"/>
      <c r="G472" s="255"/>
      <c r="H472" s="256"/>
      <c r="I472" s="251"/>
      <c r="J472" s="257"/>
      <c r="K472" s="251"/>
      <c r="M472" s="252" t="s">
        <v>1236</v>
      </c>
      <c r="O472" s="241"/>
    </row>
    <row r="473" spans="1:15" ht="12.75">
      <c r="A473" s="250"/>
      <c r="B473" s="253"/>
      <c r="C473" s="580" t="s">
        <v>1237</v>
      </c>
      <c r="D473" s="581"/>
      <c r="E473" s="254">
        <v>11.78</v>
      </c>
      <c r="F473" s="540"/>
      <c r="G473" s="255"/>
      <c r="H473" s="256"/>
      <c r="I473" s="251"/>
      <c r="J473" s="257"/>
      <c r="K473" s="251"/>
      <c r="M473" s="252" t="s">
        <v>1237</v>
      </c>
      <c r="O473" s="241"/>
    </row>
    <row r="474" spans="1:15" ht="12.75">
      <c r="A474" s="250"/>
      <c r="B474" s="253"/>
      <c r="C474" s="580" t="s">
        <v>1238</v>
      </c>
      <c r="D474" s="581"/>
      <c r="E474" s="254">
        <v>14.54</v>
      </c>
      <c r="F474" s="540"/>
      <c r="G474" s="255"/>
      <c r="H474" s="256"/>
      <c r="I474" s="251"/>
      <c r="J474" s="257"/>
      <c r="K474" s="251"/>
      <c r="M474" s="252" t="s">
        <v>1238</v>
      </c>
      <c r="O474" s="241"/>
    </row>
    <row r="475" spans="1:15" ht="12.75">
      <c r="A475" s="250"/>
      <c r="B475" s="253"/>
      <c r="C475" s="587" t="s">
        <v>202</v>
      </c>
      <c r="D475" s="581"/>
      <c r="E475" s="278">
        <v>158.39999999999998</v>
      </c>
      <c r="F475" s="540"/>
      <c r="G475" s="255"/>
      <c r="H475" s="256"/>
      <c r="I475" s="251"/>
      <c r="J475" s="257"/>
      <c r="K475" s="251"/>
      <c r="M475" s="252" t="s">
        <v>202</v>
      </c>
      <c r="O475" s="241"/>
    </row>
    <row r="476" spans="1:15" ht="12.75">
      <c r="A476" s="250"/>
      <c r="B476" s="253"/>
      <c r="C476" s="580" t="s">
        <v>1370</v>
      </c>
      <c r="D476" s="581"/>
      <c r="E476" s="254">
        <v>7.92</v>
      </c>
      <c r="F476" s="540"/>
      <c r="G476" s="255"/>
      <c r="H476" s="256"/>
      <c r="I476" s="251"/>
      <c r="J476" s="257"/>
      <c r="K476" s="251"/>
      <c r="M476" s="252" t="s">
        <v>1370</v>
      </c>
      <c r="O476" s="241"/>
    </row>
    <row r="477" spans="1:80" ht="12.75">
      <c r="A477" s="242">
        <v>50</v>
      </c>
      <c r="B477" s="243" t="s">
        <v>1371</v>
      </c>
      <c r="C477" s="244" t="s">
        <v>1372</v>
      </c>
      <c r="D477" s="245" t="s">
        <v>112</v>
      </c>
      <c r="E477" s="246">
        <v>2.6826</v>
      </c>
      <c r="F477" s="377"/>
      <c r="G477" s="247">
        <f>E477*F477</f>
        <v>0</v>
      </c>
      <c r="H477" s="248">
        <v>0.009</v>
      </c>
      <c r="I477" s="249">
        <f>E477*H477</f>
        <v>0.024143399999999995</v>
      </c>
      <c r="J477" s="248"/>
      <c r="K477" s="249">
        <f>E477*J477</f>
        <v>0</v>
      </c>
      <c r="O477" s="241">
        <v>2</v>
      </c>
      <c r="AA477" s="214">
        <v>3</v>
      </c>
      <c r="AB477" s="214">
        <v>1</v>
      </c>
      <c r="AC477" s="214">
        <v>63151540</v>
      </c>
      <c r="AZ477" s="214">
        <v>1</v>
      </c>
      <c r="BA477" s="214">
        <f>IF(AZ477=1,G477,0)</f>
        <v>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3</v>
      </c>
      <c r="CB477" s="241">
        <v>1</v>
      </c>
    </row>
    <row r="478" spans="1:15" ht="12.75">
      <c r="A478" s="250"/>
      <c r="B478" s="253"/>
      <c r="C478" s="580" t="s">
        <v>329</v>
      </c>
      <c r="D478" s="581"/>
      <c r="E478" s="254">
        <v>0</v>
      </c>
      <c r="F478" s="540"/>
      <c r="G478" s="255"/>
      <c r="H478" s="256"/>
      <c r="I478" s="251"/>
      <c r="J478" s="257"/>
      <c r="K478" s="251"/>
      <c r="M478" s="252" t="s">
        <v>329</v>
      </c>
      <c r="O478" s="241"/>
    </row>
    <row r="479" spans="1:15" ht="12.75">
      <c r="A479" s="250"/>
      <c r="B479" s="253"/>
      <c r="C479" s="580" t="s">
        <v>1373</v>
      </c>
      <c r="D479" s="581"/>
      <c r="E479" s="254">
        <v>2.6826</v>
      </c>
      <c r="F479" s="540"/>
      <c r="G479" s="255"/>
      <c r="H479" s="256"/>
      <c r="I479" s="251"/>
      <c r="J479" s="257"/>
      <c r="K479" s="251"/>
      <c r="M479" s="252" t="s">
        <v>1373</v>
      </c>
      <c r="O479" s="241"/>
    </row>
    <row r="480" spans="1:57" ht="12.75">
      <c r="A480" s="258"/>
      <c r="B480" s="259" t="s">
        <v>102</v>
      </c>
      <c r="C480" s="260" t="s">
        <v>297</v>
      </c>
      <c r="D480" s="261"/>
      <c r="E480" s="262"/>
      <c r="F480" s="542"/>
      <c r="G480" s="264">
        <f>SUM(G199:G479)</f>
        <v>0</v>
      </c>
      <c r="H480" s="265"/>
      <c r="I480" s="266">
        <f>SUM(I199:I479)</f>
        <v>55.938740824</v>
      </c>
      <c r="J480" s="265"/>
      <c r="K480" s="266">
        <f>SUM(K199:K479)</f>
        <v>0</v>
      </c>
      <c r="O480" s="241">
        <v>4</v>
      </c>
      <c r="BA480" s="267">
        <f>SUM(BA199:BA479)</f>
        <v>0</v>
      </c>
      <c r="BB480" s="267">
        <f>SUM(BB199:BB479)</f>
        <v>0</v>
      </c>
      <c r="BC480" s="267">
        <f>SUM(BC199:BC479)</f>
        <v>0</v>
      </c>
      <c r="BD480" s="267">
        <f>SUM(BD199:BD479)</f>
        <v>0</v>
      </c>
      <c r="BE480" s="267">
        <f>SUM(BE199:BE479)</f>
        <v>0</v>
      </c>
    </row>
    <row r="481" spans="1:15" ht="12.75">
      <c r="A481" s="231" t="s">
        <v>98</v>
      </c>
      <c r="B481" s="232" t="s">
        <v>430</v>
      </c>
      <c r="C481" s="233" t="s">
        <v>431</v>
      </c>
      <c r="D481" s="234"/>
      <c r="E481" s="235"/>
      <c r="F481" s="543"/>
      <c r="G481" s="236"/>
      <c r="H481" s="237"/>
      <c r="I481" s="238"/>
      <c r="J481" s="239"/>
      <c r="K481" s="240"/>
      <c r="O481" s="241">
        <v>1</v>
      </c>
    </row>
    <row r="482" spans="1:80" ht="12.75">
      <c r="A482" s="242">
        <v>51</v>
      </c>
      <c r="B482" s="243" t="s">
        <v>433</v>
      </c>
      <c r="C482" s="244" t="s">
        <v>434</v>
      </c>
      <c r="D482" s="245" t="s">
        <v>153</v>
      </c>
      <c r="E482" s="246">
        <v>6</v>
      </c>
      <c r="F482" s="377"/>
      <c r="G482" s="247">
        <f>E482*F482</f>
        <v>0</v>
      </c>
      <c r="H482" s="248">
        <v>0</v>
      </c>
      <c r="I482" s="249">
        <f>E482*H482</f>
        <v>0</v>
      </c>
      <c r="J482" s="248"/>
      <c r="K482" s="249">
        <f>E482*J482</f>
        <v>0</v>
      </c>
      <c r="O482" s="241">
        <v>2</v>
      </c>
      <c r="AA482" s="214">
        <v>12</v>
      </c>
      <c r="AB482" s="214">
        <v>0</v>
      </c>
      <c r="AC482" s="214">
        <v>2</v>
      </c>
      <c r="AZ482" s="214">
        <v>1</v>
      </c>
      <c r="BA482" s="214">
        <f>IF(AZ482=1,G482,0)</f>
        <v>0</v>
      </c>
      <c r="BB482" s="214">
        <f>IF(AZ482=2,G482,0)</f>
        <v>0</v>
      </c>
      <c r="BC482" s="214">
        <f>IF(AZ482=3,G482,0)</f>
        <v>0</v>
      </c>
      <c r="BD482" s="214">
        <f>IF(AZ482=4,G482,0)</f>
        <v>0</v>
      </c>
      <c r="BE482" s="214">
        <f>IF(AZ482=5,G482,0)</f>
        <v>0</v>
      </c>
      <c r="CA482" s="241">
        <v>12</v>
      </c>
      <c r="CB482" s="241">
        <v>0</v>
      </c>
    </row>
    <row r="483" spans="1:80" ht="22.5">
      <c r="A483" s="242">
        <v>52</v>
      </c>
      <c r="B483" s="243" t="s">
        <v>435</v>
      </c>
      <c r="C483" s="244" t="s">
        <v>436</v>
      </c>
      <c r="D483" s="245" t="s">
        <v>153</v>
      </c>
      <c r="E483" s="246">
        <v>1</v>
      </c>
      <c r="F483" s="377"/>
      <c r="G483" s="247">
        <f>E483*F483</f>
        <v>0</v>
      </c>
      <c r="H483" s="248">
        <v>0</v>
      </c>
      <c r="I483" s="249">
        <f>E483*H483</f>
        <v>0</v>
      </c>
      <c r="J483" s="248"/>
      <c r="K483" s="249">
        <f>E483*J483</f>
        <v>0</v>
      </c>
      <c r="O483" s="241">
        <v>2</v>
      </c>
      <c r="AA483" s="214">
        <v>12</v>
      </c>
      <c r="AB483" s="214">
        <v>0</v>
      </c>
      <c r="AC483" s="214">
        <v>3</v>
      </c>
      <c r="AZ483" s="214">
        <v>1</v>
      </c>
      <c r="BA483" s="214">
        <f>IF(AZ483=1,G483,0)</f>
        <v>0</v>
      </c>
      <c r="BB483" s="214">
        <f>IF(AZ483=2,G483,0)</f>
        <v>0</v>
      </c>
      <c r="BC483" s="214">
        <f>IF(AZ483=3,G483,0)</f>
        <v>0</v>
      </c>
      <c r="BD483" s="214">
        <f>IF(AZ483=4,G483,0)</f>
        <v>0</v>
      </c>
      <c r="BE483" s="214">
        <f>IF(AZ483=5,G483,0)</f>
        <v>0</v>
      </c>
      <c r="CA483" s="241">
        <v>12</v>
      </c>
      <c r="CB483" s="241">
        <v>0</v>
      </c>
    </row>
    <row r="484" spans="1:80" ht="12.75">
      <c r="A484" s="242">
        <v>53</v>
      </c>
      <c r="B484" s="243" t="s">
        <v>437</v>
      </c>
      <c r="C484" s="244" t="s">
        <v>438</v>
      </c>
      <c r="D484" s="245" t="s">
        <v>153</v>
      </c>
      <c r="E484" s="246">
        <v>6</v>
      </c>
      <c r="F484" s="377"/>
      <c r="G484" s="247">
        <f>E484*F484</f>
        <v>0</v>
      </c>
      <c r="H484" s="248">
        <v>0</v>
      </c>
      <c r="I484" s="249">
        <f>E484*H484</f>
        <v>0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57" ht="12.75">
      <c r="A485" s="258"/>
      <c r="B485" s="259" t="s">
        <v>102</v>
      </c>
      <c r="C485" s="260" t="s">
        <v>432</v>
      </c>
      <c r="D485" s="261"/>
      <c r="E485" s="262"/>
      <c r="F485" s="542"/>
      <c r="G485" s="264">
        <f>SUM(G481:G484)</f>
        <v>0</v>
      </c>
      <c r="H485" s="265"/>
      <c r="I485" s="266">
        <f>SUM(I481:I484)</f>
        <v>0</v>
      </c>
      <c r="J485" s="265"/>
      <c r="K485" s="266">
        <f>SUM(K481:K484)</f>
        <v>0</v>
      </c>
      <c r="O485" s="241">
        <v>4</v>
      </c>
      <c r="BA485" s="267">
        <f>SUM(BA481:BA484)</f>
        <v>0</v>
      </c>
      <c r="BB485" s="267">
        <f>SUM(BB481:BB484)</f>
        <v>0</v>
      </c>
      <c r="BC485" s="267">
        <f>SUM(BC481:BC484)</f>
        <v>0</v>
      </c>
      <c r="BD485" s="267">
        <f>SUM(BD481:BD484)</f>
        <v>0</v>
      </c>
      <c r="BE485" s="267">
        <f>SUM(BE481:BE484)</f>
        <v>0</v>
      </c>
    </row>
    <row r="486" spans="1:15" ht="12.75">
      <c r="A486" s="231" t="s">
        <v>98</v>
      </c>
      <c r="B486" s="232" t="s">
        <v>439</v>
      </c>
      <c r="C486" s="233" t="s">
        <v>440</v>
      </c>
      <c r="D486" s="234"/>
      <c r="E486" s="235"/>
      <c r="F486" s="543"/>
      <c r="G486" s="236"/>
      <c r="H486" s="237"/>
      <c r="I486" s="238"/>
      <c r="J486" s="239"/>
      <c r="K486" s="240"/>
      <c r="O486" s="241">
        <v>1</v>
      </c>
    </row>
    <row r="487" spans="1:80" ht="12.75">
      <c r="A487" s="242">
        <v>54</v>
      </c>
      <c r="B487" s="243" t="s">
        <v>442</v>
      </c>
      <c r="C487" s="244" t="s">
        <v>443</v>
      </c>
      <c r="D487" s="245" t="s">
        <v>112</v>
      </c>
      <c r="E487" s="246">
        <v>30.42</v>
      </c>
      <c r="F487" s="377"/>
      <c r="G487" s="247">
        <f>E487*F487</f>
        <v>0</v>
      </c>
      <c r="H487" s="248">
        <v>0.04984</v>
      </c>
      <c r="I487" s="249">
        <f>E487*H487</f>
        <v>1.5161328</v>
      </c>
      <c r="J487" s="248">
        <v>0</v>
      </c>
      <c r="K487" s="249">
        <f>E487*J487</f>
        <v>0</v>
      </c>
      <c r="O487" s="241">
        <v>2</v>
      </c>
      <c r="AA487" s="214">
        <v>1</v>
      </c>
      <c r="AB487" s="214">
        <v>1</v>
      </c>
      <c r="AC487" s="214">
        <v>1</v>
      </c>
      <c r="AZ487" s="214">
        <v>1</v>
      </c>
      <c r="BA487" s="214">
        <f>IF(AZ487=1,G487,0)</f>
        <v>0</v>
      </c>
      <c r="BB487" s="214">
        <f>IF(AZ487=2,G487,0)</f>
        <v>0</v>
      </c>
      <c r="BC487" s="214">
        <f>IF(AZ487=3,G487,0)</f>
        <v>0</v>
      </c>
      <c r="BD487" s="214">
        <f>IF(AZ487=4,G487,0)</f>
        <v>0</v>
      </c>
      <c r="BE487" s="214">
        <f>IF(AZ487=5,G487,0)</f>
        <v>0</v>
      </c>
      <c r="CA487" s="241">
        <v>1</v>
      </c>
      <c r="CB487" s="241">
        <v>1</v>
      </c>
    </row>
    <row r="488" spans="1:15" ht="12.75">
      <c r="A488" s="250"/>
      <c r="B488" s="253"/>
      <c r="C488" s="580" t="s">
        <v>1250</v>
      </c>
      <c r="D488" s="581"/>
      <c r="E488" s="254">
        <v>0</v>
      </c>
      <c r="F488" s="540"/>
      <c r="G488" s="255"/>
      <c r="H488" s="256"/>
      <c r="I488" s="251"/>
      <c r="J488" s="257"/>
      <c r="K488" s="251"/>
      <c r="M488" s="252" t="s">
        <v>1250</v>
      </c>
      <c r="O488" s="241"/>
    </row>
    <row r="489" spans="1:15" ht="12.75">
      <c r="A489" s="250"/>
      <c r="B489" s="253"/>
      <c r="C489" s="580" t="s">
        <v>1335</v>
      </c>
      <c r="D489" s="581"/>
      <c r="E489" s="254">
        <v>7.2</v>
      </c>
      <c r="F489" s="540"/>
      <c r="G489" s="255"/>
      <c r="H489" s="256"/>
      <c r="I489" s="251"/>
      <c r="J489" s="257"/>
      <c r="K489" s="251"/>
      <c r="M489" s="252" t="s">
        <v>1335</v>
      </c>
      <c r="O489" s="241"/>
    </row>
    <row r="490" spans="1:15" ht="12.75">
      <c r="A490" s="250"/>
      <c r="B490" s="253"/>
      <c r="C490" s="580" t="s">
        <v>1336</v>
      </c>
      <c r="D490" s="581"/>
      <c r="E490" s="254">
        <v>16.45</v>
      </c>
      <c r="F490" s="540"/>
      <c r="G490" s="255"/>
      <c r="H490" s="256"/>
      <c r="I490" s="251"/>
      <c r="J490" s="257"/>
      <c r="K490" s="251"/>
      <c r="M490" s="252" t="s">
        <v>1336</v>
      </c>
      <c r="O490" s="241"/>
    </row>
    <row r="491" spans="1:15" ht="12.75">
      <c r="A491" s="250"/>
      <c r="B491" s="253"/>
      <c r="C491" s="580" t="s">
        <v>1337</v>
      </c>
      <c r="D491" s="581"/>
      <c r="E491" s="254">
        <v>11.75</v>
      </c>
      <c r="F491" s="540"/>
      <c r="G491" s="255"/>
      <c r="H491" s="256"/>
      <c r="I491" s="251"/>
      <c r="J491" s="257"/>
      <c r="K491" s="251"/>
      <c r="M491" s="252" t="s">
        <v>1337</v>
      </c>
      <c r="O491" s="241"/>
    </row>
    <row r="492" spans="1:15" ht="12.75">
      <c r="A492" s="250"/>
      <c r="B492" s="253"/>
      <c r="C492" s="580" t="s">
        <v>1340</v>
      </c>
      <c r="D492" s="581"/>
      <c r="E492" s="254">
        <v>57.6</v>
      </c>
      <c r="F492" s="540"/>
      <c r="G492" s="255"/>
      <c r="H492" s="256"/>
      <c r="I492" s="251"/>
      <c r="J492" s="257"/>
      <c r="K492" s="251"/>
      <c r="M492" s="252" t="s">
        <v>1340</v>
      </c>
      <c r="O492" s="241"/>
    </row>
    <row r="493" spans="1:15" ht="12.75">
      <c r="A493" s="250"/>
      <c r="B493" s="253"/>
      <c r="C493" s="580" t="s">
        <v>1341</v>
      </c>
      <c r="D493" s="581"/>
      <c r="E493" s="254">
        <v>3.6</v>
      </c>
      <c r="F493" s="540"/>
      <c r="G493" s="255"/>
      <c r="H493" s="256"/>
      <c r="I493" s="251"/>
      <c r="J493" s="257"/>
      <c r="K493" s="251"/>
      <c r="M493" s="252" t="s">
        <v>1341</v>
      </c>
      <c r="O493" s="241"/>
    </row>
    <row r="494" spans="1:15" ht="12.75">
      <c r="A494" s="250"/>
      <c r="B494" s="253"/>
      <c r="C494" s="580" t="s">
        <v>1342</v>
      </c>
      <c r="D494" s="581"/>
      <c r="E494" s="254">
        <v>4.8</v>
      </c>
      <c r="F494" s="540"/>
      <c r="G494" s="255"/>
      <c r="H494" s="256"/>
      <c r="I494" s="251"/>
      <c r="J494" s="257"/>
      <c r="K494" s="251"/>
      <c r="M494" s="252" t="s">
        <v>1342</v>
      </c>
      <c r="O494" s="241"/>
    </row>
    <row r="495" spans="1:15" ht="12.75">
      <c r="A495" s="250"/>
      <c r="B495" s="253"/>
      <c r="C495" s="587" t="s">
        <v>202</v>
      </c>
      <c r="D495" s="581"/>
      <c r="E495" s="278">
        <v>101.39999999999999</v>
      </c>
      <c r="F495" s="540"/>
      <c r="G495" s="255"/>
      <c r="H495" s="256"/>
      <c r="I495" s="251"/>
      <c r="J495" s="257"/>
      <c r="K495" s="251"/>
      <c r="M495" s="252" t="s">
        <v>202</v>
      </c>
      <c r="O495" s="241"/>
    </row>
    <row r="496" spans="1:15" ht="12.75">
      <c r="A496" s="250"/>
      <c r="B496" s="253"/>
      <c r="C496" s="580" t="s">
        <v>1374</v>
      </c>
      <c r="D496" s="581"/>
      <c r="E496" s="254">
        <v>-70.98</v>
      </c>
      <c r="F496" s="540"/>
      <c r="G496" s="255"/>
      <c r="H496" s="256"/>
      <c r="I496" s="251"/>
      <c r="J496" s="257"/>
      <c r="K496" s="251"/>
      <c r="M496" s="252" t="s">
        <v>1374</v>
      </c>
      <c r="O496" s="241"/>
    </row>
    <row r="497" spans="1:80" ht="12.75">
      <c r="A497" s="242">
        <v>55</v>
      </c>
      <c r="B497" s="243" t="s">
        <v>464</v>
      </c>
      <c r="C497" s="244" t="s">
        <v>465</v>
      </c>
      <c r="D497" s="245" t="s">
        <v>112</v>
      </c>
      <c r="E497" s="246">
        <v>7.1</v>
      </c>
      <c r="F497" s="377"/>
      <c r="G497" s="247">
        <f>E497*F497</f>
        <v>0</v>
      </c>
      <c r="H497" s="248">
        <v>0</v>
      </c>
      <c r="I497" s="249">
        <f>E497*H497</f>
        <v>0</v>
      </c>
      <c r="J497" s="248">
        <v>0</v>
      </c>
      <c r="K497" s="249">
        <f>E497*J497</f>
        <v>0</v>
      </c>
      <c r="O497" s="241">
        <v>2</v>
      </c>
      <c r="AA497" s="214">
        <v>2</v>
      </c>
      <c r="AB497" s="214">
        <v>1</v>
      </c>
      <c r="AC497" s="214">
        <v>1</v>
      </c>
      <c r="AZ497" s="214">
        <v>1</v>
      </c>
      <c r="BA497" s="214">
        <f>IF(AZ497=1,G497,0)</f>
        <v>0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2</v>
      </c>
      <c r="CB497" s="241">
        <v>1</v>
      </c>
    </row>
    <row r="498" spans="1:15" ht="12.75">
      <c r="A498" s="250"/>
      <c r="B498" s="253"/>
      <c r="C498" s="580" t="s">
        <v>1250</v>
      </c>
      <c r="D498" s="581"/>
      <c r="E498" s="254">
        <v>0</v>
      </c>
      <c r="F498" s="540"/>
      <c r="G498" s="255"/>
      <c r="H498" s="256"/>
      <c r="I498" s="251"/>
      <c r="J498" s="257"/>
      <c r="K498" s="251"/>
      <c r="M498" s="252" t="s">
        <v>1250</v>
      </c>
      <c r="O498" s="241"/>
    </row>
    <row r="499" spans="1:15" ht="12.75">
      <c r="A499" s="250"/>
      <c r="B499" s="253"/>
      <c r="C499" s="580" t="s">
        <v>1375</v>
      </c>
      <c r="D499" s="581"/>
      <c r="E499" s="254">
        <v>2.4</v>
      </c>
      <c r="F499" s="540"/>
      <c r="G499" s="255"/>
      <c r="H499" s="256"/>
      <c r="I499" s="251"/>
      <c r="J499" s="257"/>
      <c r="K499" s="251"/>
      <c r="M499" s="252" t="s">
        <v>1375</v>
      </c>
      <c r="O499" s="241"/>
    </row>
    <row r="500" spans="1:15" ht="12.75">
      <c r="A500" s="250"/>
      <c r="B500" s="253"/>
      <c r="C500" s="580" t="s">
        <v>1376</v>
      </c>
      <c r="D500" s="581"/>
      <c r="E500" s="254">
        <v>1.6</v>
      </c>
      <c r="F500" s="540"/>
      <c r="G500" s="255"/>
      <c r="H500" s="256"/>
      <c r="I500" s="251"/>
      <c r="J500" s="257"/>
      <c r="K500" s="251"/>
      <c r="M500" s="252" t="s">
        <v>1376</v>
      </c>
      <c r="O500" s="241"/>
    </row>
    <row r="501" spans="1:15" ht="12.75">
      <c r="A501" s="250"/>
      <c r="B501" s="253"/>
      <c r="C501" s="580" t="s">
        <v>1377</v>
      </c>
      <c r="D501" s="581"/>
      <c r="E501" s="254">
        <v>3.1</v>
      </c>
      <c r="F501" s="540"/>
      <c r="G501" s="255"/>
      <c r="H501" s="256"/>
      <c r="I501" s="251"/>
      <c r="J501" s="257"/>
      <c r="K501" s="251"/>
      <c r="M501" s="252" t="s">
        <v>1377</v>
      </c>
      <c r="O501" s="241"/>
    </row>
    <row r="502" spans="1:57" ht="12.75">
      <c r="A502" s="258"/>
      <c r="B502" s="259" t="s">
        <v>102</v>
      </c>
      <c r="C502" s="260" t="s">
        <v>441</v>
      </c>
      <c r="D502" s="261"/>
      <c r="E502" s="262"/>
      <c r="F502" s="542"/>
      <c r="G502" s="264">
        <f>SUM(G486:G501)</f>
        <v>0</v>
      </c>
      <c r="H502" s="265"/>
      <c r="I502" s="266">
        <f>SUM(I486:I501)</f>
        <v>1.5161328</v>
      </c>
      <c r="J502" s="265"/>
      <c r="K502" s="266">
        <f>SUM(K486:K501)</f>
        <v>0</v>
      </c>
      <c r="O502" s="241">
        <v>4</v>
      </c>
      <c r="BA502" s="267">
        <f>SUM(BA486:BA501)</f>
        <v>0</v>
      </c>
      <c r="BB502" s="267">
        <f>SUM(BB486:BB501)</f>
        <v>0</v>
      </c>
      <c r="BC502" s="267">
        <f>SUM(BC486:BC501)</f>
        <v>0</v>
      </c>
      <c r="BD502" s="267">
        <f>SUM(BD486:BD501)</f>
        <v>0</v>
      </c>
      <c r="BE502" s="267">
        <f>SUM(BE486:BE501)</f>
        <v>0</v>
      </c>
    </row>
    <row r="503" spans="1:15" ht="12.75">
      <c r="A503" s="231" t="s">
        <v>98</v>
      </c>
      <c r="B503" s="232" t="s">
        <v>477</v>
      </c>
      <c r="C503" s="233" t="s">
        <v>478</v>
      </c>
      <c r="D503" s="234"/>
      <c r="E503" s="235"/>
      <c r="F503" s="543"/>
      <c r="G503" s="236"/>
      <c r="H503" s="237"/>
      <c r="I503" s="238"/>
      <c r="J503" s="239"/>
      <c r="K503" s="240"/>
      <c r="O503" s="241">
        <v>1</v>
      </c>
    </row>
    <row r="504" spans="1:80" ht="22.5">
      <c r="A504" s="242">
        <v>56</v>
      </c>
      <c r="B504" s="243" t="s">
        <v>1378</v>
      </c>
      <c r="C504" s="244" t="s">
        <v>1379</v>
      </c>
      <c r="D504" s="245" t="s">
        <v>227</v>
      </c>
      <c r="E504" s="246">
        <v>28.2</v>
      </c>
      <c r="F504" s="377"/>
      <c r="G504" s="247">
        <f>E504*F504</f>
        <v>0</v>
      </c>
      <c r="H504" s="248">
        <v>0.00421</v>
      </c>
      <c r="I504" s="249">
        <f>E504*H504</f>
        <v>0.11872200000000001</v>
      </c>
      <c r="J504" s="248">
        <v>0</v>
      </c>
      <c r="K504" s="249">
        <f>E504*J504</f>
        <v>0</v>
      </c>
      <c r="O504" s="241">
        <v>2</v>
      </c>
      <c r="AA504" s="214">
        <v>1</v>
      </c>
      <c r="AB504" s="214">
        <v>1</v>
      </c>
      <c r="AC504" s="214">
        <v>1</v>
      </c>
      <c r="AZ504" s="214">
        <v>1</v>
      </c>
      <c r="BA504" s="214">
        <f>IF(AZ504=1,G504,0)</f>
        <v>0</v>
      </c>
      <c r="BB504" s="214">
        <f>IF(AZ504=2,G504,0)</f>
        <v>0</v>
      </c>
      <c r="BC504" s="214">
        <f>IF(AZ504=3,G504,0)</f>
        <v>0</v>
      </c>
      <c r="BD504" s="214">
        <f>IF(AZ504=4,G504,0)</f>
        <v>0</v>
      </c>
      <c r="BE504" s="214">
        <f>IF(AZ504=5,G504,0)</f>
        <v>0</v>
      </c>
      <c r="CA504" s="241">
        <v>1</v>
      </c>
      <c r="CB504" s="241">
        <v>1</v>
      </c>
    </row>
    <row r="505" spans="1:15" ht="12.75">
      <c r="A505" s="250"/>
      <c r="B505" s="253"/>
      <c r="C505" s="580" t="s">
        <v>1250</v>
      </c>
      <c r="D505" s="581"/>
      <c r="E505" s="254">
        <v>0</v>
      </c>
      <c r="F505" s="540"/>
      <c r="G505" s="255"/>
      <c r="H505" s="256"/>
      <c r="I505" s="251"/>
      <c r="J505" s="257"/>
      <c r="K505" s="251"/>
      <c r="M505" s="252" t="s">
        <v>1250</v>
      </c>
      <c r="O505" s="241"/>
    </row>
    <row r="506" spans="1:15" ht="12.75">
      <c r="A506" s="250"/>
      <c r="B506" s="253"/>
      <c r="C506" s="580" t="s">
        <v>1336</v>
      </c>
      <c r="D506" s="581"/>
      <c r="E506" s="254">
        <v>16.45</v>
      </c>
      <c r="F506" s="540"/>
      <c r="G506" s="255"/>
      <c r="H506" s="256"/>
      <c r="I506" s="251"/>
      <c r="J506" s="257"/>
      <c r="K506" s="251"/>
      <c r="M506" s="252" t="s">
        <v>1336</v>
      </c>
      <c r="O506" s="241"/>
    </row>
    <row r="507" spans="1:15" ht="12.75">
      <c r="A507" s="250"/>
      <c r="B507" s="253"/>
      <c r="C507" s="580" t="s">
        <v>1337</v>
      </c>
      <c r="D507" s="581"/>
      <c r="E507" s="254">
        <v>11.75</v>
      </c>
      <c r="F507" s="540"/>
      <c r="G507" s="255"/>
      <c r="H507" s="256"/>
      <c r="I507" s="251"/>
      <c r="J507" s="257"/>
      <c r="K507" s="251"/>
      <c r="M507" s="252" t="s">
        <v>1337</v>
      </c>
      <c r="O507" s="241"/>
    </row>
    <row r="508" spans="1:80" ht="22.5">
      <c r="A508" s="242">
        <v>57</v>
      </c>
      <c r="B508" s="243" t="s">
        <v>1380</v>
      </c>
      <c r="C508" s="244" t="s">
        <v>1381</v>
      </c>
      <c r="D508" s="245" t="s">
        <v>227</v>
      </c>
      <c r="E508" s="246">
        <v>73.2</v>
      </c>
      <c r="F508" s="377"/>
      <c r="G508" s="247">
        <f>E508*F508</f>
        <v>0</v>
      </c>
      <c r="H508" s="248">
        <v>0.00551</v>
      </c>
      <c r="I508" s="249">
        <f>E508*H508</f>
        <v>0.403332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12.75">
      <c r="A509" s="250"/>
      <c r="B509" s="253"/>
      <c r="C509" s="580" t="s">
        <v>1250</v>
      </c>
      <c r="D509" s="581"/>
      <c r="E509" s="254">
        <v>0</v>
      </c>
      <c r="F509" s="540"/>
      <c r="G509" s="255"/>
      <c r="H509" s="256"/>
      <c r="I509" s="251"/>
      <c r="J509" s="257"/>
      <c r="K509" s="251"/>
      <c r="M509" s="252" t="s">
        <v>1250</v>
      </c>
      <c r="O509" s="241"/>
    </row>
    <row r="510" spans="1:15" ht="12.75">
      <c r="A510" s="250"/>
      <c r="B510" s="253"/>
      <c r="C510" s="580" t="s">
        <v>1335</v>
      </c>
      <c r="D510" s="581"/>
      <c r="E510" s="254">
        <v>7.2</v>
      </c>
      <c r="F510" s="540"/>
      <c r="G510" s="255"/>
      <c r="H510" s="256"/>
      <c r="I510" s="251"/>
      <c r="J510" s="257"/>
      <c r="K510" s="251"/>
      <c r="M510" s="252" t="s">
        <v>1335</v>
      </c>
      <c r="O510" s="241"/>
    </row>
    <row r="511" spans="1:15" ht="12.75">
      <c r="A511" s="250"/>
      <c r="B511" s="253"/>
      <c r="C511" s="587" t="s">
        <v>202</v>
      </c>
      <c r="D511" s="581"/>
      <c r="E511" s="278">
        <v>7.2</v>
      </c>
      <c r="F511" s="540"/>
      <c r="G511" s="255"/>
      <c r="H511" s="256"/>
      <c r="I511" s="251"/>
      <c r="J511" s="257"/>
      <c r="K511" s="251"/>
      <c r="M511" s="252" t="s">
        <v>202</v>
      </c>
      <c r="O511" s="241"/>
    </row>
    <row r="512" spans="1:15" ht="12.75">
      <c r="A512" s="250"/>
      <c r="B512" s="253"/>
      <c r="C512" s="580" t="s">
        <v>1270</v>
      </c>
      <c r="D512" s="581"/>
      <c r="E512" s="254">
        <v>0</v>
      </c>
      <c r="F512" s="540"/>
      <c r="G512" s="255"/>
      <c r="H512" s="256"/>
      <c r="I512" s="251"/>
      <c r="J512" s="257"/>
      <c r="K512" s="251"/>
      <c r="M512" s="252" t="s">
        <v>1270</v>
      </c>
      <c r="O512" s="241"/>
    </row>
    <row r="513" spans="1:15" ht="12.75">
      <c r="A513" s="250"/>
      <c r="B513" s="253"/>
      <c r="C513" s="580" t="s">
        <v>1340</v>
      </c>
      <c r="D513" s="581"/>
      <c r="E513" s="254">
        <v>57.6</v>
      </c>
      <c r="F513" s="540"/>
      <c r="G513" s="255"/>
      <c r="H513" s="256"/>
      <c r="I513" s="251"/>
      <c r="J513" s="257"/>
      <c r="K513" s="251"/>
      <c r="M513" s="252" t="s">
        <v>1340</v>
      </c>
      <c r="O513" s="241"/>
    </row>
    <row r="514" spans="1:15" ht="12.75">
      <c r="A514" s="250"/>
      <c r="B514" s="253"/>
      <c r="C514" s="580" t="s">
        <v>1341</v>
      </c>
      <c r="D514" s="581"/>
      <c r="E514" s="254">
        <v>3.6</v>
      </c>
      <c r="F514" s="540"/>
      <c r="G514" s="255"/>
      <c r="H514" s="256"/>
      <c r="I514" s="251"/>
      <c r="J514" s="257"/>
      <c r="K514" s="251"/>
      <c r="M514" s="252" t="s">
        <v>1341</v>
      </c>
      <c r="O514" s="241"/>
    </row>
    <row r="515" spans="1:15" ht="12.75">
      <c r="A515" s="250"/>
      <c r="B515" s="253"/>
      <c r="C515" s="580" t="s">
        <v>1342</v>
      </c>
      <c r="D515" s="581"/>
      <c r="E515" s="254">
        <v>4.8</v>
      </c>
      <c r="F515" s="540"/>
      <c r="G515" s="255"/>
      <c r="H515" s="256"/>
      <c r="I515" s="251"/>
      <c r="J515" s="257"/>
      <c r="K515" s="251"/>
      <c r="M515" s="252" t="s">
        <v>1342</v>
      </c>
      <c r="O515" s="241"/>
    </row>
    <row r="516" spans="1:57" ht="12.75">
      <c r="A516" s="258"/>
      <c r="B516" s="259" t="s">
        <v>102</v>
      </c>
      <c r="C516" s="260" t="s">
        <v>479</v>
      </c>
      <c r="D516" s="261"/>
      <c r="E516" s="262"/>
      <c r="F516" s="542"/>
      <c r="G516" s="264">
        <f>SUM(G503:G515)</f>
        <v>0</v>
      </c>
      <c r="H516" s="265"/>
      <c r="I516" s="266">
        <f>SUM(I503:I515)</f>
        <v>0.522054</v>
      </c>
      <c r="J516" s="265"/>
      <c r="K516" s="266">
        <f>SUM(K503:K515)</f>
        <v>0</v>
      </c>
      <c r="O516" s="241">
        <v>4</v>
      </c>
      <c r="BA516" s="267">
        <f>SUM(BA503:BA515)</f>
        <v>0</v>
      </c>
      <c r="BB516" s="267">
        <f>SUM(BB503:BB515)</f>
        <v>0</v>
      </c>
      <c r="BC516" s="267">
        <f>SUM(BC503:BC515)</f>
        <v>0</v>
      </c>
      <c r="BD516" s="267">
        <f>SUM(BD503:BD515)</f>
        <v>0</v>
      </c>
      <c r="BE516" s="267">
        <f>SUM(BE503:BE515)</f>
        <v>0</v>
      </c>
    </row>
    <row r="517" spans="1:15" ht="12.75">
      <c r="A517" s="231" t="s">
        <v>98</v>
      </c>
      <c r="B517" s="232" t="s">
        <v>488</v>
      </c>
      <c r="C517" s="233" t="s">
        <v>489</v>
      </c>
      <c r="D517" s="234"/>
      <c r="E517" s="235"/>
      <c r="F517" s="543"/>
      <c r="G517" s="236"/>
      <c r="H517" s="237"/>
      <c r="I517" s="238"/>
      <c r="J517" s="239"/>
      <c r="K517" s="240"/>
      <c r="O517" s="241">
        <v>1</v>
      </c>
    </row>
    <row r="518" spans="1:80" ht="12.75">
      <c r="A518" s="242">
        <v>58</v>
      </c>
      <c r="B518" s="243" t="s">
        <v>491</v>
      </c>
      <c r="C518" s="244" t="s">
        <v>492</v>
      </c>
      <c r="D518" s="245" t="s">
        <v>112</v>
      </c>
      <c r="E518" s="246">
        <v>1470.224</v>
      </c>
      <c r="F518" s="377"/>
      <c r="G518" s="247">
        <f>E518*F518</f>
        <v>0</v>
      </c>
      <c r="H518" s="248">
        <v>0.01838</v>
      </c>
      <c r="I518" s="249">
        <f>E518*H518</f>
        <v>27.02271712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1</v>
      </c>
      <c r="AC518" s="214">
        <v>1</v>
      </c>
      <c r="AZ518" s="214">
        <v>1</v>
      </c>
      <c r="BA518" s="214">
        <f>IF(AZ518=1,G518,0)</f>
        <v>0</v>
      </c>
      <c r="BB518" s="214">
        <f>IF(AZ518=2,G518,0)</f>
        <v>0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1</v>
      </c>
    </row>
    <row r="519" spans="1:15" ht="12.75">
      <c r="A519" s="250"/>
      <c r="B519" s="253"/>
      <c r="C519" s="580" t="s">
        <v>1382</v>
      </c>
      <c r="D519" s="581"/>
      <c r="E519" s="254">
        <v>383.936</v>
      </c>
      <c r="F519" s="540"/>
      <c r="G519" s="255"/>
      <c r="H519" s="256"/>
      <c r="I519" s="251"/>
      <c r="J519" s="257"/>
      <c r="K519" s="251"/>
      <c r="M519" s="252" t="s">
        <v>1382</v>
      </c>
      <c r="O519" s="241"/>
    </row>
    <row r="520" spans="1:15" ht="12.75">
      <c r="A520" s="250"/>
      <c r="B520" s="253"/>
      <c r="C520" s="580" t="s">
        <v>1383</v>
      </c>
      <c r="D520" s="581"/>
      <c r="E520" s="254">
        <v>383.936</v>
      </c>
      <c r="F520" s="540"/>
      <c r="G520" s="255"/>
      <c r="H520" s="256"/>
      <c r="I520" s="251"/>
      <c r="J520" s="257"/>
      <c r="K520" s="251"/>
      <c r="M520" s="252" t="s">
        <v>1383</v>
      </c>
      <c r="O520" s="241"/>
    </row>
    <row r="521" spans="1:15" ht="12.75">
      <c r="A521" s="250"/>
      <c r="B521" s="253"/>
      <c r="C521" s="580" t="s">
        <v>1384</v>
      </c>
      <c r="D521" s="581"/>
      <c r="E521" s="254">
        <v>241.696</v>
      </c>
      <c r="F521" s="540"/>
      <c r="G521" s="255"/>
      <c r="H521" s="256"/>
      <c r="I521" s="251"/>
      <c r="J521" s="257"/>
      <c r="K521" s="251"/>
      <c r="M521" s="252" t="s">
        <v>1384</v>
      </c>
      <c r="O521" s="241"/>
    </row>
    <row r="522" spans="1:15" ht="12.75">
      <c r="A522" s="250"/>
      <c r="B522" s="253"/>
      <c r="C522" s="580" t="s">
        <v>1385</v>
      </c>
      <c r="D522" s="581"/>
      <c r="E522" s="254">
        <v>241.696</v>
      </c>
      <c r="F522" s="540"/>
      <c r="G522" s="255"/>
      <c r="H522" s="256"/>
      <c r="I522" s="251"/>
      <c r="J522" s="257"/>
      <c r="K522" s="251"/>
      <c r="M522" s="252" t="s">
        <v>1385</v>
      </c>
      <c r="O522" s="241"/>
    </row>
    <row r="523" spans="1:15" ht="12.75">
      <c r="A523" s="250"/>
      <c r="B523" s="253"/>
      <c r="C523" s="587" t="s">
        <v>202</v>
      </c>
      <c r="D523" s="581"/>
      <c r="E523" s="278">
        <v>1251.264</v>
      </c>
      <c r="F523" s="540"/>
      <c r="G523" s="255"/>
      <c r="H523" s="256"/>
      <c r="I523" s="251"/>
      <c r="J523" s="257"/>
      <c r="K523" s="251"/>
      <c r="M523" s="252" t="s">
        <v>202</v>
      </c>
      <c r="O523" s="241"/>
    </row>
    <row r="524" spans="1:15" ht="12.75">
      <c r="A524" s="250"/>
      <c r="B524" s="253"/>
      <c r="C524" s="580" t="s">
        <v>1234</v>
      </c>
      <c r="D524" s="581"/>
      <c r="E524" s="254">
        <v>0</v>
      </c>
      <c r="F524" s="540"/>
      <c r="G524" s="255"/>
      <c r="H524" s="256"/>
      <c r="I524" s="251"/>
      <c r="J524" s="257"/>
      <c r="K524" s="251"/>
      <c r="M524" s="252" t="s">
        <v>1234</v>
      </c>
      <c r="O524" s="241"/>
    </row>
    <row r="525" spans="1:15" ht="12.75">
      <c r="A525" s="250"/>
      <c r="B525" s="253"/>
      <c r="C525" s="580" t="s">
        <v>1386</v>
      </c>
      <c r="D525" s="581"/>
      <c r="E525" s="254">
        <v>59.2</v>
      </c>
      <c r="F525" s="540"/>
      <c r="G525" s="255"/>
      <c r="H525" s="256"/>
      <c r="I525" s="251"/>
      <c r="J525" s="257"/>
      <c r="K525" s="251"/>
      <c r="M525" s="252" t="s">
        <v>1386</v>
      </c>
      <c r="O525" s="241"/>
    </row>
    <row r="526" spans="1:15" ht="12.75">
      <c r="A526" s="250"/>
      <c r="B526" s="253"/>
      <c r="C526" s="580" t="s">
        <v>1387</v>
      </c>
      <c r="D526" s="581"/>
      <c r="E526" s="254">
        <v>76.24</v>
      </c>
      <c r="F526" s="540"/>
      <c r="G526" s="255"/>
      <c r="H526" s="256"/>
      <c r="I526" s="251"/>
      <c r="J526" s="257"/>
      <c r="K526" s="251"/>
      <c r="M526" s="252" t="s">
        <v>1387</v>
      </c>
      <c r="O526" s="241"/>
    </row>
    <row r="527" spans="1:15" ht="12.75">
      <c r="A527" s="250"/>
      <c r="B527" s="253"/>
      <c r="C527" s="580" t="s">
        <v>1388</v>
      </c>
      <c r="D527" s="581"/>
      <c r="E527" s="254">
        <v>35.34</v>
      </c>
      <c r="F527" s="540"/>
      <c r="G527" s="255"/>
      <c r="H527" s="256"/>
      <c r="I527" s="251"/>
      <c r="J527" s="257"/>
      <c r="K527" s="251"/>
      <c r="M527" s="252" t="s">
        <v>1388</v>
      </c>
      <c r="O527" s="241"/>
    </row>
    <row r="528" spans="1:15" ht="12.75">
      <c r="A528" s="250"/>
      <c r="B528" s="253"/>
      <c r="C528" s="580" t="s">
        <v>1389</v>
      </c>
      <c r="D528" s="581"/>
      <c r="E528" s="254">
        <v>48.18</v>
      </c>
      <c r="F528" s="540"/>
      <c r="G528" s="255"/>
      <c r="H528" s="256"/>
      <c r="I528" s="251"/>
      <c r="J528" s="257"/>
      <c r="K528" s="251"/>
      <c r="M528" s="252" t="s">
        <v>1389</v>
      </c>
      <c r="O528" s="241"/>
    </row>
    <row r="529" spans="1:15" ht="12.75">
      <c r="A529" s="250"/>
      <c r="B529" s="253"/>
      <c r="C529" s="587" t="s">
        <v>202</v>
      </c>
      <c r="D529" s="581"/>
      <c r="E529" s="278">
        <v>218.96</v>
      </c>
      <c r="F529" s="540"/>
      <c r="G529" s="255"/>
      <c r="H529" s="256"/>
      <c r="I529" s="251"/>
      <c r="J529" s="257"/>
      <c r="K529" s="251"/>
      <c r="M529" s="252" t="s">
        <v>202</v>
      </c>
      <c r="O529" s="241"/>
    </row>
    <row r="530" spans="1:80" ht="22.5">
      <c r="A530" s="242">
        <v>59</v>
      </c>
      <c r="B530" s="243" t="s">
        <v>499</v>
      </c>
      <c r="C530" s="244" t="s">
        <v>500</v>
      </c>
      <c r="D530" s="245" t="s">
        <v>112</v>
      </c>
      <c r="E530" s="246">
        <v>2940.448</v>
      </c>
      <c r="F530" s="377"/>
      <c r="G530" s="247">
        <f>E530*F530</f>
        <v>0</v>
      </c>
      <c r="H530" s="248">
        <v>0</v>
      </c>
      <c r="I530" s="249">
        <f>E530*H530</f>
        <v>0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1</v>
      </c>
      <c r="AC530" s="214">
        <v>1</v>
      </c>
      <c r="AZ530" s="214">
        <v>1</v>
      </c>
      <c r="BA530" s="214">
        <f>IF(AZ530=1,G530,0)</f>
        <v>0</v>
      </c>
      <c r="BB530" s="214">
        <f>IF(AZ530=2,G530,0)</f>
        <v>0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1</v>
      </c>
    </row>
    <row r="531" spans="1:15" ht="12.75">
      <c r="A531" s="250"/>
      <c r="B531" s="253"/>
      <c r="C531" s="580" t="s">
        <v>1390</v>
      </c>
      <c r="D531" s="581"/>
      <c r="E531" s="254">
        <v>2940.448</v>
      </c>
      <c r="F531" s="540"/>
      <c r="G531" s="255"/>
      <c r="H531" s="256"/>
      <c r="I531" s="251"/>
      <c r="J531" s="257"/>
      <c r="K531" s="251"/>
      <c r="M531" s="252" t="s">
        <v>1390</v>
      </c>
      <c r="O531" s="241"/>
    </row>
    <row r="532" spans="1:80" ht="12.75">
      <c r="A532" s="242">
        <v>60</v>
      </c>
      <c r="B532" s="243" t="s">
        <v>502</v>
      </c>
      <c r="C532" s="244" t="s">
        <v>503</v>
      </c>
      <c r="D532" s="245" t="s">
        <v>504</v>
      </c>
      <c r="E532" s="246">
        <v>29404.48</v>
      </c>
      <c r="F532" s="377"/>
      <c r="G532" s="247">
        <f>E532*F532</f>
        <v>0</v>
      </c>
      <c r="H532" s="248">
        <v>0</v>
      </c>
      <c r="I532" s="249">
        <f>E532*H532</f>
        <v>0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1</v>
      </c>
      <c r="AC532" s="214">
        <v>1</v>
      </c>
      <c r="AZ532" s="214">
        <v>1</v>
      </c>
      <c r="BA532" s="214">
        <f>IF(AZ532=1,G532,0)</f>
        <v>0</v>
      </c>
      <c r="BB532" s="214">
        <f>IF(AZ532=2,G532,0)</f>
        <v>0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1</v>
      </c>
    </row>
    <row r="533" spans="1:15" ht="12.75">
      <c r="A533" s="250"/>
      <c r="B533" s="253"/>
      <c r="C533" s="580" t="s">
        <v>1391</v>
      </c>
      <c r="D533" s="581"/>
      <c r="E533" s="254">
        <v>29404.48</v>
      </c>
      <c r="F533" s="540"/>
      <c r="G533" s="255"/>
      <c r="H533" s="256"/>
      <c r="I533" s="251"/>
      <c r="J533" s="257"/>
      <c r="K533" s="251"/>
      <c r="M533" s="252" t="s">
        <v>1391</v>
      </c>
      <c r="O533" s="241"/>
    </row>
    <row r="534" spans="1:80" ht="12.75">
      <c r="A534" s="242">
        <v>61</v>
      </c>
      <c r="B534" s="243" t="s">
        <v>506</v>
      </c>
      <c r="C534" s="244" t="s">
        <v>507</v>
      </c>
      <c r="D534" s="245" t="s">
        <v>112</v>
      </c>
      <c r="E534" s="246">
        <v>1470.224</v>
      </c>
      <c r="F534" s="377"/>
      <c r="G534" s="247">
        <f>E534*F534</f>
        <v>0</v>
      </c>
      <c r="H534" s="248">
        <v>0</v>
      </c>
      <c r="I534" s="249">
        <f>E534*H534</f>
        <v>0</v>
      </c>
      <c r="J534" s="248">
        <v>0</v>
      </c>
      <c r="K534" s="249">
        <f>E534*J534</f>
        <v>0</v>
      </c>
      <c r="O534" s="241">
        <v>2</v>
      </c>
      <c r="AA534" s="214">
        <v>1</v>
      </c>
      <c r="AB534" s="214">
        <v>1</v>
      </c>
      <c r="AC534" s="214">
        <v>1</v>
      </c>
      <c r="AZ534" s="214">
        <v>1</v>
      </c>
      <c r="BA534" s="214">
        <f>IF(AZ534=1,G534,0)</f>
        <v>0</v>
      </c>
      <c r="BB534" s="214">
        <f>IF(AZ534=2,G534,0)</f>
        <v>0</v>
      </c>
      <c r="BC534" s="214">
        <f>IF(AZ534=3,G534,0)</f>
        <v>0</v>
      </c>
      <c r="BD534" s="214">
        <f>IF(AZ534=4,G534,0)</f>
        <v>0</v>
      </c>
      <c r="BE534" s="214">
        <f>IF(AZ534=5,G534,0)</f>
        <v>0</v>
      </c>
      <c r="CA534" s="241">
        <v>1</v>
      </c>
      <c r="CB534" s="241">
        <v>1</v>
      </c>
    </row>
    <row r="535" spans="1:80" ht="12.75">
      <c r="A535" s="242">
        <v>62</v>
      </c>
      <c r="B535" s="243" t="s">
        <v>508</v>
      </c>
      <c r="C535" s="244" t="s">
        <v>509</v>
      </c>
      <c r="D535" s="245" t="s">
        <v>112</v>
      </c>
      <c r="E535" s="246">
        <v>1470.224</v>
      </c>
      <c r="F535" s="377"/>
      <c r="G535" s="247">
        <f>E535*F535</f>
        <v>0</v>
      </c>
      <c r="H535" s="248">
        <v>0</v>
      </c>
      <c r="I535" s="249">
        <f>E535*H535</f>
        <v>0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1</v>
      </c>
      <c r="AC535" s="214">
        <v>1</v>
      </c>
      <c r="AZ535" s="214">
        <v>1</v>
      </c>
      <c r="BA535" s="214">
        <f>IF(AZ535=1,G535,0)</f>
        <v>0</v>
      </c>
      <c r="BB535" s="214">
        <f>IF(AZ535=2,G535,0)</f>
        <v>0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1</v>
      </c>
    </row>
    <row r="536" spans="1:80" ht="12.75">
      <c r="A536" s="242">
        <v>63</v>
      </c>
      <c r="B536" s="243" t="s">
        <v>510</v>
      </c>
      <c r="C536" s="244" t="s">
        <v>511</v>
      </c>
      <c r="D536" s="245" t="s">
        <v>112</v>
      </c>
      <c r="E536" s="246">
        <v>2940.448</v>
      </c>
      <c r="F536" s="377"/>
      <c r="G536" s="247">
        <f>E536*F536</f>
        <v>0</v>
      </c>
      <c r="H536" s="248">
        <v>0</v>
      </c>
      <c r="I536" s="249">
        <f>E536*H536</f>
        <v>0</v>
      </c>
      <c r="J536" s="248">
        <v>0</v>
      </c>
      <c r="K536" s="249">
        <f>E536*J536</f>
        <v>0</v>
      </c>
      <c r="O536" s="241">
        <v>2</v>
      </c>
      <c r="AA536" s="214">
        <v>1</v>
      </c>
      <c r="AB536" s="214">
        <v>1</v>
      </c>
      <c r="AC536" s="214">
        <v>1</v>
      </c>
      <c r="AZ536" s="214">
        <v>1</v>
      </c>
      <c r="BA536" s="214">
        <f>IF(AZ536=1,G536,0)</f>
        <v>0</v>
      </c>
      <c r="BB536" s="214">
        <f>IF(AZ536=2,G536,0)</f>
        <v>0</v>
      </c>
      <c r="BC536" s="214">
        <f>IF(AZ536=3,G536,0)</f>
        <v>0</v>
      </c>
      <c r="BD536" s="214">
        <f>IF(AZ536=4,G536,0)</f>
        <v>0</v>
      </c>
      <c r="BE536" s="214">
        <f>IF(AZ536=5,G536,0)</f>
        <v>0</v>
      </c>
      <c r="CA536" s="241">
        <v>1</v>
      </c>
      <c r="CB536" s="241">
        <v>1</v>
      </c>
    </row>
    <row r="537" spans="1:15" ht="12.75">
      <c r="A537" s="250"/>
      <c r="B537" s="253"/>
      <c r="C537" s="580" t="s">
        <v>1390</v>
      </c>
      <c r="D537" s="581"/>
      <c r="E537" s="254">
        <v>2940.448</v>
      </c>
      <c r="F537" s="540"/>
      <c r="G537" s="255"/>
      <c r="H537" s="256"/>
      <c r="I537" s="251"/>
      <c r="J537" s="257"/>
      <c r="K537" s="251"/>
      <c r="M537" s="252" t="s">
        <v>1390</v>
      </c>
      <c r="O537" s="241"/>
    </row>
    <row r="538" spans="1:80" ht="12.75">
      <c r="A538" s="242">
        <v>64</v>
      </c>
      <c r="B538" s="243" t="s">
        <v>512</v>
      </c>
      <c r="C538" s="244" t="s">
        <v>513</v>
      </c>
      <c r="D538" s="245" t="s">
        <v>112</v>
      </c>
      <c r="E538" s="246">
        <v>1470.224</v>
      </c>
      <c r="F538" s="377"/>
      <c r="G538" s="247">
        <f>E538*F538</f>
        <v>0</v>
      </c>
      <c r="H538" s="248">
        <v>0</v>
      </c>
      <c r="I538" s="249">
        <f>E538*H538</f>
        <v>0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1</v>
      </c>
      <c r="AC538" s="214">
        <v>1</v>
      </c>
      <c r="AZ538" s="214">
        <v>1</v>
      </c>
      <c r="BA538" s="214">
        <f>IF(AZ538=1,G538,0)</f>
        <v>0</v>
      </c>
      <c r="BB538" s="214">
        <f>IF(AZ538=2,G538,0)</f>
        <v>0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1</v>
      </c>
    </row>
    <row r="539" spans="1:80" ht="22.5">
      <c r="A539" s="242">
        <v>65</v>
      </c>
      <c r="B539" s="243" t="s">
        <v>523</v>
      </c>
      <c r="C539" s="244" t="s">
        <v>524</v>
      </c>
      <c r="D539" s="245" t="s">
        <v>153</v>
      </c>
      <c r="E539" s="246">
        <v>1</v>
      </c>
      <c r="F539" s="377"/>
      <c r="G539" s="247">
        <f>E539*F539</f>
        <v>0</v>
      </c>
      <c r="H539" s="248">
        <v>0.00121</v>
      </c>
      <c r="I539" s="249">
        <f>E539*H539</f>
        <v>0.00121</v>
      </c>
      <c r="J539" s="248"/>
      <c r="K539" s="249">
        <f>E539*J539</f>
        <v>0</v>
      </c>
      <c r="O539" s="241">
        <v>2</v>
      </c>
      <c r="AA539" s="214">
        <v>12</v>
      </c>
      <c r="AB539" s="214">
        <v>0</v>
      </c>
      <c r="AC539" s="214">
        <v>5</v>
      </c>
      <c r="AZ539" s="214">
        <v>1</v>
      </c>
      <c r="BA539" s="214">
        <f>IF(AZ539=1,G539,0)</f>
        <v>0</v>
      </c>
      <c r="BB539" s="214">
        <f>IF(AZ539=2,G539,0)</f>
        <v>0</v>
      </c>
      <c r="BC539" s="214">
        <f>IF(AZ539=3,G539,0)</f>
        <v>0</v>
      </c>
      <c r="BD539" s="214">
        <f>IF(AZ539=4,G539,0)</f>
        <v>0</v>
      </c>
      <c r="BE539" s="214">
        <f>IF(AZ539=5,G539,0)</f>
        <v>0</v>
      </c>
      <c r="CA539" s="241">
        <v>12</v>
      </c>
      <c r="CB539" s="241">
        <v>0</v>
      </c>
    </row>
    <row r="540" spans="1:80" ht="12.75">
      <c r="A540" s="242">
        <v>66</v>
      </c>
      <c r="B540" s="243" t="s">
        <v>525</v>
      </c>
      <c r="C540" s="244" t="s">
        <v>526</v>
      </c>
      <c r="D540" s="245" t="s">
        <v>153</v>
      </c>
      <c r="E540" s="246">
        <v>1</v>
      </c>
      <c r="F540" s="377"/>
      <c r="G540" s="247">
        <f>E540*F540</f>
        <v>0</v>
      </c>
      <c r="H540" s="248">
        <v>0.00121</v>
      </c>
      <c r="I540" s="249">
        <f>E540*H540</f>
        <v>0.00121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200</v>
      </c>
      <c r="AZ540" s="214">
        <v>1</v>
      </c>
      <c r="BA540" s="214">
        <f>IF(AZ540=1,G540,0)</f>
        <v>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57" ht="12.75">
      <c r="A541" s="258"/>
      <c r="B541" s="259" t="s">
        <v>102</v>
      </c>
      <c r="C541" s="260" t="s">
        <v>490</v>
      </c>
      <c r="D541" s="261"/>
      <c r="E541" s="262"/>
      <c r="F541" s="542"/>
      <c r="G541" s="264">
        <f>SUM(G517:G540)</f>
        <v>0</v>
      </c>
      <c r="H541" s="265"/>
      <c r="I541" s="266">
        <f>SUM(I517:I540)</f>
        <v>27.02513712</v>
      </c>
      <c r="J541" s="265"/>
      <c r="K541" s="266">
        <f>SUM(K517:K540)</f>
        <v>0</v>
      </c>
      <c r="O541" s="241">
        <v>4</v>
      </c>
      <c r="BA541" s="267">
        <f>SUM(BA517:BA540)</f>
        <v>0</v>
      </c>
      <c r="BB541" s="267">
        <f>SUM(BB517:BB540)</f>
        <v>0</v>
      </c>
      <c r="BC541" s="267">
        <f>SUM(BC517:BC540)</f>
        <v>0</v>
      </c>
      <c r="BD541" s="267">
        <f>SUM(BD517:BD540)</f>
        <v>0</v>
      </c>
      <c r="BE541" s="267">
        <f>SUM(BE517:BE540)</f>
        <v>0</v>
      </c>
    </row>
    <row r="542" spans="1:15" ht="12.75">
      <c r="A542" s="231" t="s">
        <v>98</v>
      </c>
      <c r="B542" s="232" t="s">
        <v>527</v>
      </c>
      <c r="C542" s="233" t="s">
        <v>528</v>
      </c>
      <c r="D542" s="234"/>
      <c r="E542" s="235"/>
      <c r="F542" s="543"/>
      <c r="G542" s="236"/>
      <c r="H542" s="237"/>
      <c r="I542" s="238"/>
      <c r="J542" s="239"/>
      <c r="K542" s="240"/>
      <c r="O542" s="241">
        <v>1</v>
      </c>
    </row>
    <row r="543" spans="1:80" ht="12.75">
      <c r="A543" s="242">
        <v>67</v>
      </c>
      <c r="B543" s="243" t="s">
        <v>530</v>
      </c>
      <c r="C543" s="244" t="s">
        <v>531</v>
      </c>
      <c r="D543" s="245" t="s">
        <v>153</v>
      </c>
      <c r="E543" s="246">
        <v>1</v>
      </c>
      <c r="F543" s="377"/>
      <c r="G543" s="247">
        <f>E543*F543</f>
        <v>0</v>
      </c>
      <c r="H543" s="248">
        <v>0</v>
      </c>
      <c r="I543" s="249">
        <f>E543*H543</f>
        <v>0</v>
      </c>
      <c r="J543" s="248">
        <v>0</v>
      </c>
      <c r="K543" s="249">
        <f>E543*J543</f>
        <v>0</v>
      </c>
      <c r="O543" s="241">
        <v>2</v>
      </c>
      <c r="AA543" s="214">
        <v>1</v>
      </c>
      <c r="AB543" s="214">
        <v>1</v>
      </c>
      <c r="AC543" s="214">
        <v>1</v>
      </c>
      <c r="AZ543" s="214">
        <v>1</v>
      </c>
      <c r="BA543" s="214">
        <f>IF(AZ543=1,G543,0)</f>
        <v>0</v>
      </c>
      <c r="BB543" s="214">
        <f>IF(AZ543=2,G543,0)</f>
        <v>0</v>
      </c>
      <c r="BC543" s="214">
        <f>IF(AZ543=3,G543,0)</f>
        <v>0</v>
      </c>
      <c r="BD543" s="214">
        <f>IF(AZ543=4,G543,0)</f>
        <v>0</v>
      </c>
      <c r="BE543" s="214">
        <f>IF(AZ543=5,G543,0)</f>
        <v>0</v>
      </c>
      <c r="CA543" s="241">
        <v>1</v>
      </c>
      <c r="CB543" s="241">
        <v>1</v>
      </c>
    </row>
    <row r="544" spans="1:80" ht="22.5">
      <c r="A544" s="242">
        <v>68</v>
      </c>
      <c r="B544" s="243" t="s">
        <v>1392</v>
      </c>
      <c r="C544" s="244" t="s">
        <v>1393</v>
      </c>
      <c r="D544" s="245" t="s">
        <v>153</v>
      </c>
      <c r="E544" s="246">
        <v>2</v>
      </c>
      <c r="F544" s="377"/>
      <c r="G544" s="247">
        <f>E544*F544</f>
        <v>0</v>
      </c>
      <c r="H544" s="248">
        <v>0.00281</v>
      </c>
      <c r="I544" s="249">
        <f>E544*H544</f>
        <v>0.00562</v>
      </c>
      <c r="J544" s="248">
        <v>0</v>
      </c>
      <c r="K544" s="249">
        <f>E544*J544</f>
        <v>0</v>
      </c>
      <c r="O544" s="241">
        <v>2</v>
      </c>
      <c r="AA544" s="214">
        <v>1</v>
      </c>
      <c r="AB544" s="214">
        <v>1</v>
      </c>
      <c r="AC544" s="214">
        <v>1</v>
      </c>
      <c r="AZ544" s="214">
        <v>1</v>
      </c>
      <c r="BA544" s="214">
        <f>IF(AZ544=1,G544,0)</f>
        <v>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</v>
      </c>
      <c r="CB544" s="241">
        <v>1</v>
      </c>
    </row>
    <row r="545" spans="1:80" ht="22.5">
      <c r="A545" s="242">
        <v>69</v>
      </c>
      <c r="B545" s="243" t="s">
        <v>534</v>
      </c>
      <c r="C545" s="244" t="s">
        <v>535</v>
      </c>
      <c r="D545" s="245" t="s">
        <v>153</v>
      </c>
      <c r="E545" s="246">
        <v>4</v>
      </c>
      <c r="F545" s="377"/>
      <c r="G545" s="247">
        <f>E545*F545</f>
        <v>0</v>
      </c>
      <c r="H545" s="248">
        <v>0</v>
      </c>
      <c r="I545" s="249">
        <f>E545*H545</f>
        <v>0</v>
      </c>
      <c r="J545" s="248">
        <v>0</v>
      </c>
      <c r="K545" s="249">
        <f>E545*J545</f>
        <v>0</v>
      </c>
      <c r="O545" s="241">
        <v>2</v>
      </c>
      <c r="AA545" s="214">
        <v>1</v>
      </c>
      <c r="AB545" s="214">
        <v>1</v>
      </c>
      <c r="AC545" s="214">
        <v>1</v>
      </c>
      <c r="AZ545" s="214">
        <v>1</v>
      </c>
      <c r="BA545" s="214">
        <f>IF(AZ545=1,G545,0)</f>
        <v>0</v>
      </c>
      <c r="BB545" s="214">
        <f>IF(AZ545=2,G545,0)</f>
        <v>0</v>
      </c>
      <c r="BC545" s="214">
        <f>IF(AZ545=3,G545,0)</f>
        <v>0</v>
      </c>
      <c r="BD545" s="214">
        <f>IF(AZ545=4,G545,0)</f>
        <v>0</v>
      </c>
      <c r="BE545" s="214">
        <f>IF(AZ545=5,G545,0)</f>
        <v>0</v>
      </c>
      <c r="CA545" s="241">
        <v>1</v>
      </c>
      <c r="CB545" s="241">
        <v>1</v>
      </c>
    </row>
    <row r="546" spans="1:80" ht="22.5">
      <c r="A546" s="242">
        <v>70</v>
      </c>
      <c r="B546" s="243" t="s">
        <v>1394</v>
      </c>
      <c r="C546" s="244" t="s">
        <v>1395</v>
      </c>
      <c r="D546" s="245" t="s">
        <v>153</v>
      </c>
      <c r="E546" s="246">
        <v>1</v>
      </c>
      <c r="F546" s="377"/>
      <c r="G546" s="247">
        <f>E546*F546</f>
        <v>0</v>
      </c>
      <c r="H546" s="248">
        <v>0</v>
      </c>
      <c r="I546" s="249">
        <f>E546*H546</f>
        <v>0</v>
      </c>
      <c r="J546" s="248">
        <v>0</v>
      </c>
      <c r="K546" s="249">
        <f>E546*J546</f>
        <v>0</v>
      </c>
      <c r="O546" s="241">
        <v>2</v>
      </c>
      <c r="AA546" s="214">
        <v>1</v>
      </c>
      <c r="AB546" s="214">
        <v>1</v>
      </c>
      <c r="AC546" s="214">
        <v>1</v>
      </c>
      <c r="AZ546" s="214">
        <v>1</v>
      </c>
      <c r="BA546" s="214">
        <f>IF(AZ546=1,G546,0)</f>
        <v>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</v>
      </c>
      <c r="CB546" s="241">
        <v>1</v>
      </c>
    </row>
    <row r="547" spans="1:57" ht="12.75">
      <c r="A547" s="258"/>
      <c r="B547" s="259" t="s">
        <v>102</v>
      </c>
      <c r="C547" s="260" t="s">
        <v>529</v>
      </c>
      <c r="D547" s="261"/>
      <c r="E547" s="262"/>
      <c r="F547" s="542"/>
      <c r="G547" s="264">
        <f>SUM(G542:G546)</f>
        <v>0</v>
      </c>
      <c r="H547" s="265"/>
      <c r="I547" s="266">
        <f>SUM(I542:I546)</f>
        <v>0.00562</v>
      </c>
      <c r="J547" s="265"/>
      <c r="K547" s="266">
        <f>SUM(K542:K546)</f>
        <v>0</v>
      </c>
      <c r="O547" s="241">
        <v>4</v>
      </c>
      <c r="BA547" s="267">
        <f>SUM(BA542:BA546)</f>
        <v>0</v>
      </c>
      <c r="BB547" s="267">
        <f>SUM(BB542:BB546)</f>
        <v>0</v>
      </c>
      <c r="BC547" s="267">
        <f>SUM(BC542:BC546)</f>
        <v>0</v>
      </c>
      <c r="BD547" s="267">
        <f>SUM(BD542:BD546)</f>
        <v>0</v>
      </c>
      <c r="BE547" s="267">
        <f>SUM(BE542:BE546)</f>
        <v>0</v>
      </c>
    </row>
    <row r="548" spans="1:15" ht="12.75">
      <c r="A548" s="231" t="s">
        <v>98</v>
      </c>
      <c r="B548" s="232" t="s">
        <v>545</v>
      </c>
      <c r="C548" s="233" t="s">
        <v>546</v>
      </c>
      <c r="D548" s="234"/>
      <c r="E548" s="235"/>
      <c r="F548" s="543"/>
      <c r="G548" s="236"/>
      <c r="H548" s="237"/>
      <c r="I548" s="238"/>
      <c r="J548" s="239"/>
      <c r="K548" s="240"/>
      <c r="O548" s="241">
        <v>1</v>
      </c>
    </row>
    <row r="549" spans="1:80" ht="12.75">
      <c r="A549" s="242">
        <v>71</v>
      </c>
      <c r="B549" s="243" t="s">
        <v>548</v>
      </c>
      <c r="C549" s="244" t="s">
        <v>549</v>
      </c>
      <c r="D549" s="245" t="s">
        <v>112</v>
      </c>
      <c r="E549" s="246">
        <v>6.48</v>
      </c>
      <c r="F549" s="377"/>
      <c r="G549" s="247">
        <f>E549*F549</f>
        <v>0</v>
      </c>
      <c r="H549" s="248">
        <v>0.00067</v>
      </c>
      <c r="I549" s="249">
        <f>E549*H549</f>
        <v>0.0043416</v>
      </c>
      <c r="J549" s="248">
        <v>-0.082</v>
      </c>
      <c r="K549" s="249">
        <f>E549*J549</f>
        <v>-0.53136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12.75">
      <c r="A550" s="250"/>
      <c r="B550" s="253"/>
      <c r="C550" s="580" t="s">
        <v>1250</v>
      </c>
      <c r="D550" s="581"/>
      <c r="E550" s="254">
        <v>0</v>
      </c>
      <c r="F550" s="540"/>
      <c r="G550" s="255"/>
      <c r="H550" s="256"/>
      <c r="I550" s="251"/>
      <c r="J550" s="257"/>
      <c r="K550" s="251"/>
      <c r="M550" s="252" t="s">
        <v>1250</v>
      </c>
      <c r="O550" s="241"/>
    </row>
    <row r="551" spans="1:15" ht="12.75">
      <c r="A551" s="250"/>
      <c r="B551" s="253"/>
      <c r="C551" s="580" t="s">
        <v>1274</v>
      </c>
      <c r="D551" s="581"/>
      <c r="E551" s="254">
        <v>6.48</v>
      </c>
      <c r="F551" s="540"/>
      <c r="G551" s="255"/>
      <c r="H551" s="256"/>
      <c r="I551" s="251"/>
      <c r="J551" s="257"/>
      <c r="K551" s="251"/>
      <c r="M551" s="252" t="s">
        <v>1274</v>
      </c>
      <c r="O551" s="241"/>
    </row>
    <row r="552" spans="1:80" ht="12.75">
      <c r="A552" s="242">
        <v>72</v>
      </c>
      <c r="B552" s="243" t="s">
        <v>550</v>
      </c>
      <c r="C552" s="244" t="s">
        <v>551</v>
      </c>
      <c r="D552" s="245" t="s">
        <v>153</v>
      </c>
      <c r="E552" s="246">
        <v>30</v>
      </c>
      <c r="F552" s="377"/>
      <c r="G552" s="247">
        <f>E552*F552</f>
        <v>0</v>
      </c>
      <c r="H552" s="248">
        <v>0</v>
      </c>
      <c r="I552" s="249">
        <f>E552*H552</f>
        <v>0</v>
      </c>
      <c r="J552" s="248">
        <v>-0.001</v>
      </c>
      <c r="K552" s="249">
        <f>E552*J552</f>
        <v>-0.03</v>
      </c>
      <c r="O552" s="241">
        <v>2</v>
      </c>
      <c r="AA552" s="214">
        <v>1</v>
      </c>
      <c r="AB552" s="214">
        <v>7</v>
      </c>
      <c r="AC552" s="214">
        <v>7</v>
      </c>
      <c r="AZ552" s="214">
        <v>1</v>
      </c>
      <c r="BA552" s="214">
        <f>IF(AZ552=1,G552,0)</f>
        <v>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</v>
      </c>
      <c r="CB552" s="241">
        <v>7</v>
      </c>
    </row>
    <row r="553" spans="1:80" ht="12.75">
      <c r="A553" s="242">
        <v>73</v>
      </c>
      <c r="B553" s="243" t="s">
        <v>1093</v>
      </c>
      <c r="C553" s="244" t="s">
        <v>1094</v>
      </c>
      <c r="D553" s="245" t="s">
        <v>153</v>
      </c>
      <c r="E553" s="246">
        <v>2</v>
      </c>
      <c r="F553" s="377"/>
      <c r="G553" s="247">
        <f>E553*F553</f>
        <v>0</v>
      </c>
      <c r="H553" s="248">
        <v>0</v>
      </c>
      <c r="I553" s="249">
        <f>E553*H553</f>
        <v>0</v>
      </c>
      <c r="J553" s="248">
        <v>-0.001</v>
      </c>
      <c r="K553" s="249">
        <f>E553*J553</f>
        <v>-0.002</v>
      </c>
      <c r="O553" s="241">
        <v>2</v>
      </c>
      <c r="AA553" s="214">
        <v>1</v>
      </c>
      <c r="AB553" s="214">
        <v>7</v>
      </c>
      <c r="AC553" s="214">
        <v>7</v>
      </c>
      <c r="AZ553" s="214">
        <v>1</v>
      </c>
      <c r="BA553" s="214">
        <f>IF(AZ553=1,G553,0)</f>
        <v>0</v>
      </c>
      <c r="BB553" s="214">
        <f>IF(AZ553=2,G553,0)</f>
        <v>0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1</v>
      </c>
      <c r="CB553" s="241">
        <v>7</v>
      </c>
    </row>
    <row r="554" spans="1:80" ht="22.5">
      <c r="A554" s="242">
        <v>74</v>
      </c>
      <c r="B554" s="243" t="s">
        <v>555</v>
      </c>
      <c r="C554" s="244" t="s">
        <v>556</v>
      </c>
      <c r="D554" s="245" t="s">
        <v>112</v>
      </c>
      <c r="E554" s="246">
        <v>170.129</v>
      </c>
      <c r="F554" s="377"/>
      <c r="G554" s="247">
        <f>E554*F554</f>
        <v>0</v>
      </c>
      <c r="H554" s="248">
        <v>0.001</v>
      </c>
      <c r="I554" s="249">
        <f>E554*H554</f>
        <v>0.170129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197</v>
      </c>
      <c r="AZ554" s="214">
        <v>1</v>
      </c>
      <c r="BA554" s="214">
        <f>IF(AZ554=1,G554,0)</f>
        <v>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12.75">
      <c r="A555" s="250"/>
      <c r="B555" s="253"/>
      <c r="C555" s="580" t="s">
        <v>1250</v>
      </c>
      <c r="D555" s="581"/>
      <c r="E555" s="254">
        <v>0</v>
      </c>
      <c r="F555" s="540"/>
      <c r="G555" s="255"/>
      <c r="H555" s="256"/>
      <c r="I555" s="251"/>
      <c r="J555" s="257"/>
      <c r="K555" s="251"/>
      <c r="M555" s="252" t="s">
        <v>1250</v>
      </c>
      <c r="O555" s="241"/>
    </row>
    <row r="556" spans="1:15" ht="12.75">
      <c r="A556" s="250"/>
      <c r="B556" s="253"/>
      <c r="C556" s="580" t="s">
        <v>1275</v>
      </c>
      <c r="D556" s="581"/>
      <c r="E556" s="254">
        <v>24.1815</v>
      </c>
      <c r="F556" s="540"/>
      <c r="G556" s="255"/>
      <c r="H556" s="256"/>
      <c r="I556" s="251"/>
      <c r="J556" s="257"/>
      <c r="K556" s="251"/>
      <c r="M556" s="252" t="s">
        <v>1275</v>
      </c>
      <c r="O556" s="241"/>
    </row>
    <row r="557" spans="1:15" ht="12.75">
      <c r="A557" s="250"/>
      <c r="B557" s="253"/>
      <c r="C557" s="580" t="s">
        <v>1276</v>
      </c>
      <c r="D557" s="581"/>
      <c r="E557" s="254">
        <v>17.2725</v>
      </c>
      <c r="F557" s="540"/>
      <c r="G557" s="255"/>
      <c r="H557" s="256"/>
      <c r="I557" s="251"/>
      <c r="J557" s="257"/>
      <c r="K557" s="251"/>
      <c r="M557" s="252" t="s">
        <v>1276</v>
      </c>
      <c r="O557" s="241"/>
    </row>
    <row r="558" spans="1:15" ht="12.75">
      <c r="A558" s="250"/>
      <c r="B558" s="253"/>
      <c r="C558" s="587" t="s">
        <v>202</v>
      </c>
      <c r="D558" s="581"/>
      <c r="E558" s="278">
        <v>41.454</v>
      </c>
      <c r="F558" s="540"/>
      <c r="G558" s="255"/>
      <c r="H558" s="256"/>
      <c r="I558" s="251"/>
      <c r="J558" s="257"/>
      <c r="K558" s="251"/>
      <c r="M558" s="252" t="s">
        <v>202</v>
      </c>
      <c r="O558" s="241"/>
    </row>
    <row r="559" spans="1:15" ht="12.75">
      <c r="A559" s="250"/>
      <c r="B559" s="253"/>
      <c r="C559" s="580" t="s">
        <v>1277</v>
      </c>
      <c r="D559" s="581"/>
      <c r="E559" s="254">
        <v>7.8</v>
      </c>
      <c r="F559" s="540"/>
      <c r="G559" s="255"/>
      <c r="H559" s="256"/>
      <c r="I559" s="251"/>
      <c r="J559" s="257"/>
      <c r="K559" s="251"/>
      <c r="M559" s="252" t="s">
        <v>1277</v>
      </c>
      <c r="O559" s="241"/>
    </row>
    <row r="560" spans="1:15" ht="12.75">
      <c r="A560" s="250"/>
      <c r="B560" s="253"/>
      <c r="C560" s="580" t="s">
        <v>1278</v>
      </c>
      <c r="D560" s="581"/>
      <c r="E560" s="254">
        <v>3.28</v>
      </c>
      <c r="F560" s="540"/>
      <c r="G560" s="255"/>
      <c r="H560" s="256"/>
      <c r="I560" s="251"/>
      <c r="J560" s="257"/>
      <c r="K560" s="251"/>
      <c r="M560" s="252" t="s">
        <v>1278</v>
      </c>
      <c r="O560" s="241"/>
    </row>
    <row r="561" spans="1:15" ht="12.75">
      <c r="A561" s="250"/>
      <c r="B561" s="253"/>
      <c r="C561" s="580" t="s">
        <v>1279</v>
      </c>
      <c r="D561" s="581"/>
      <c r="E561" s="254">
        <v>6.355</v>
      </c>
      <c r="F561" s="540"/>
      <c r="G561" s="255"/>
      <c r="H561" s="256"/>
      <c r="I561" s="251"/>
      <c r="J561" s="257"/>
      <c r="K561" s="251"/>
      <c r="M561" s="252" t="s">
        <v>1279</v>
      </c>
      <c r="O561" s="241"/>
    </row>
    <row r="562" spans="1:15" ht="12.75">
      <c r="A562" s="250"/>
      <c r="B562" s="253"/>
      <c r="C562" s="587" t="s">
        <v>202</v>
      </c>
      <c r="D562" s="581"/>
      <c r="E562" s="278">
        <v>17.435000000000002</v>
      </c>
      <c r="F562" s="540"/>
      <c r="G562" s="255"/>
      <c r="H562" s="256"/>
      <c r="I562" s="251"/>
      <c r="J562" s="257"/>
      <c r="K562" s="251"/>
      <c r="M562" s="252" t="s">
        <v>202</v>
      </c>
      <c r="O562" s="241"/>
    </row>
    <row r="563" spans="1:15" ht="12.75">
      <c r="A563" s="250"/>
      <c r="B563" s="253"/>
      <c r="C563" s="580" t="s">
        <v>1270</v>
      </c>
      <c r="D563" s="581"/>
      <c r="E563" s="254">
        <v>0</v>
      </c>
      <c r="F563" s="540"/>
      <c r="G563" s="255"/>
      <c r="H563" s="256"/>
      <c r="I563" s="251"/>
      <c r="J563" s="257"/>
      <c r="K563" s="251"/>
      <c r="M563" s="252" t="s">
        <v>1270</v>
      </c>
      <c r="O563" s="241"/>
    </row>
    <row r="564" spans="1:15" ht="12.75">
      <c r="A564" s="250"/>
      <c r="B564" s="253"/>
      <c r="C564" s="580" t="s">
        <v>1280</v>
      </c>
      <c r="D564" s="581"/>
      <c r="E564" s="254">
        <v>103.68</v>
      </c>
      <c r="F564" s="540"/>
      <c r="G564" s="255"/>
      <c r="H564" s="256"/>
      <c r="I564" s="251"/>
      <c r="J564" s="257"/>
      <c r="K564" s="251"/>
      <c r="M564" s="252" t="s">
        <v>1280</v>
      </c>
      <c r="O564" s="241"/>
    </row>
    <row r="565" spans="1:15" ht="12.75">
      <c r="A565" s="250"/>
      <c r="B565" s="253"/>
      <c r="C565" s="580" t="s">
        <v>1281</v>
      </c>
      <c r="D565" s="581"/>
      <c r="E565" s="254">
        <v>3.24</v>
      </c>
      <c r="F565" s="540"/>
      <c r="G565" s="255"/>
      <c r="H565" s="256"/>
      <c r="I565" s="251"/>
      <c r="J565" s="257"/>
      <c r="K565" s="251"/>
      <c r="M565" s="252" t="s">
        <v>1281</v>
      </c>
      <c r="O565" s="241"/>
    </row>
    <row r="566" spans="1:15" ht="12.75">
      <c r="A566" s="250"/>
      <c r="B566" s="253"/>
      <c r="C566" s="580" t="s">
        <v>1282</v>
      </c>
      <c r="D566" s="581"/>
      <c r="E566" s="254">
        <v>4.32</v>
      </c>
      <c r="F566" s="540"/>
      <c r="G566" s="255"/>
      <c r="H566" s="256"/>
      <c r="I566" s="251"/>
      <c r="J566" s="257"/>
      <c r="K566" s="251"/>
      <c r="M566" s="252" t="s">
        <v>1282</v>
      </c>
      <c r="O566" s="241"/>
    </row>
    <row r="567" spans="1:15" ht="12.75">
      <c r="A567" s="250"/>
      <c r="B567" s="253"/>
      <c r="C567" s="587" t="s">
        <v>202</v>
      </c>
      <c r="D567" s="581"/>
      <c r="E567" s="278">
        <v>111.24000000000001</v>
      </c>
      <c r="F567" s="540"/>
      <c r="G567" s="255"/>
      <c r="H567" s="256"/>
      <c r="I567" s="251"/>
      <c r="J567" s="257"/>
      <c r="K567" s="251"/>
      <c r="M567" s="252" t="s">
        <v>202</v>
      </c>
      <c r="O567" s="241"/>
    </row>
    <row r="568" spans="1:57" ht="12.75">
      <c r="A568" s="258"/>
      <c r="B568" s="259" t="s">
        <v>102</v>
      </c>
      <c r="C568" s="260" t="s">
        <v>547</v>
      </c>
      <c r="D568" s="261"/>
      <c r="E568" s="262"/>
      <c r="F568" s="542"/>
      <c r="G568" s="264">
        <f>SUM(G548:G567)</f>
        <v>0</v>
      </c>
      <c r="H568" s="265"/>
      <c r="I568" s="266">
        <f>SUM(I548:I567)</f>
        <v>0.1744706</v>
      </c>
      <c r="J568" s="265"/>
      <c r="K568" s="266">
        <f>SUM(K548:K567)</f>
        <v>-0.5633600000000001</v>
      </c>
      <c r="O568" s="241">
        <v>4</v>
      </c>
      <c r="BA568" s="267">
        <f>SUM(BA548:BA567)</f>
        <v>0</v>
      </c>
      <c r="BB568" s="267">
        <f>SUM(BB548:BB567)</f>
        <v>0</v>
      </c>
      <c r="BC568" s="267">
        <f>SUM(BC548:BC567)</f>
        <v>0</v>
      </c>
      <c r="BD568" s="267">
        <f>SUM(BD548:BD567)</f>
        <v>0</v>
      </c>
      <c r="BE568" s="267">
        <f>SUM(BE548:BE567)</f>
        <v>0</v>
      </c>
    </row>
    <row r="569" spans="1:15" ht="12.75">
      <c r="A569" s="231" t="s">
        <v>98</v>
      </c>
      <c r="B569" s="232" t="s">
        <v>557</v>
      </c>
      <c r="C569" s="233" t="s">
        <v>558</v>
      </c>
      <c r="D569" s="234"/>
      <c r="E569" s="235"/>
      <c r="F569" s="543"/>
      <c r="G569" s="236"/>
      <c r="H569" s="237"/>
      <c r="I569" s="238"/>
      <c r="J569" s="239"/>
      <c r="K569" s="240"/>
      <c r="O569" s="241">
        <v>1</v>
      </c>
    </row>
    <row r="570" spans="1:80" ht="12.75">
      <c r="A570" s="242">
        <v>75</v>
      </c>
      <c r="B570" s="243" t="s">
        <v>1396</v>
      </c>
      <c r="C570" s="244" t="s">
        <v>1397</v>
      </c>
      <c r="D570" s="245" t="s">
        <v>153</v>
      </c>
      <c r="E570" s="246">
        <v>18</v>
      </c>
      <c r="F570" s="377"/>
      <c r="G570" s="247">
        <f>E570*F570</f>
        <v>0</v>
      </c>
      <c r="H570" s="248">
        <v>0.00034</v>
      </c>
      <c r="I570" s="249">
        <f>E570*H570</f>
        <v>0.0061200000000000004</v>
      </c>
      <c r="J570" s="248">
        <v>-0.025</v>
      </c>
      <c r="K570" s="249">
        <f>E570*J570</f>
        <v>-0.45</v>
      </c>
      <c r="O570" s="241">
        <v>2</v>
      </c>
      <c r="AA570" s="214">
        <v>1</v>
      </c>
      <c r="AB570" s="214">
        <v>1</v>
      </c>
      <c r="AC570" s="214">
        <v>1</v>
      </c>
      <c r="AZ570" s="214">
        <v>1</v>
      </c>
      <c r="BA570" s="214">
        <f>IF(AZ570=1,G570,0)</f>
        <v>0</v>
      </c>
      <c r="BB570" s="214">
        <f>IF(AZ570=2,G570,0)</f>
        <v>0</v>
      </c>
      <c r="BC570" s="214">
        <f>IF(AZ570=3,G570,0)</f>
        <v>0</v>
      </c>
      <c r="BD570" s="214">
        <f>IF(AZ570=4,G570,0)</f>
        <v>0</v>
      </c>
      <c r="BE570" s="214">
        <f>IF(AZ570=5,G570,0)</f>
        <v>0</v>
      </c>
      <c r="CA570" s="241">
        <v>1</v>
      </c>
      <c r="CB570" s="241">
        <v>1</v>
      </c>
    </row>
    <row r="571" spans="1:15" ht="12.75">
      <c r="A571" s="250"/>
      <c r="B571" s="253"/>
      <c r="C571" s="580" t="s">
        <v>1249</v>
      </c>
      <c r="D571" s="581"/>
      <c r="E571" s="254">
        <v>18</v>
      </c>
      <c r="F571" s="540"/>
      <c r="G571" s="255"/>
      <c r="H571" s="256"/>
      <c r="I571" s="251"/>
      <c r="J571" s="257"/>
      <c r="K571" s="251"/>
      <c r="M571" s="252" t="s">
        <v>1249</v>
      </c>
      <c r="O571" s="241"/>
    </row>
    <row r="572" spans="1:80" ht="12.75">
      <c r="A572" s="242">
        <v>76</v>
      </c>
      <c r="B572" s="243" t="s">
        <v>564</v>
      </c>
      <c r="C572" s="244" t="s">
        <v>565</v>
      </c>
      <c r="D572" s="245" t="s">
        <v>112</v>
      </c>
      <c r="E572" s="246">
        <v>553.66</v>
      </c>
      <c r="F572" s="377"/>
      <c r="G572" s="247">
        <f>E572*F572</f>
        <v>0</v>
      </c>
      <c r="H572" s="248">
        <v>0</v>
      </c>
      <c r="I572" s="249">
        <f>E572*H572</f>
        <v>0</v>
      </c>
      <c r="J572" s="248">
        <v>-0.016</v>
      </c>
      <c r="K572" s="249">
        <f>E572*J572</f>
        <v>-8.858559999999999</v>
      </c>
      <c r="O572" s="241">
        <v>2</v>
      </c>
      <c r="AA572" s="214">
        <v>1</v>
      </c>
      <c r="AB572" s="214">
        <v>1</v>
      </c>
      <c r="AC572" s="214">
        <v>1</v>
      </c>
      <c r="AZ572" s="214">
        <v>1</v>
      </c>
      <c r="BA572" s="214">
        <f>IF(AZ572=1,G572,0)</f>
        <v>0</v>
      </c>
      <c r="BB572" s="214">
        <f>IF(AZ572=2,G572,0)</f>
        <v>0</v>
      </c>
      <c r="BC572" s="214">
        <f>IF(AZ572=3,G572,0)</f>
        <v>0</v>
      </c>
      <c r="BD572" s="214">
        <f>IF(AZ572=4,G572,0)</f>
        <v>0</v>
      </c>
      <c r="BE572" s="214">
        <f>IF(AZ572=5,G572,0)</f>
        <v>0</v>
      </c>
      <c r="CA572" s="241">
        <v>1</v>
      </c>
      <c r="CB572" s="241">
        <v>1</v>
      </c>
    </row>
    <row r="573" spans="1:15" ht="12.75">
      <c r="A573" s="250"/>
      <c r="B573" s="253"/>
      <c r="C573" s="580" t="s">
        <v>1294</v>
      </c>
      <c r="D573" s="581"/>
      <c r="E573" s="254">
        <v>138.2</v>
      </c>
      <c r="F573" s="540"/>
      <c r="G573" s="255"/>
      <c r="H573" s="256"/>
      <c r="I573" s="251"/>
      <c r="J573" s="257"/>
      <c r="K573" s="251"/>
      <c r="M573" s="252" t="s">
        <v>1294</v>
      </c>
      <c r="O573" s="241"/>
    </row>
    <row r="574" spans="1:15" ht="12.75">
      <c r="A574" s="250"/>
      <c r="B574" s="253"/>
      <c r="C574" s="580" t="s">
        <v>1295</v>
      </c>
      <c r="D574" s="581"/>
      <c r="E574" s="254">
        <v>824.5</v>
      </c>
      <c r="F574" s="540"/>
      <c r="G574" s="255"/>
      <c r="H574" s="256"/>
      <c r="I574" s="251"/>
      <c r="J574" s="257"/>
      <c r="K574" s="251"/>
      <c r="M574" s="252" t="s">
        <v>1295</v>
      </c>
      <c r="O574" s="241"/>
    </row>
    <row r="575" spans="1:15" ht="12.75">
      <c r="A575" s="250"/>
      <c r="B575" s="253"/>
      <c r="C575" s="580" t="s">
        <v>1296</v>
      </c>
      <c r="D575" s="581"/>
      <c r="E575" s="254">
        <v>7.45</v>
      </c>
      <c r="F575" s="540"/>
      <c r="G575" s="255"/>
      <c r="H575" s="256"/>
      <c r="I575" s="251"/>
      <c r="J575" s="257"/>
      <c r="K575" s="251"/>
      <c r="M575" s="252" t="s">
        <v>1296</v>
      </c>
      <c r="O575" s="241"/>
    </row>
    <row r="576" spans="1:15" ht="12.75">
      <c r="A576" s="250"/>
      <c r="B576" s="253"/>
      <c r="C576" s="580" t="s">
        <v>1297</v>
      </c>
      <c r="D576" s="581"/>
      <c r="E576" s="254">
        <v>2.63</v>
      </c>
      <c r="F576" s="540"/>
      <c r="G576" s="255"/>
      <c r="H576" s="256"/>
      <c r="I576" s="251"/>
      <c r="J576" s="257"/>
      <c r="K576" s="251"/>
      <c r="M576" s="252" t="s">
        <v>1297</v>
      </c>
      <c r="O576" s="241"/>
    </row>
    <row r="577" spans="1:15" ht="12.75">
      <c r="A577" s="250"/>
      <c r="B577" s="253"/>
      <c r="C577" s="580" t="s">
        <v>1357</v>
      </c>
      <c r="D577" s="581"/>
      <c r="E577" s="254">
        <v>0</v>
      </c>
      <c r="F577" s="540"/>
      <c r="G577" s="255"/>
      <c r="H577" s="256"/>
      <c r="I577" s="251"/>
      <c r="J577" s="257"/>
      <c r="K577" s="251"/>
      <c r="M577" s="252" t="s">
        <v>1357</v>
      </c>
      <c r="O577" s="241"/>
    </row>
    <row r="578" spans="1:15" ht="12.75">
      <c r="A578" s="250"/>
      <c r="B578" s="253"/>
      <c r="C578" s="580" t="s">
        <v>1358</v>
      </c>
      <c r="D578" s="581"/>
      <c r="E578" s="254">
        <v>-198.6</v>
      </c>
      <c r="F578" s="540"/>
      <c r="G578" s="255"/>
      <c r="H578" s="256"/>
      <c r="I578" s="251"/>
      <c r="J578" s="257"/>
      <c r="K578" s="251"/>
      <c r="M578" s="252" t="s">
        <v>1358</v>
      </c>
      <c r="O578" s="241"/>
    </row>
    <row r="579" spans="1:15" ht="12.75">
      <c r="A579" s="250"/>
      <c r="B579" s="253"/>
      <c r="C579" s="580" t="s">
        <v>1359</v>
      </c>
      <c r="D579" s="581"/>
      <c r="E579" s="254">
        <v>-200.9</v>
      </c>
      <c r="F579" s="540"/>
      <c r="G579" s="255"/>
      <c r="H579" s="256"/>
      <c r="I579" s="251"/>
      <c r="J579" s="257"/>
      <c r="K579" s="251"/>
      <c r="M579" s="252" t="s">
        <v>1359</v>
      </c>
      <c r="O579" s="241"/>
    </row>
    <row r="580" spans="1:15" ht="12.75">
      <c r="A580" s="250"/>
      <c r="B580" s="253"/>
      <c r="C580" s="580" t="s">
        <v>1360</v>
      </c>
      <c r="D580" s="581"/>
      <c r="E580" s="254">
        <v>-9.81</v>
      </c>
      <c r="F580" s="540"/>
      <c r="G580" s="255"/>
      <c r="H580" s="256"/>
      <c r="I580" s="251"/>
      <c r="J580" s="257"/>
      <c r="K580" s="251"/>
      <c r="M580" s="252" t="s">
        <v>1360</v>
      </c>
      <c r="O580" s="241"/>
    </row>
    <row r="581" spans="1:15" ht="12.75">
      <c r="A581" s="250"/>
      <c r="B581" s="253"/>
      <c r="C581" s="580" t="s">
        <v>1361</v>
      </c>
      <c r="D581" s="581"/>
      <c r="E581" s="254">
        <v>-9.81</v>
      </c>
      <c r="F581" s="540"/>
      <c r="G581" s="255"/>
      <c r="H581" s="256"/>
      <c r="I581" s="251"/>
      <c r="J581" s="257"/>
      <c r="K581" s="251"/>
      <c r="M581" s="252" t="s">
        <v>1361</v>
      </c>
      <c r="O581" s="241"/>
    </row>
    <row r="582" spans="1:80" ht="12.75">
      <c r="A582" s="242">
        <v>77</v>
      </c>
      <c r="B582" s="243" t="s">
        <v>566</v>
      </c>
      <c r="C582" s="244" t="s">
        <v>567</v>
      </c>
      <c r="D582" s="245" t="s">
        <v>112</v>
      </c>
      <c r="E582" s="246">
        <v>162.58</v>
      </c>
      <c r="F582" s="377"/>
      <c r="G582" s="247">
        <f>E582*F582</f>
        <v>0</v>
      </c>
      <c r="H582" s="248">
        <v>0</v>
      </c>
      <c r="I582" s="249">
        <f>E582*H582</f>
        <v>0</v>
      </c>
      <c r="J582" s="248">
        <v>-0.059</v>
      </c>
      <c r="K582" s="249">
        <f>E582*J582</f>
        <v>-9.592220000000001</v>
      </c>
      <c r="O582" s="241">
        <v>2</v>
      </c>
      <c r="AA582" s="214">
        <v>1</v>
      </c>
      <c r="AB582" s="214">
        <v>1</v>
      </c>
      <c r="AC582" s="214">
        <v>1</v>
      </c>
      <c r="AZ582" s="214">
        <v>1</v>
      </c>
      <c r="BA582" s="214">
        <f>IF(AZ582=1,G582,0)</f>
        <v>0</v>
      </c>
      <c r="BB582" s="214">
        <f>IF(AZ582=2,G582,0)</f>
        <v>0</v>
      </c>
      <c r="BC582" s="214">
        <f>IF(AZ582=3,G582,0)</f>
        <v>0</v>
      </c>
      <c r="BD582" s="214">
        <f>IF(AZ582=4,G582,0)</f>
        <v>0</v>
      </c>
      <c r="BE582" s="214">
        <f>IF(AZ582=5,G582,0)</f>
        <v>0</v>
      </c>
      <c r="CA582" s="241">
        <v>1</v>
      </c>
      <c r="CB582" s="241">
        <v>1</v>
      </c>
    </row>
    <row r="583" spans="1:15" ht="12.75">
      <c r="A583" s="250"/>
      <c r="B583" s="253"/>
      <c r="C583" s="580" t="s">
        <v>1290</v>
      </c>
      <c r="D583" s="581"/>
      <c r="E583" s="254">
        <v>46.57</v>
      </c>
      <c r="F583" s="540"/>
      <c r="G583" s="255"/>
      <c r="H583" s="256"/>
      <c r="I583" s="251"/>
      <c r="J583" s="257"/>
      <c r="K583" s="251"/>
      <c r="M583" s="252" t="s">
        <v>1290</v>
      </c>
      <c r="O583" s="241"/>
    </row>
    <row r="584" spans="1:15" ht="12.75">
      <c r="A584" s="250"/>
      <c r="B584" s="253"/>
      <c r="C584" s="580" t="s">
        <v>1291</v>
      </c>
      <c r="D584" s="581"/>
      <c r="E584" s="254">
        <v>76.28</v>
      </c>
      <c r="F584" s="540"/>
      <c r="G584" s="255"/>
      <c r="H584" s="256"/>
      <c r="I584" s="251"/>
      <c r="J584" s="257"/>
      <c r="K584" s="251"/>
      <c r="M584" s="252" t="s">
        <v>1291</v>
      </c>
      <c r="O584" s="241"/>
    </row>
    <row r="585" spans="1:15" ht="12.75">
      <c r="A585" s="250"/>
      <c r="B585" s="253"/>
      <c r="C585" s="580" t="s">
        <v>1292</v>
      </c>
      <c r="D585" s="581"/>
      <c r="E585" s="254">
        <v>16</v>
      </c>
      <c r="F585" s="540"/>
      <c r="G585" s="255"/>
      <c r="H585" s="256"/>
      <c r="I585" s="251"/>
      <c r="J585" s="257"/>
      <c r="K585" s="251"/>
      <c r="M585" s="252" t="s">
        <v>1292</v>
      </c>
      <c r="O585" s="241"/>
    </row>
    <row r="586" spans="1:15" ht="12.75">
      <c r="A586" s="250"/>
      <c r="B586" s="253"/>
      <c r="C586" s="580" t="s">
        <v>1293</v>
      </c>
      <c r="D586" s="581"/>
      <c r="E586" s="254">
        <v>23.73</v>
      </c>
      <c r="F586" s="540"/>
      <c r="G586" s="255"/>
      <c r="H586" s="256"/>
      <c r="I586" s="251"/>
      <c r="J586" s="257"/>
      <c r="K586" s="251"/>
      <c r="M586" s="252" t="s">
        <v>1293</v>
      </c>
      <c r="O586" s="241"/>
    </row>
    <row r="587" spans="1:80" ht="12.75">
      <c r="A587" s="242">
        <v>78</v>
      </c>
      <c r="B587" s="243" t="s">
        <v>1398</v>
      </c>
      <c r="C587" s="244" t="s">
        <v>1399</v>
      </c>
      <c r="D587" s="245" t="s">
        <v>112</v>
      </c>
      <c r="E587" s="246">
        <v>419.12</v>
      </c>
      <c r="F587" s="377"/>
      <c r="G587" s="247">
        <f>E587*F587</f>
        <v>0</v>
      </c>
      <c r="H587" s="248">
        <v>0</v>
      </c>
      <c r="I587" s="249">
        <f>E587*H587</f>
        <v>0</v>
      </c>
      <c r="J587" s="248">
        <v>-0.01203</v>
      </c>
      <c r="K587" s="249">
        <f>E587*J587</f>
        <v>-5.042013600000001</v>
      </c>
      <c r="O587" s="241">
        <v>2</v>
      </c>
      <c r="AA587" s="214">
        <v>1</v>
      </c>
      <c r="AB587" s="214">
        <v>1</v>
      </c>
      <c r="AC587" s="214">
        <v>1</v>
      </c>
      <c r="AZ587" s="214">
        <v>1</v>
      </c>
      <c r="BA587" s="214">
        <f>IF(AZ587=1,G587,0)</f>
        <v>0</v>
      </c>
      <c r="BB587" s="214">
        <f>IF(AZ587=2,G587,0)</f>
        <v>0</v>
      </c>
      <c r="BC587" s="214">
        <f>IF(AZ587=3,G587,0)</f>
        <v>0</v>
      </c>
      <c r="BD587" s="214">
        <f>IF(AZ587=4,G587,0)</f>
        <v>0</v>
      </c>
      <c r="BE587" s="214">
        <f>IF(AZ587=5,G587,0)</f>
        <v>0</v>
      </c>
      <c r="CA587" s="241">
        <v>1</v>
      </c>
      <c r="CB587" s="241">
        <v>1</v>
      </c>
    </row>
    <row r="588" spans="1:15" ht="12.75">
      <c r="A588" s="250"/>
      <c r="B588" s="253"/>
      <c r="C588" s="580" t="s">
        <v>329</v>
      </c>
      <c r="D588" s="581"/>
      <c r="E588" s="254">
        <v>0</v>
      </c>
      <c r="F588" s="540"/>
      <c r="G588" s="255"/>
      <c r="H588" s="256"/>
      <c r="I588" s="251"/>
      <c r="J588" s="257"/>
      <c r="K588" s="251"/>
      <c r="M588" s="252" t="s">
        <v>329</v>
      </c>
      <c r="O588" s="241"/>
    </row>
    <row r="589" spans="1:15" ht="12.75">
      <c r="A589" s="250"/>
      <c r="B589" s="253"/>
      <c r="C589" s="580" t="s">
        <v>1307</v>
      </c>
      <c r="D589" s="581"/>
      <c r="E589" s="254">
        <v>198.6</v>
      </c>
      <c r="F589" s="540"/>
      <c r="G589" s="255"/>
      <c r="H589" s="256"/>
      <c r="I589" s="251"/>
      <c r="J589" s="257"/>
      <c r="K589" s="251"/>
      <c r="M589" s="252" t="s">
        <v>1307</v>
      </c>
      <c r="O589" s="241"/>
    </row>
    <row r="590" spans="1:15" ht="12.75">
      <c r="A590" s="250"/>
      <c r="B590" s="253"/>
      <c r="C590" s="580" t="s">
        <v>1308</v>
      </c>
      <c r="D590" s="581"/>
      <c r="E590" s="254">
        <v>200.9</v>
      </c>
      <c r="F590" s="540"/>
      <c r="G590" s="255"/>
      <c r="H590" s="256"/>
      <c r="I590" s="251"/>
      <c r="J590" s="257"/>
      <c r="K590" s="251"/>
      <c r="M590" s="252" t="s">
        <v>1308</v>
      </c>
      <c r="O590" s="241"/>
    </row>
    <row r="591" spans="1:15" ht="12.75">
      <c r="A591" s="250"/>
      <c r="B591" s="253"/>
      <c r="C591" s="580" t="s">
        <v>1364</v>
      </c>
      <c r="D591" s="581"/>
      <c r="E591" s="254">
        <v>9.81</v>
      </c>
      <c r="F591" s="540"/>
      <c r="G591" s="255"/>
      <c r="H591" s="256"/>
      <c r="I591" s="251"/>
      <c r="J591" s="257"/>
      <c r="K591" s="251"/>
      <c r="M591" s="252" t="s">
        <v>1364</v>
      </c>
      <c r="O591" s="241"/>
    </row>
    <row r="592" spans="1:15" ht="12.75">
      <c r="A592" s="250"/>
      <c r="B592" s="253"/>
      <c r="C592" s="580" t="s">
        <v>1365</v>
      </c>
      <c r="D592" s="581"/>
      <c r="E592" s="254">
        <v>9.81</v>
      </c>
      <c r="F592" s="540"/>
      <c r="G592" s="255"/>
      <c r="H592" s="256"/>
      <c r="I592" s="251"/>
      <c r="J592" s="257"/>
      <c r="K592" s="251"/>
      <c r="M592" s="252" t="s">
        <v>1365</v>
      </c>
      <c r="O592" s="241"/>
    </row>
    <row r="593" spans="1:80" ht="12.75">
      <c r="A593" s="242">
        <v>79</v>
      </c>
      <c r="B593" s="243" t="s">
        <v>1400</v>
      </c>
      <c r="C593" s="244" t="s">
        <v>1401</v>
      </c>
      <c r="D593" s="245" t="s">
        <v>112</v>
      </c>
      <c r="E593" s="246">
        <v>32</v>
      </c>
      <c r="F593" s="377"/>
      <c r="G593" s="247">
        <f>E593*F593</f>
        <v>0</v>
      </c>
      <c r="H593" s="248">
        <v>0</v>
      </c>
      <c r="I593" s="249">
        <f>E593*H593</f>
        <v>0</v>
      </c>
      <c r="J593" s="248">
        <v>-0.089</v>
      </c>
      <c r="K593" s="249">
        <f>E593*J593</f>
        <v>-2.848</v>
      </c>
      <c r="O593" s="241">
        <v>2</v>
      </c>
      <c r="AA593" s="214">
        <v>1</v>
      </c>
      <c r="AB593" s="214">
        <v>1</v>
      </c>
      <c r="AC593" s="214">
        <v>1</v>
      </c>
      <c r="AZ593" s="214">
        <v>1</v>
      </c>
      <c r="BA593" s="214">
        <f>IF(AZ593=1,G593,0)</f>
        <v>0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1</v>
      </c>
    </row>
    <row r="594" spans="1:15" ht="12.75">
      <c r="A594" s="250"/>
      <c r="B594" s="253"/>
      <c r="C594" s="580" t="s">
        <v>329</v>
      </c>
      <c r="D594" s="581"/>
      <c r="E594" s="254">
        <v>0</v>
      </c>
      <c r="F594" s="540"/>
      <c r="G594" s="255"/>
      <c r="H594" s="256"/>
      <c r="I594" s="251"/>
      <c r="J594" s="257"/>
      <c r="K594" s="251"/>
      <c r="M594" s="252" t="s">
        <v>329</v>
      </c>
      <c r="O594" s="241"/>
    </row>
    <row r="595" spans="1:15" ht="12.75">
      <c r="A595" s="250"/>
      <c r="B595" s="253"/>
      <c r="C595" s="580" t="s">
        <v>1402</v>
      </c>
      <c r="D595" s="581"/>
      <c r="E595" s="254">
        <v>8</v>
      </c>
      <c r="F595" s="540"/>
      <c r="G595" s="255"/>
      <c r="H595" s="256"/>
      <c r="I595" s="251"/>
      <c r="J595" s="257"/>
      <c r="K595" s="251"/>
      <c r="M595" s="252" t="s">
        <v>1402</v>
      </c>
      <c r="O595" s="241"/>
    </row>
    <row r="596" spans="1:15" ht="12.75">
      <c r="A596" s="250"/>
      <c r="B596" s="253"/>
      <c r="C596" s="580" t="s">
        <v>1403</v>
      </c>
      <c r="D596" s="581"/>
      <c r="E596" s="254">
        <v>8.5</v>
      </c>
      <c r="F596" s="540"/>
      <c r="G596" s="255"/>
      <c r="H596" s="256"/>
      <c r="I596" s="251"/>
      <c r="J596" s="257"/>
      <c r="K596" s="251"/>
      <c r="M596" s="252" t="s">
        <v>1403</v>
      </c>
      <c r="O596" s="241"/>
    </row>
    <row r="597" spans="1:15" ht="12.75">
      <c r="A597" s="250"/>
      <c r="B597" s="253"/>
      <c r="C597" s="580" t="s">
        <v>1404</v>
      </c>
      <c r="D597" s="581"/>
      <c r="E597" s="254">
        <v>8</v>
      </c>
      <c r="F597" s="540"/>
      <c r="G597" s="255"/>
      <c r="H597" s="256"/>
      <c r="I597" s="251"/>
      <c r="J597" s="257"/>
      <c r="K597" s="251"/>
      <c r="M597" s="252" t="s">
        <v>1404</v>
      </c>
      <c r="O597" s="241"/>
    </row>
    <row r="598" spans="1:15" ht="12.75">
      <c r="A598" s="250"/>
      <c r="B598" s="253"/>
      <c r="C598" s="580" t="s">
        <v>1405</v>
      </c>
      <c r="D598" s="581"/>
      <c r="E598" s="254">
        <v>7.5</v>
      </c>
      <c r="F598" s="540"/>
      <c r="G598" s="255"/>
      <c r="H598" s="256"/>
      <c r="I598" s="251"/>
      <c r="J598" s="257"/>
      <c r="K598" s="251"/>
      <c r="M598" s="252" t="s">
        <v>1405</v>
      </c>
      <c r="O598" s="241"/>
    </row>
    <row r="599" spans="1:80" ht="22.5">
      <c r="A599" s="242">
        <v>80</v>
      </c>
      <c r="B599" s="243" t="s">
        <v>572</v>
      </c>
      <c r="C599" s="244" t="s">
        <v>573</v>
      </c>
      <c r="D599" s="245" t="s">
        <v>112</v>
      </c>
      <c r="E599" s="246">
        <v>1135.36</v>
      </c>
      <c r="F599" s="377"/>
      <c r="G599" s="247">
        <f>E599*F599</f>
        <v>0</v>
      </c>
      <c r="H599" s="248">
        <v>0</v>
      </c>
      <c r="I599" s="249">
        <f>E599*H599</f>
        <v>0</v>
      </c>
      <c r="J599" s="248">
        <v>0</v>
      </c>
      <c r="K599" s="249">
        <f>E599*J599</f>
        <v>0</v>
      </c>
      <c r="O599" s="241">
        <v>2</v>
      </c>
      <c r="AA599" s="214">
        <v>1</v>
      </c>
      <c r="AB599" s="214">
        <v>1</v>
      </c>
      <c r="AC599" s="214">
        <v>1</v>
      </c>
      <c r="AZ599" s="214">
        <v>1</v>
      </c>
      <c r="BA599" s="214">
        <f>IF(AZ599=1,G599,0)</f>
        <v>0</v>
      </c>
      <c r="BB599" s="214">
        <f>IF(AZ599=2,G599,0)</f>
        <v>0</v>
      </c>
      <c r="BC599" s="214">
        <f>IF(AZ599=3,G599,0)</f>
        <v>0</v>
      </c>
      <c r="BD599" s="214">
        <f>IF(AZ599=4,G599,0)</f>
        <v>0</v>
      </c>
      <c r="BE599" s="214">
        <f>IF(AZ599=5,G599,0)</f>
        <v>0</v>
      </c>
      <c r="CA599" s="241">
        <v>1</v>
      </c>
      <c r="CB599" s="241">
        <v>1</v>
      </c>
    </row>
    <row r="600" spans="1:15" ht="12.75">
      <c r="A600" s="250"/>
      <c r="B600" s="253"/>
      <c r="C600" s="580" t="s">
        <v>1290</v>
      </c>
      <c r="D600" s="581"/>
      <c r="E600" s="254">
        <v>46.57</v>
      </c>
      <c r="F600" s="540"/>
      <c r="G600" s="255"/>
      <c r="H600" s="256"/>
      <c r="I600" s="251"/>
      <c r="J600" s="257"/>
      <c r="K600" s="251"/>
      <c r="M600" s="252" t="s">
        <v>1290</v>
      </c>
      <c r="O600" s="241"/>
    </row>
    <row r="601" spans="1:15" ht="12.75">
      <c r="A601" s="250"/>
      <c r="B601" s="253"/>
      <c r="C601" s="580" t="s">
        <v>1291</v>
      </c>
      <c r="D601" s="581"/>
      <c r="E601" s="254">
        <v>76.28</v>
      </c>
      <c r="F601" s="540"/>
      <c r="G601" s="255"/>
      <c r="H601" s="256"/>
      <c r="I601" s="251"/>
      <c r="J601" s="257"/>
      <c r="K601" s="251"/>
      <c r="M601" s="252" t="s">
        <v>1291</v>
      </c>
      <c r="O601" s="241"/>
    </row>
    <row r="602" spans="1:15" ht="12.75">
      <c r="A602" s="250"/>
      <c r="B602" s="253"/>
      <c r="C602" s="580" t="s">
        <v>1292</v>
      </c>
      <c r="D602" s="581"/>
      <c r="E602" s="254">
        <v>16</v>
      </c>
      <c r="F602" s="540"/>
      <c r="G602" s="255"/>
      <c r="H602" s="256"/>
      <c r="I602" s="251"/>
      <c r="J602" s="257"/>
      <c r="K602" s="251"/>
      <c r="M602" s="252" t="s">
        <v>1292</v>
      </c>
      <c r="O602" s="241"/>
    </row>
    <row r="603" spans="1:15" ht="12.75">
      <c r="A603" s="250"/>
      <c r="B603" s="253"/>
      <c r="C603" s="580" t="s">
        <v>1293</v>
      </c>
      <c r="D603" s="581"/>
      <c r="E603" s="254">
        <v>23.73</v>
      </c>
      <c r="F603" s="540"/>
      <c r="G603" s="255"/>
      <c r="H603" s="256"/>
      <c r="I603" s="251"/>
      <c r="J603" s="257"/>
      <c r="K603" s="251"/>
      <c r="M603" s="252" t="s">
        <v>1293</v>
      </c>
      <c r="O603" s="241"/>
    </row>
    <row r="604" spans="1:15" ht="12.75">
      <c r="A604" s="250"/>
      <c r="B604" s="253"/>
      <c r="C604" s="580" t="s">
        <v>1294</v>
      </c>
      <c r="D604" s="581"/>
      <c r="E604" s="254">
        <v>138.2</v>
      </c>
      <c r="F604" s="540"/>
      <c r="G604" s="255"/>
      <c r="H604" s="256"/>
      <c r="I604" s="251"/>
      <c r="J604" s="257"/>
      <c r="K604" s="251"/>
      <c r="M604" s="252" t="s">
        <v>1294</v>
      </c>
      <c r="O604" s="241"/>
    </row>
    <row r="605" spans="1:15" ht="12.75">
      <c r="A605" s="250"/>
      <c r="B605" s="253"/>
      <c r="C605" s="580" t="s">
        <v>1295</v>
      </c>
      <c r="D605" s="581"/>
      <c r="E605" s="254">
        <v>824.5</v>
      </c>
      <c r="F605" s="540"/>
      <c r="G605" s="255"/>
      <c r="H605" s="256"/>
      <c r="I605" s="251"/>
      <c r="J605" s="257"/>
      <c r="K605" s="251"/>
      <c r="M605" s="252" t="s">
        <v>1295</v>
      </c>
      <c r="O605" s="241"/>
    </row>
    <row r="606" spans="1:15" ht="12.75">
      <c r="A606" s="250"/>
      <c r="B606" s="253"/>
      <c r="C606" s="580" t="s">
        <v>1296</v>
      </c>
      <c r="D606" s="581"/>
      <c r="E606" s="254">
        <v>7.45</v>
      </c>
      <c r="F606" s="540"/>
      <c r="G606" s="255"/>
      <c r="H606" s="256"/>
      <c r="I606" s="251"/>
      <c r="J606" s="257"/>
      <c r="K606" s="251"/>
      <c r="M606" s="252" t="s">
        <v>1296</v>
      </c>
      <c r="O606" s="241"/>
    </row>
    <row r="607" spans="1:15" ht="12.75">
      <c r="A607" s="250"/>
      <c r="B607" s="253"/>
      <c r="C607" s="580" t="s">
        <v>1297</v>
      </c>
      <c r="D607" s="581"/>
      <c r="E607" s="254">
        <v>2.63</v>
      </c>
      <c r="F607" s="540"/>
      <c r="G607" s="255"/>
      <c r="H607" s="256"/>
      <c r="I607" s="251"/>
      <c r="J607" s="257"/>
      <c r="K607" s="251"/>
      <c r="M607" s="252" t="s">
        <v>1297</v>
      </c>
      <c r="O607" s="241"/>
    </row>
    <row r="608" spans="1:57" ht="12.75">
      <c r="A608" s="258"/>
      <c r="B608" s="259" t="s">
        <v>102</v>
      </c>
      <c r="C608" s="260" t="s">
        <v>559</v>
      </c>
      <c r="D608" s="261"/>
      <c r="E608" s="262"/>
      <c r="F608" s="542"/>
      <c r="G608" s="264">
        <f>SUM(G569:G607)</f>
        <v>0</v>
      </c>
      <c r="H608" s="265"/>
      <c r="I608" s="266">
        <f>SUM(I569:I607)</f>
        <v>0.0061200000000000004</v>
      </c>
      <c r="J608" s="265"/>
      <c r="K608" s="266">
        <f>SUM(K569:K607)</f>
        <v>-26.790793599999997</v>
      </c>
      <c r="O608" s="241">
        <v>4</v>
      </c>
      <c r="BA608" s="267">
        <f>SUM(BA569:BA607)</f>
        <v>0</v>
      </c>
      <c r="BB608" s="267">
        <f>SUM(BB569:BB607)</f>
        <v>0</v>
      </c>
      <c r="BC608" s="267">
        <f>SUM(BC569:BC607)</f>
        <v>0</v>
      </c>
      <c r="BD608" s="267">
        <f>SUM(BD569:BD607)</f>
        <v>0</v>
      </c>
      <c r="BE608" s="267">
        <f>SUM(BE569:BE607)</f>
        <v>0</v>
      </c>
    </row>
    <row r="609" spans="1:15" ht="12.75">
      <c r="A609" s="231" t="s">
        <v>98</v>
      </c>
      <c r="B609" s="232" t="s">
        <v>574</v>
      </c>
      <c r="C609" s="233" t="s">
        <v>575</v>
      </c>
      <c r="D609" s="234"/>
      <c r="E609" s="235"/>
      <c r="F609" s="543"/>
      <c r="G609" s="236"/>
      <c r="H609" s="237"/>
      <c r="I609" s="238"/>
      <c r="J609" s="239"/>
      <c r="K609" s="240"/>
      <c r="O609" s="241">
        <v>1</v>
      </c>
    </row>
    <row r="610" spans="1:80" ht="12.75">
      <c r="A610" s="242">
        <v>81</v>
      </c>
      <c r="B610" s="243" t="s">
        <v>577</v>
      </c>
      <c r="C610" s="244" t="s">
        <v>578</v>
      </c>
      <c r="D610" s="245" t="s">
        <v>579</v>
      </c>
      <c r="E610" s="246">
        <v>172.223034564</v>
      </c>
      <c r="F610" s="377"/>
      <c r="G610" s="247">
        <f>E610*F610</f>
        <v>0</v>
      </c>
      <c r="H610" s="248">
        <v>0</v>
      </c>
      <c r="I610" s="249">
        <f>E610*H610</f>
        <v>0</v>
      </c>
      <c r="J610" s="248"/>
      <c r="K610" s="249">
        <f>E610*J610</f>
        <v>0</v>
      </c>
      <c r="O610" s="241">
        <v>2</v>
      </c>
      <c r="AA610" s="214">
        <v>7</v>
      </c>
      <c r="AB610" s="214">
        <v>1</v>
      </c>
      <c r="AC610" s="214">
        <v>2</v>
      </c>
      <c r="AZ610" s="214">
        <v>1</v>
      </c>
      <c r="BA610" s="214">
        <f>IF(AZ610=1,G610,0)</f>
        <v>0</v>
      </c>
      <c r="BB610" s="214">
        <f>IF(AZ610=2,G610,0)</f>
        <v>0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7</v>
      </c>
      <c r="CB610" s="241">
        <v>1</v>
      </c>
    </row>
    <row r="611" spans="1:57" ht="12.75">
      <c r="A611" s="258"/>
      <c r="B611" s="259" t="s">
        <v>102</v>
      </c>
      <c r="C611" s="260" t="s">
        <v>576</v>
      </c>
      <c r="D611" s="261"/>
      <c r="E611" s="262"/>
      <c r="F611" s="542"/>
      <c r="G611" s="264">
        <f>SUM(G609:G610)</f>
        <v>0</v>
      </c>
      <c r="H611" s="265"/>
      <c r="I611" s="266">
        <f>SUM(I609:I610)</f>
        <v>0</v>
      </c>
      <c r="J611" s="265"/>
      <c r="K611" s="266">
        <f>SUM(K609:K610)</f>
        <v>0</v>
      </c>
      <c r="O611" s="241">
        <v>4</v>
      </c>
      <c r="BA611" s="267">
        <f>SUM(BA609:BA610)</f>
        <v>0</v>
      </c>
      <c r="BB611" s="267">
        <f>SUM(BB609:BB610)</f>
        <v>0</v>
      </c>
      <c r="BC611" s="267">
        <f>SUM(BC609:BC610)</f>
        <v>0</v>
      </c>
      <c r="BD611" s="267">
        <f>SUM(BD609:BD610)</f>
        <v>0</v>
      </c>
      <c r="BE611" s="267">
        <f>SUM(BE609:BE610)</f>
        <v>0</v>
      </c>
    </row>
    <row r="612" spans="1:15" ht="12.75">
      <c r="A612" s="231" t="s">
        <v>98</v>
      </c>
      <c r="B612" s="232" t="s">
        <v>580</v>
      </c>
      <c r="C612" s="233" t="s">
        <v>581</v>
      </c>
      <c r="D612" s="234"/>
      <c r="E612" s="235"/>
      <c r="F612" s="543"/>
      <c r="G612" s="236"/>
      <c r="H612" s="237"/>
      <c r="I612" s="238"/>
      <c r="J612" s="239"/>
      <c r="K612" s="240"/>
      <c r="O612" s="241">
        <v>1</v>
      </c>
    </row>
    <row r="613" spans="1:80" ht="22.5">
      <c r="A613" s="242">
        <v>82</v>
      </c>
      <c r="B613" s="243" t="s">
        <v>583</v>
      </c>
      <c r="C613" s="244" t="s">
        <v>584</v>
      </c>
      <c r="D613" s="245" t="s">
        <v>112</v>
      </c>
      <c r="E613" s="246">
        <v>162.58</v>
      </c>
      <c r="F613" s="377"/>
      <c r="G613" s="247">
        <f>E613*F613</f>
        <v>0</v>
      </c>
      <c r="H613" s="248">
        <v>0.00052</v>
      </c>
      <c r="I613" s="249">
        <f>E613*H613</f>
        <v>0.0845416</v>
      </c>
      <c r="J613" s="248">
        <v>0</v>
      </c>
      <c r="K613" s="249">
        <f>E613*J613</f>
        <v>0</v>
      </c>
      <c r="O613" s="241">
        <v>2</v>
      </c>
      <c r="AA613" s="214">
        <v>1</v>
      </c>
      <c r="AB613" s="214">
        <v>7</v>
      </c>
      <c r="AC613" s="214">
        <v>7</v>
      </c>
      <c r="AZ613" s="214">
        <v>2</v>
      </c>
      <c r="BA613" s="214">
        <f>IF(AZ613=1,G613,0)</f>
        <v>0</v>
      </c>
      <c r="BB613" s="214">
        <f>IF(AZ613=2,G613,0)</f>
        <v>0</v>
      </c>
      <c r="BC613" s="214">
        <f>IF(AZ613=3,G613,0)</f>
        <v>0</v>
      </c>
      <c r="BD613" s="214">
        <f>IF(AZ613=4,G613,0)</f>
        <v>0</v>
      </c>
      <c r="BE613" s="214">
        <f>IF(AZ613=5,G613,0)</f>
        <v>0</v>
      </c>
      <c r="CA613" s="241">
        <v>1</v>
      </c>
      <c r="CB613" s="241">
        <v>7</v>
      </c>
    </row>
    <row r="614" spans="1:15" ht="12.75">
      <c r="A614" s="250"/>
      <c r="B614" s="253"/>
      <c r="C614" s="580" t="s">
        <v>1292</v>
      </c>
      <c r="D614" s="581"/>
      <c r="E614" s="254">
        <v>16</v>
      </c>
      <c r="F614" s="540"/>
      <c r="G614" s="255"/>
      <c r="H614" s="256"/>
      <c r="I614" s="251"/>
      <c r="J614" s="257"/>
      <c r="K614" s="251"/>
      <c r="M614" s="252" t="s">
        <v>1292</v>
      </c>
      <c r="O614" s="241"/>
    </row>
    <row r="615" spans="1:15" ht="12.75">
      <c r="A615" s="250"/>
      <c r="B615" s="253"/>
      <c r="C615" s="580" t="s">
        <v>1293</v>
      </c>
      <c r="D615" s="581"/>
      <c r="E615" s="254">
        <v>23.73</v>
      </c>
      <c r="F615" s="540"/>
      <c r="G615" s="255"/>
      <c r="H615" s="256"/>
      <c r="I615" s="251"/>
      <c r="J615" s="257"/>
      <c r="K615" s="251"/>
      <c r="M615" s="252" t="s">
        <v>1293</v>
      </c>
      <c r="O615" s="241"/>
    </row>
    <row r="616" spans="1:15" ht="12.75">
      <c r="A616" s="250"/>
      <c r="B616" s="253"/>
      <c r="C616" s="580" t="s">
        <v>1290</v>
      </c>
      <c r="D616" s="581"/>
      <c r="E616" s="254">
        <v>46.57</v>
      </c>
      <c r="F616" s="540"/>
      <c r="G616" s="255"/>
      <c r="H616" s="256"/>
      <c r="I616" s="251"/>
      <c r="J616" s="257"/>
      <c r="K616" s="251"/>
      <c r="M616" s="252" t="s">
        <v>1290</v>
      </c>
      <c r="O616" s="241"/>
    </row>
    <row r="617" spans="1:15" ht="12.75">
      <c r="A617" s="250"/>
      <c r="B617" s="253"/>
      <c r="C617" s="580" t="s">
        <v>1291</v>
      </c>
      <c r="D617" s="581"/>
      <c r="E617" s="254">
        <v>76.28</v>
      </c>
      <c r="F617" s="540"/>
      <c r="G617" s="255"/>
      <c r="H617" s="256"/>
      <c r="I617" s="251"/>
      <c r="J617" s="257"/>
      <c r="K617" s="251"/>
      <c r="M617" s="252" t="s">
        <v>1291</v>
      </c>
      <c r="O617" s="241"/>
    </row>
    <row r="618" spans="1:80" ht="12.75">
      <c r="A618" s="242">
        <v>83</v>
      </c>
      <c r="B618" s="243" t="s">
        <v>587</v>
      </c>
      <c r="C618" s="244" t="s">
        <v>588</v>
      </c>
      <c r="D618" s="245" t="s">
        <v>112</v>
      </c>
      <c r="E618" s="246">
        <v>141.2775</v>
      </c>
      <c r="F618" s="377"/>
      <c r="G618" s="247">
        <f>E618*F618</f>
        <v>0</v>
      </c>
      <c r="H618" s="248">
        <v>8E-05</v>
      </c>
      <c r="I618" s="249">
        <f>E618*H618</f>
        <v>0.011302200000000002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0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580" t="s">
        <v>1290</v>
      </c>
      <c r="D619" s="581"/>
      <c r="E619" s="254">
        <v>46.57</v>
      </c>
      <c r="F619" s="540"/>
      <c r="G619" s="255"/>
      <c r="H619" s="256"/>
      <c r="I619" s="251"/>
      <c r="J619" s="257"/>
      <c r="K619" s="251"/>
      <c r="M619" s="252" t="s">
        <v>1290</v>
      </c>
      <c r="O619" s="241"/>
    </row>
    <row r="620" spans="1:15" ht="12.75">
      <c r="A620" s="250"/>
      <c r="B620" s="253"/>
      <c r="C620" s="580" t="s">
        <v>1291</v>
      </c>
      <c r="D620" s="581"/>
      <c r="E620" s="254">
        <v>76.28</v>
      </c>
      <c r="F620" s="540"/>
      <c r="G620" s="255"/>
      <c r="H620" s="256"/>
      <c r="I620" s="251"/>
      <c r="J620" s="257"/>
      <c r="K620" s="251"/>
      <c r="M620" s="252" t="s">
        <v>1291</v>
      </c>
      <c r="O620" s="241"/>
    </row>
    <row r="621" spans="1:15" ht="12.75">
      <c r="A621" s="250"/>
      <c r="B621" s="253"/>
      <c r="C621" s="587" t="s">
        <v>202</v>
      </c>
      <c r="D621" s="581"/>
      <c r="E621" s="278">
        <v>122.85</v>
      </c>
      <c r="F621" s="540"/>
      <c r="G621" s="255"/>
      <c r="H621" s="256"/>
      <c r="I621" s="251"/>
      <c r="J621" s="257"/>
      <c r="K621" s="251"/>
      <c r="M621" s="252" t="s">
        <v>202</v>
      </c>
      <c r="O621" s="241"/>
    </row>
    <row r="622" spans="1:15" ht="12.75">
      <c r="A622" s="250"/>
      <c r="B622" s="253"/>
      <c r="C622" s="580" t="s">
        <v>1406</v>
      </c>
      <c r="D622" s="581"/>
      <c r="E622" s="254">
        <v>18.4275</v>
      </c>
      <c r="F622" s="540"/>
      <c r="G622" s="255"/>
      <c r="H622" s="256"/>
      <c r="I622" s="251"/>
      <c r="J622" s="257"/>
      <c r="K622" s="251"/>
      <c r="M622" s="252" t="s">
        <v>1406</v>
      </c>
      <c r="O622" s="241"/>
    </row>
    <row r="623" spans="1:80" ht="22.5">
      <c r="A623" s="242">
        <v>84</v>
      </c>
      <c r="B623" s="243" t="s">
        <v>590</v>
      </c>
      <c r="C623" s="244" t="s">
        <v>591</v>
      </c>
      <c r="D623" s="245" t="s">
        <v>112</v>
      </c>
      <c r="E623" s="246">
        <v>162.58</v>
      </c>
      <c r="F623" s="377"/>
      <c r="G623" s="247">
        <f>E623*F623</f>
        <v>0</v>
      </c>
      <c r="H623" s="248">
        <v>0.00058</v>
      </c>
      <c r="I623" s="249">
        <f>E623*H623</f>
        <v>0.0942964</v>
      </c>
      <c r="J623" s="248">
        <v>0</v>
      </c>
      <c r="K623" s="249">
        <f>E623*J623</f>
        <v>0</v>
      </c>
      <c r="O623" s="241">
        <v>2</v>
      </c>
      <c r="AA623" s="214">
        <v>1</v>
      </c>
      <c r="AB623" s="214">
        <v>7</v>
      </c>
      <c r="AC623" s="214">
        <v>7</v>
      </c>
      <c r="AZ623" s="214">
        <v>2</v>
      </c>
      <c r="BA623" s="214">
        <f>IF(AZ623=1,G623,0)</f>
        <v>0</v>
      </c>
      <c r="BB623" s="214">
        <f>IF(AZ623=2,G623,0)</f>
        <v>0</v>
      </c>
      <c r="BC623" s="214">
        <f>IF(AZ623=3,G623,0)</f>
        <v>0</v>
      </c>
      <c r="BD623" s="214">
        <f>IF(AZ623=4,G623,0)</f>
        <v>0</v>
      </c>
      <c r="BE623" s="214">
        <f>IF(AZ623=5,G623,0)</f>
        <v>0</v>
      </c>
      <c r="CA623" s="241">
        <v>1</v>
      </c>
      <c r="CB623" s="241">
        <v>7</v>
      </c>
    </row>
    <row r="624" spans="1:15" ht="12.75">
      <c r="A624" s="250"/>
      <c r="B624" s="253"/>
      <c r="C624" s="580" t="s">
        <v>1292</v>
      </c>
      <c r="D624" s="581"/>
      <c r="E624" s="254">
        <v>16</v>
      </c>
      <c r="F624" s="540"/>
      <c r="G624" s="255"/>
      <c r="H624" s="256"/>
      <c r="I624" s="251"/>
      <c r="J624" s="257"/>
      <c r="K624" s="251"/>
      <c r="M624" s="252" t="s">
        <v>1292</v>
      </c>
      <c r="O624" s="241"/>
    </row>
    <row r="625" spans="1:15" ht="12.75">
      <c r="A625" s="250"/>
      <c r="B625" s="253"/>
      <c r="C625" s="580" t="s">
        <v>1293</v>
      </c>
      <c r="D625" s="581"/>
      <c r="E625" s="254">
        <v>23.73</v>
      </c>
      <c r="F625" s="540"/>
      <c r="G625" s="255"/>
      <c r="H625" s="256"/>
      <c r="I625" s="251"/>
      <c r="J625" s="257"/>
      <c r="K625" s="251"/>
      <c r="M625" s="252" t="s">
        <v>1293</v>
      </c>
      <c r="O625" s="241"/>
    </row>
    <row r="626" spans="1:15" ht="12.75">
      <c r="A626" s="250"/>
      <c r="B626" s="253"/>
      <c r="C626" s="580" t="s">
        <v>1290</v>
      </c>
      <c r="D626" s="581"/>
      <c r="E626" s="254">
        <v>46.57</v>
      </c>
      <c r="F626" s="540"/>
      <c r="G626" s="255"/>
      <c r="H626" s="256"/>
      <c r="I626" s="251"/>
      <c r="J626" s="257"/>
      <c r="K626" s="251"/>
      <c r="M626" s="252" t="s">
        <v>1290</v>
      </c>
      <c r="O626" s="241"/>
    </row>
    <row r="627" spans="1:15" ht="12.75">
      <c r="A627" s="250"/>
      <c r="B627" s="253"/>
      <c r="C627" s="580" t="s">
        <v>1291</v>
      </c>
      <c r="D627" s="581"/>
      <c r="E627" s="254">
        <v>76.28</v>
      </c>
      <c r="F627" s="540"/>
      <c r="G627" s="255"/>
      <c r="H627" s="256"/>
      <c r="I627" s="251"/>
      <c r="J627" s="257"/>
      <c r="K627" s="251"/>
      <c r="M627" s="252" t="s">
        <v>1291</v>
      </c>
      <c r="O627" s="241"/>
    </row>
    <row r="628" spans="1:80" ht="12.75">
      <c r="A628" s="242">
        <v>85</v>
      </c>
      <c r="B628" s="243" t="s">
        <v>592</v>
      </c>
      <c r="C628" s="244" t="s">
        <v>593</v>
      </c>
      <c r="D628" s="245" t="s">
        <v>227</v>
      </c>
      <c r="E628" s="246">
        <v>158.4</v>
      </c>
      <c r="F628" s="377"/>
      <c r="G628" s="247">
        <f>E628*F628</f>
        <v>0</v>
      </c>
      <c r="H628" s="248">
        <v>0.00021</v>
      </c>
      <c r="I628" s="249">
        <f>E628*H628</f>
        <v>0.033264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0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580" t="s">
        <v>1230</v>
      </c>
      <c r="D629" s="581"/>
      <c r="E629" s="254">
        <v>31.28</v>
      </c>
      <c r="F629" s="540"/>
      <c r="G629" s="255"/>
      <c r="H629" s="256"/>
      <c r="I629" s="251"/>
      <c r="J629" s="257"/>
      <c r="K629" s="251"/>
      <c r="M629" s="252" t="s">
        <v>1230</v>
      </c>
      <c r="O629" s="241"/>
    </row>
    <row r="630" spans="1:15" ht="12.75">
      <c r="A630" s="250"/>
      <c r="B630" s="253"/>
      <c r="C630" s="580" t="s">
        <v>1231</v>
      </c>
      <c r="D630" s="581"/>
      <c r="E630" s="254">
        <v>31.28</v>
      </c>
      <c r="F630" s="540"/>
      <c r="G630" s="255"/>
      <c r="H630" s="256"/>
      <c r="I630" s="251"/>
      <c r="J630" s="257"/>
      <c r="K630" s="251"/>
      <c r="M630" s="252" t="s">
        <v>1231</v>
      </c>
      <c r="O630" s="241"/>
    </row>
    <row r="631" spans="1:15" ht="12.75">
      <c r="A631" s="250"/>
      <c r="B631" s="253"/>
      <c r="C631" s="580" t="s">
        <v>1232</v>
      </c>
      <c r="D631" s="581"/>
      <c r="E631" s="254">
        <v>18.58</v>
      </c>
      <c r="F631" s="540"/>
      <c r="G631" s="255"/>
      <c r="H631" s="256"/>
      <c r="I631" s="251"/>
      <c r="J631" s="257"/>
      <c r="K631" s="251"/>
      <c r="M631" s="252" t="s">
        <v>1232</v>
      </c>
      <c r="O631" s="241"/>
    </row>
    <row r="632" spans="1:15" ht="12.75">
      <c r="A632" s="250"/>
      <c r="B632" s="253"/>
      <c r="C632" s="580" t="s">
        <v>1233</v>
      </c>
      <c r="D632" s="581"/>
      <c r="E632" s="254">
        <v>18.58</v>
      </c>
      <c r="F632" s="540"/>
      <c r="G632" s="255"/>
      <c r="H632" s="256"/>
      <c r="I632" s="251"/>
      <c r="J632" s="257"/>
      <c r="K632" s="251"/>
      <c r="M632" s="252" t="s">
        <v>1233</v>
      </c>
      <c r="O632" s="241"/>
    </row>
    <row r="633" spans="1:15" ht="12.75">
      <c r="A633" s="250"/>
      <c r="B633" s="253"/>
      <c r="C633" s="580" t="s">
        <v>1234</v>
      </c>
      <c r="D633" s="581"/>
      <c r="E633" s="254">
        <v>0</v>
      </c>
      <c r="F633" s="540"/>
      <c r="G633" s="255"/>
      <c r="H633" s="256"/>
      <c r="I633" s="251"/>
      <c r="J633" s="257"/>
      <c r="K633" s="251"/>
      <c r="M633" s="252" t="s">
        <v>1234</v>
      </c>
      <c r="O633" s="241"/>
    </row>
    <row r="634" spans="1:15" ht="12.75">
      <c r="A634" s="250"/>
      <c r="B634" s="253"/>
      <c r="C634" s="580" t="s">
        <v>1235</v>
      </c>
      <c r="D634" s="581"/>
      <c r="E634" s="254">
        <v>14.8</v>
      </c>
      <c r="F634" s="540"/>
      <c r="G634" s="255"/>
      <c r="H634" s="256"/>
      <c r="I634" s="251"/>
      <c r="J634" s="257"/>
      <c r="K634" s="251"/>
      <c r="M634" s="252" t="s">
        <v>1235</v>
      </c>
      <c r="O634" s="241"/>
    </row>
    <row r="635" spans="1:15" ht="12.75">
      <c r="A635" s="250"/>
      <c r="B635" s="253"/>
      <c r="C635" s="580" t="s">
        <v>1236</v>
      </c>
      <c r="D635" s="581"/>
      <c r="E635" s="254">
        <v>17.56</v>
      </c>
      <c r="F635" s="540"/>
      <c r="G635" s="255"/>
      <c r="H635" s="256"/>
      <c r="I635" s="251"/>
      <c r="J635" s="257"/>
      <c r="K635" s="251"/>
      <c r="M635" s="252" t="s">
        <v>1236</v>
      </c>
      <c r="O635" s="241"/>
    </row>
    <row r="636" spans="1:15" ht="12.75">
      <c r="A636" s="250"/>
      <c r="B636" s="253"/>
      <c r="C636" s="580" t="s">
        <v>1237</v>
      </c>
      <c r="D636" s="581"/>
      <c r="E636" s="254">
        <v>11.78</v>
      </c>
      <c r="F636" s="540"/>
      <c r="G636" s="255"/>
      <c r="H636" s="256"/>
      <c r="I636" s="251"/>
      <c r="J636" s="257"/>
      <c r="K636" s="251"/>
      <c r="M636" s="252" t="s">
        <v>1237</v>
      </c>
      <c r="O636" s="241"/>
    </row>
    <row r="637" spans="1:15" ht="12.75">
      <c r="A637" s="250"/>
      <c r="B637" s="253"/>
      <c r="C637" s="580" t="s">
        <v>1238</v>
      </c>
      <c r="D637" s="581"/>
      <c r="E637" s="254">
        <v>14.54</v>
      </c>
      <c r="F637" s="540"/>
      <c r="G637" s="255"/>
      <c r="H637" s="256"/>
      <c r="I637" s="251"/>
      <c r="J637" s="257"/>
      <c r="K637" s="251"/>
      <c r="M637" s="252" t="s">
        <v>1238</v>
      </c>
      <c r="O637" s="241"/>
    </row>
    <row r="638" spans="1:15" ht="12.75">
      <c r="A638" s="250"/>
      <c r="B638" s="253"/>
      <c r="C638" s="587" t="s">
        <v>202</v>
      </c>
      <c r="D638" s="581"/>
      <c r="E638" s="278">
        <v>158.39999999999998</v>
      </c>
      <c r="F638" s="540"/>
      <c r="G638" s="255"/>
      <c r="H638" s="256"/>
      <c r="I638" s="251"/>
      <c r="J638" s="257"/>
      <c r="K638" s="251"/>
      <c r="M638" s="252" t="s">
        <v>202</v>
      </c>
      <c r="O638" s="241"/>
    </row>
    <row r="639" spans="1:80" ht="12.75">
      <c r="A639" s="242">
        <v>86</v>
      </c>
      <c r="B639" s="243" t="s">
        <v>594</v>
      </c>
      <c r="C639" s="244" t="s">
        <v>595</v>
      </c>
      <c r="D639" s="245" t="s">
        <v>112</v>
      </c>
      <c r="E639" s="246">
        <v>162.4691</v>
      </c>
      <c r="F639" s="377"/>
      <c r="G639" s="247">
        <f>E639*F639</f>
        <v>0</v>
      </c>
      <c r="H639" s="248">
        <v>0.0002</v>
      </c>
      <c r="I639" s="249">
        <f>E639*H639</f>
        <v>0.03249382</v>
      </c>
      <c r="J639" s="248"/>
      <c r="K639" s="249">
        <f>E639*J639</f>
        <v>0</v>
      </c>
      <c r="O639" s="241">
        <v>2</v>
      </c>
      <c r="AA639" s="214">
        <v>3</v>
      </c>
      <c r="AB639" s="214">
        <v>1</v>
      </c>
      <c r="AC639" s="214">
        <v>2832314012</v>
      </c>
      <c r="AZ639" s="214">
        <v>2</v>
      </c>
      <c r="BA639" s="214">
        <f>IF(AZ639=1,G639,0)</f>
        <v>0</v>
      </c>
      <c r="BB639" s="214">
        <f>IF(AZ639=2,G639,0)</f>
        <v>0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3</v>
      </c>
      <c r="CB639" s="241">
        <v>1</v>
      </c>
    </row>
    <row r="640" spans="1:15" ht="12.75">
      <c r="A640" s="250"/>
      <c r="B640" s="253"/>
      <c r="C640" s="580" t="s">
        <v>1290</v>
      </c>
      <c r="D640" s="581"/>
      <c r="E640" s="254">
        <v>46.57</v>
      </c>
      <c r="F640" s="540"/>
      <c r="G640" s="255"/>
      <c r="H640" s="256"/>
      <c r="I640" s="251"/>
      <c r="J640" s="257"/>
      <c r="K640" s="251"/>
      <c r="M640" s="252" t="s">
        <v>1290</v>
      </c>
      <c r="O640" s="241"/>
    </row>
    <row r="641" spans="1:15" ht="12.75">
      <c r="A641" s="250"/>
      <c r="B641" s="253"/>
      <c r="C641" s="580" t="s">
        <v>1291</v>
      </c>
      <c r="D641" s="581"/>
      <c r="E641" s="254">
        <v>76.28</v>
      </c>
      <c r="F641" s="540"/>
      <c r="G641" s="255"/>
      <c r="H641" s="256"/>
      <c r="I641" s="251"/>
      <c r="J641" s="257"/>
      <c r="K641" s="251"/>
      <c r="M641" s="252" t="s">
        <v>1291</v>
      </c>
      <c r="O641" s="241"/>
    </row>
    <row r="642" spans="1:15" ht="12.75">
      <c r="A642" s="250"/>
      <c r="B642" s="253"/>
      <c r="C642" s="580" t="s">
        <v>1406</v>
      </c>
      <c r="D642" s="581"/>
      <c r="E642" s="254">
        <v>18.4275</v>
      </c>
      <c r="F642" s="540"/>
      <c r="G642" s="255"/>
      <c r="H642" s="256"/>
      <c r="I642" s="251"/>
      <c r="J642" s="257"/>
      <c r="K642" s="251"/>
      <c r="M642" s="252" t="s">
        <v>1406</v>
      </c>
      <c r="O642" s="241"/>
    </row>
    <row r="643" spans="1:15" ht="12.75">
      <c r="A643" s="250"/>
      <c r="B643" s="253"/>
      <c r="C643" s="587" t="s">
        <v>202</v>
      </c>
      <c r="D643" s="581"/>
      <c r="E643" s="278">
        <v>141.2775</v>
      </c>
      <c r="F643" s="540"/>
      <c r="G643" s="255"/>
      <c r="H643" s="256"/>
      <c r="I643" s="251"/>
      <c r="J643" s="257"/>
      <c r="K643" s="251"/>
      <c r="M643" s="252" t="s">
        <v>202</v>
      </c>
      <c r="O643" s="241"/>
    </row>
    <row r="644" spans="1:15" ht="12.75">
      <c r="A644" s="250"/>
      <c r="B644" s="253"/>
      <c r="C644" s="580" t="s">
        <v>1407</v>
      </c>
      <c r="D644" s="581"/>
      <c r="E644" s="254">
        <v>21.1916</v>
      </c>
      <c r="F644" s="540"/>
      <c r="G644" s="255"/>
      <c r="H644" s="256"/>
      <c r="I644" s="251"/>
      <c r="J644" s="257"/>
      <c r="K644" s="251"/>
      <c r="M644" s="252" t="s">
        <v>1407</v>
      </c>
      <c r="O644" s="241"/>
    </row>
    <row r="645" spans="1:80" ht="12.75">
      <c r="A645" s="242">
        <v>87</v>
      </c>
      <c r="B645" s="243" t="s">
        <v>597</v>
      </c>
      <c r="C645" s="244" t="s">
        <v>598</v>
      </c>
      <c r="D645" s="245" t="s">
        <v>112</v>
      </c>
      <c r="E645" s="246">
        <v>203.225</v>
      </c>
      <c r="F645" s="377"/>
      <c r="G645" s="247">
        <f>E645*F645</f>
        <v>0</v>
      </c>
      <c r="H645" s="248">
        <v>0.0046</v>
      </c>
      <c r="I645" s="249">
        <f>E645*H645</f>
        <v>0.934835</v>
      </c>
      <c r="J645" s="248"/>
      <c r="K645" s="249">
        <f>E645*J645</f>
        <v>0</v>
      </c>
      <c r="O645" s="241">
        <v>2</v>
      </c>
      <c r="AA645" s="214">
        <v>3</v>
      </c>
      <c r="AB645" s="214">
        <v>7</v>
      </c>
      <c r="AC645" s="214">
        <v>62852251</v>
      </c>
      <c r="AZ645" s="214">
        <v>2</v>
      </c>
      <c r="BA645" s="214">
        <f>IF(AZ645=1,G645,0)</f>
        <v>0</v>
      </c>
      <c r="BB645" s="214">
        <f>IF(AZ645=2,G645,0)</f>
        <v>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3</v>
      </c>
      <c r="CB645" s="241">
        <v>7</v>
      </c>
    </row>
    <row r="646" spans="1:15" ht="12.75">
      <c r="A646" s="250"/>
      <c r="B646" s="253"/>
      <c r="C646" s="580" t="s">
        <v>1292</v>
      </c>
      <c r="D646" s="581"/>
      <c r="E646" s="254">
        <v>16</v>
      </c>
      <c r="F646" s="540"/>
      <c r="G646" s="255"/>
      <c r="H646" s="256"/>
      <c r="I646" s="251"/>
      <c r="J646" s="257"/>
      <c r="K646" s="251"/>
      <c r="M646" s="252" t="s">
        <v>1292</v>
      </c>
      <c r="O646" s="241"/>
    </row>
    <row r="647" spans="1:15" ht="12.75">
      <c r="A647" s="250"/>
      <c r="B647" s="253"/>
      <c r="C647" s="580" t="s">
        <v>1293</v>
      </c>
      <c r="D647" s="581"/>
      <c r="E647" s="254">
        <v>23.73</v>
      </c>
      <c r="F647" s="540"/>
      <c r="G647" s="255"/>
      <c r="H647" s="256"/>
      <c r="I647" s="251"/>
      <c r="J647" s="257"/>
      <c r="K647" s="251"/>
      <c r="M647" s="252" t="s">
        <v>1293</v>
      </c>
      <c r="O647" s="241"/>
    </row>
    <row r="648" spans="1:15" ht="12.75">
      <c r="A648" s="250"/>
      <c r="B648" s="253"/>
      <c r="C648" s="580" t="s">
        <v>1290</v>
      </c>
      <c r="D648" s="581"/>
      <c r="E648" s="254">
        <v>46.57</v>
      </c>
      <c r="F648" s="540"/>
      <c r="G648" s="255"/>
      <c r="H648" s="256"/>
      <c r="I648" s="251"/>
      <c r="J648" s="257"/>
      <c r="K648" s="251"/>
      <c r="M648" s="252" t="s">
        <v>1290</v>
      </c>
      <c r="O648" s="241"/>
    </row>
    <row r="649" spans="1:15" ht="12.75">
      <c r="A649" s="250"/>
      <c r="B649" s="253"/>
      <c r="C649" s="580" t="s">
        <v>1291</v>
      </c>
      <c r="D649" s="581"/>
      <c r="E649" s="254">
        <v>76.28</v>
      </c>
      <c r="F649" s="540"/>
      <c r="G649" s="255"/>
      <c r="H649" s="256"/>
      <c r="I649" s="251"/>
      <c r="J649" s="257"/>
      <c r="K649" s="251"/>
      <c r="M649" s="252" t="s">
        <v>1291</v>
      </c>
      <c r="O649" s="241"/>
    </row>
    <row r="650" spans="1:15" ht="12.75">
      <c r="A650" s="250"/>
      <c r="B650" s="253"/>
      <c r="C650" s="587" t="s">
        <v>202</v>
      </c>
      <c r="D650" s="581"/>
      <c r="E650" s="278">
        <v>162.58</v>
      </c>
      <c r="F650" s="540"/>
      <c r="G650" s="255"/>
      <c r="H650" s="256"/>
      <c r="I650" s="251"/>
      <c r="J650" s="257"/>
      <c r="K650" s="251"/>
      <c r="M650" s="252" t="s">
        <v>202</v>
      </c>
      <c r="O650" s="241"/>
    </row>
    <row r="651" spans="1:15" ht="12.75">
      <c r="A651" s="250"/>
      <c r="B651" s="253"/>
      <c r="C651" s="580" t="s">
        <v>1408</v>
      </c>
      <c r="D651" s="581"/>
      <c r="E651" s="254">
        <v>40.645</v>
      </c>
      <c r="F651" s="540"/>
      <c r="G651" s="255"/>
      <c r="H651" s="256"/>
      <c r="I651" s="251"/>
      <c r="J651" s="257"/>
      <c r="K651" s="251"/>
      <c r="M651" s="252" t="s">
        <v>1408</v>
      </c>
      <c r="O651" s="241"/>
    </row>
    <row r="652" spans="1:80" ht="12.75">
      <c r="A652" s="242">
        <v>88</v>
      </c>
      <c r="B652" s="243" t="s">
        <v>600</v>
      </c>
      <c r="C652" s="244" t="s">
        <v>601</v>
      </c>
      <c r="D652" s="245" t="s">
        <v>579</v>
      </c>
      <c r="E652" s="246">
        <v>1.19073302</v>
      </c>
      <c r="F652" s="377"/>
      <c r="G652" s="247">
        <f>E652*F652</f>
        <v>0</v>
      </c>
      <c r="H652" s="248">
        <v>0</v>
      </c>
      <c r="I652" s="249">
        <f>E652*H652</f>
        <v>0</v>
      </c>
      <c r="J652" s="248"/>
      <c r="K652" s="249">
        <f>E652*J652</f>
        <v>0</v>
      </c>
      <c r="O652" s="241">
        <v>2</v>
      </c>
      <c r="AA652" s="214">
        <v>7</v>
      </c>
      <c r="AB652" s="214">
        <v>1001</v>
      </c>
      <c r="AC652" s="214">
        <v>5</v>
      </c>
      <c r="AZ652" s="214">
        <v>2</v>
      </c>
      <c r="BA652" s="214">
        <f>IF(AZ652=1,G652,0)</f>
        <v>0</v>
      </c>
      <c r="BB652" s="214">
        <f>IF(AZ652=2,G652,0)</f>
        <v>0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7</v>
      </c>
      <c r="CB652" s="241">
        <v>1001</v>
      </c>
    </row>
    <row r="653" spans="1:57" ht="12.75">
      <c r="A653" s="258"/>
      <c r="B653" s="259" t="s">
        <v>102</v>
      </c>
      <c r="C653" s="260" t="s">
        <v>582</v>
      </c>
      <c r="D653" s="261"/>
      <c r="E653" s="262"/>
      <c r="F653" s="542"/>
      <c r="G653" s="264">
        <f>SUM(G612:G652)</f>
        <v>0</v>
      </c>
      <c r="H653" s="265"/>
      <c r="I653" s="266">
        <f>SUM(I612:I652)</f>
        <v>1.19073302</v>
      </c>
      <c r="J653" s="265"/>
      <c r="K653" s="266">
        <f>SUM(K612:K652)</f>
        <v>0</v>
      </c>
      <c r="O653" s="241">
        <v>4</v>
      </c>
      <c r="BA653" s="267">
        <f>SUM(BA612:BA652)</f>
        <v>0</v>
      </c>
      <c r="BB653" s="267">
        <f>SUM(BB612:BB652)</f>
        <v>0</v>
      </c>
      <c r="BC653" s="267">
        <f>SUM(BC612:BC652)</f>
        <v>0</v>
      </c>
      <c r="BD653" s="267">
        <f>SUM(BD612:BD652)</f>
        <v>0</v>
      </c>
      <c r="BE653" s="267">
        <f>SUM(BE612:BE652)</f>
        <v>0</v>
      </c>
    </row>
    <row r="654" spans="1:15" ht="12.75">
      <c r="A654" s="231" t="s">
        <v>98</v>
      </c>
      <c r="B654" s="232" t="s">
        <v>602</v>
      </c>
      <c r="C654" s="233" t="s">
        <v>603</v>
      </c>
      <c r="D654" s="234"/>
      <c r="E654" s="235"/>
      <c r="F654" s="543"/>
      <c r="G654" s="236"/>
      <c r="H654" s="237"/>
      <c r="I654" s="238"/>
      <c r="J654" s="239"/>
      <c r="K654" s="240"/>
      <c r="O654" s="241">
        <v>1</v>
      </c>
    </row>
    <row r="655" spans="1:80" ht="22.5">
      <c r="A655" s="242">
        <v>89</v>
      </c>
      <c r="B655" s="243" t="s">
        <v>605</v>
      </c>
      <c r="C655" s="244" t="s">
        <v>606</v>
      </c>
      <c r="D655" s="245" t="s">
        <v>112</v>
      </c>
      <c r="E655" s="246">
        <v>720.4375</v>
      </c>
      <c r="F655" s="377"/>
      <c r="G655" s="247">
        <f>E655*F655</f>
        <v>0</v>
      </c>
      <c r="H655" s="248">
        <v>0</v>
      </c>
      <c r="I655" s="249">
        <f>E655*H655</f>
        <v>0</v>
      </c>
      <c r="J655" s="248">
        <v>-0.002</v>
      </c>
      <c r="K655" s="249">
        <f>E655*J655</f>
        <v>-1.4408750000000001</v>
      </c>
      <c r="O655" s="241">
        <v>2</v>
      </c>
      <c r="AA655" s="214">
        <v>1</v>
      </c>
      <c r="AB655" s="214">
        <v>7</v>
      </c>
      <c r="AC655" s="214">
        <v>7</v>
      </c>
      <c r="AZ655" s="214">
        <v>2</v>
      </c>
      <c r="BA655" s="214">
        <f>IF(AZ655=1,G655,0)</f>
        <v>0</v>
      </c>
      <c r="BB655" s="214">
        <f>IF(AZ655=2,G655,0)</f>
        <v>0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7</v>
      </c>
    </row>
    <row r="656" spans="1:15" ht="12.75">
      <c r="A656" s="250"/>
      <c r="B656" s="253"/>
      <c r="C656" s="580" t="s">
        <v>1409</v>
      </c>
      <c r="D656" s="581"/>
      <c r="E656" s="254">
        <v>85.55</v>
      </c>
      <c r="F656" s="540"/>
      <c r="G656" s="255"/>
      <c r="H656" s="256"/>
      <c r="I656" s="251"/>
      <c r="J656" s="257"/>
      <c r="K656" s="251"/>
      <c r="M656" s="252" t="s">
        <v>1409</v>
      </c>
      <c r="O656" s="241"/>
    </row>
    <row r="657" spans="1:15" ht="12.75">
      <c r="A657" s="250"/>
      <c r="B657" s="253"/>
      <c r="C657" s="580" t="s">
        <v>1410</v>
      </c>
      <c r="D657" s="581"/>
      <c r="E657" s="254">
        <v>525.48</v>
      </c>
      <c r="F657" s="540"/>
      <c r="G657" s="255"/>
      <c r="H657" s="256"/>
      <c r="I657" s="251"/>
      <c r="J657" s="257"/>
      <c r="K657" s="251"/>
      <c r="M657" s="252" t="s">
        <v>1410</v>
      </c>
      <c r="O657" s="241"/>
    </row>
    <row r="658" spans="1:15" ht="12.75">
      <c r="A658" s="250"/>
      <c r="B658" s="253"/>
      <c r="C658" s="580" t="s">
        <v>1411</v>
      </c>
      <c r="D658" s="581"/>
      <c r="E658" s="254">
        <v>104.1875</v>
      </c>
      <c r="F658" s="540"/>
      <c r="G658" s="255"/>
      <c r="H658" s="256"/>
      <c r="I658" s="251"/>
      <c r="J658" s="257"/>
      <c r="K658" s="251"/>
      <c r="M658" s="252" t="s">
        <v>1411</v>
      </c>
      <c r="O658" s="241"/>
    </row>
    <row r="659" spans="1:15" ht="12.75">
      <c r="A659" s="250"/>
      <c r="B659" s="253"/>
      <c r="C659" s="580" t="s">
        <v>1412</v>
      </c>
      <c r="D659" s="581"/>
      <c r="E659" s="254">
        <v>5.22</v>
      </c>
      <c r="F659" s="540"/>
      <c r="G659" s="255"/>
      <c r="H659" s="256"/>
      <c r="I659" s="251"/>
      <c r="J659" s="257"/>
      <c r="K659" s="251"/>
      <c r="M659" s="252" t="s">
        <v>1412</v>
      </c>
      <c r="O659" s="241"/>
    </row>
    <row r="660" spans="1:15" ht="12.75">
      <c r="A660" s="250"/>
      <c r="B660" s="253"/>
      <c r="C660" s="587" t="s">
        <v>202</v>
      </c>
      <c r="D660" s="581"/>
      <c r="E660" s="278">
        <v>720.4375</v>
      </c>
      <c r="F660" s="540"/>
      <c r="G660" s="255"/>
      <c r="H660" s="256"/>
      <c r="I660" s="251"/>
      <c r="J660" s="257"/>
      <c r="K660" s="251"/>
      <c r="M660" s="252" t="s">
        <v>202</v>
      </c>
      <c r="O660" s="241"/>
    </row>
    <row r="661" spans="1:80" ht="12.75">
      <c r="A661" s="242">
        <v>90</v>
      </c>
      <c r="B661" s="243" t="s">
        <v>618</v>
      </c>
      <c r="C661" s="244" t="s">
        <v>619</v>
      </c>
      <c r="D661" s="245" t="s">
        <v>153</v>
      </c>
      <c r="E661" s="246">
        <v>18</v>
      </c>
      <c r="F661" s="377"/>
      <c r="G661" s="247">
        <f>E661*F661</f>
        <v>0</v>
      </c>
      <c r="H661" s="248">
        <v>0</v>
      </c>
      <c r="I661" s="249">
        <f>E661*H661</f>
        <v>0</v>
      </c>
      <c r="J661" s="248">
        <v>-0.0003</v>
      </c>
      <c r="K661" s="249">
        <f>E661*J661</f>
        <v>-0.005399999999999999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0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80" ht="22.5">
      <c r="A662" s="242">
        <v>91</v>
      </c>
      <c r="B662" s="243" t="s">
        <v>620</v>
      </c>
      <c r="C662" s="244" t="s">
        <v>621</v>
      </c>
      <c r="D662" s="245" t="s">
        <v>112</v>
      </c>
      <c r="E662" s="246">
        <v>30.2</v>
      </c>
      <c r="F662" s="377"/>
      <c r="G662" s="247">
        <f>E662*F662</f>
        <v>0</v>
      </c>
      <c r="H662" s="248">
        <v>0.00516</v>
      </c>
      <c r="I662" s="249">
        <f>E662*H662</f>
        <v>0.155832</v>
      </c>
      <c r="J662" s="248">
        <v>-0.014</v>
      </c>
      <c r="K662" s="249">
        <f>E662*J662</f>
        <v>-0.4228</v>
      </c>
      <c r="O662" s="241">
        <v>2</v>
      </c>
      <c r="AA662" s="214">
        <v>1</v>
      </c>
      <c r="AB662" s="214">
        <v>7</v>
      </c>
      <c r="AC662" s="214">
        <v>7</v>
      </c>
      <c r="AZ662" s="214">
        <v>2</v>
      </c>
      <c r="BA662" s="214">
        <f>IF(AZ662=1,G662,0)</f>
        <v>0</v>
      </c>
      <c r="BB662" s="214">
        <f>IF(AZ662=2,G662,0)</f>
        <v>0</v>
      </c>
      <c r="BC662" s="214">
        <f>IF(AZ662=3,G662,0)</f>
        <v>0</v>
      </c>
      <c r="BD662" s="214">
        <f>IF(AZ662=4,G662,0)</f>
        <v>0</v>
      </c>
      <c r="BE662" s="214">
        <f>IF(AZ662=5,G662,0)</f>
        <v>0</v>
      </c>
      <c r="CA662" s="241">
        <v>1</v>
      </c>
      <c r="CB662" s="241">
        <v>7</v>
      </c>
    </row>
    <row r="663" spans="1:15" ht="12.75">
      <c r="A663" s="250"/>
      <c r="B663" s="253"/>
      <c r="C663" s="580" t="s">
        <v>1413</v>
      </c>
      <c r="D663" s="581"/>
      <c r="E663" s="254">
        <v>30.2</v>
      </c>
      <c r="F663" s="540"/>
      <c r="G663" s="255"/>
      <c r="H663" s="256"/>
      <c r="I663" s="251"/>
      <c r="J663" s="257"/>
      <c r="K663" s="251"/>
      <c r="M663" s="252" t="s">
        <v>1413</v>
      </c>
      <c r="O663" s="241"/>
    </row>
    <row r="664" spans="1:80" ht="22.5">
      <c r="A664" s="242">
        <v>92</v>
      </c>
      <c r="B664" s="243" t="s">
        <v>623</v>
      </c>
      <c r="C664" s="244" t="s">
        <v>624</v>
      </c>
      <c r="D664" s="245" t="s">
        <v>112</v>
      </c>
      <c r="E664" s="246">
        <v>85.55</v>
      </c>
      <c r="F664" s="377"/>
      <c r="G664" s="247">
        <f>E664*F664</f>
        <v>0</v>
      </c>
      <c r="H664" s="248">
        <v>0.0022</v>
      </c>
      <c r="I664" s="249">
        <f>E664*H664</f>
        <v>0.18821000000000002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0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580" t="s">
        <v>1409</v>
      </c>
      <c r="D665" s="581"/>
      <c r="E665" s="254">
        <v>85.55</v>
      </c>
      <c r="F665" s="540"/>
      <c r="G665" s="255"/>
      <c r="H665" s="256"/>
      <c r="I665" s="251"/>
      <c r="J665" s="257"/>
      <c r="K665" s="251"/>
      <c r="M665" s="252" t="s">
        <v>1409</v>
      </c>
      <c r="O665" s="241"/>
    </row>
    <row r="666" spans="1:80" ht="22.5">
      <c r="A666" s="242">
        <v>93</v>
      </c>
      <c r="B666" s="243" t="s">
        <v>1414</v>
      </c>
      <c r="C666" s="244" t="s">
        <v>1415</v>
      </c>
      <c r="D666" s="245" t="s">
        <v>112</v>
      </c>
      <c r="E666" s="246">
        <v>634.8875</v>
      </c>
      <c r="F666" s="377"/>
      <c r="G666" s="247">
        <f>E666*F666</f>
        <v>0</v>
      </c>
      <c r="H666" s="248">
        <v>0.0022</v>
      </c>
      <c r="I666" s="249">
        <f>E666*H666</f>
        <v>1.3967525000000003</v>
      </c>
      <c r="J666" s="248">
        <v>0</v>
      </c>
      <c r="K666" s="249">
        <f>E666*J666</f>
        <v>0</v>
      </c>
      <c r="O666" s="241">
        <v>2</v>
      </c>
      <c r="AA666" s="214">
        <v>1</v>
      </c>
      <c r="AB666" s="214">
        <v>7</v>
      </c>
      <c r="AC666" s="214">
        <v>7</v>
      </c>
      <c r="AZ666" s="214">
        <v>2</v>
      </c>
      <c r="BA666" s="214">
        <f>IF(AZ666=1,G666,0)</f>
        <v>0</v>
      </c>
      <c r="BB666" s="214">
        <f>IF(AZ666=2,G666,0)</f>
        <v>0</v>
      </c>
      <c r="BC666" s="214">
        <f>IF(AZ666=3,G666,0)</f>
        <v>0</v>
      </c>
      <c r="BD666" s="214">
        <f>IF(AZ666=4,G666,0)</f>
        <v>0</v>
      </c>
      <c r="BE666" s="214">
        <f>IF(AZ666=5,G666,0)</f>
        <v>0</v>
      </c>
      <c r="CA666" s="241">
        <v>1</v>
      </c>
      <c r="CB666" s="241">
        <v>7</v>
      </c>
    </row>
    <row r="667" spans="1:15" ht="12.75">
      <c r="A667" s="250"/>
      <c r="B667" s="253"/>
      <c r="C667" s="580" t="s">
        <v>1410</v>
      </c>
      <c r="D667" s="581"/>
      <c r="E667" s="254">
        <v>525.48</v>
      </c>
      <c r="F667" s="540"/>
      <c r="G667" s="255"/>
      <c r="H667" s="256"/>
      <c r="I667" s="251"/>
      <c r="J667" s="257"/>
      <c r="K667" s="251"/>
      <c r="M667" s="252" t="s">
        <v>1410</v>
      </c>
      <c r="O667" s="241"/>
    </row>
    <row r="668" spans="1:15" ht="12.75">
      <c r="A668" s="250"/>
      <c r="B668" s="253"/>
      <c r="C668" s="580" t="s">
        <v>1411</v>
      </c>
      <c r="D668" s="581"/>
      <c r="E668" s="254">
        <v>104.1875</v>
      </c>
      <c r="F668" s="540"/>
      <c r="G668" s="255"/>
      <c r="H668" s="256"/>
      <c r="I668" s="251"/>
      <c r="J668" s="257"/>
      <c r="K668" s="251"/>
      <c r="M668" s="252" t="s">
        <v>1411</v>
      </c>
      <c r="O668" s="241"/>
    </row>
    <row r="669" spans="1:15" ht="12.75">
      <c r="A669" s="250"/>
      <c r="B669" s="253"/>
      <c r="C669" s="580" t="s">
        <v>1412</v>
      </c>
      <c r="D669" s="581"/>
      <c r="E669" s="254">
        <v>5.22</v>
      </c>
      <c r="F669" s="540"/>
      <c r="G669" s="255"/>
      <c r="H669" s="256"/>
      <c r="I669" s="251"/>
      <c r="J669" s="257"/>
      <c r="K669" s="251"/>
      <c r="M669" s="252" t="s">
        <v>1412</v>
      </c>
      <c r="O669" s="241"/>
    </row>
    <row r="670" spans="1:15" ht="12.75">
      <c r="A670" s="250"/>
      <c r="B670" s="253"/>
      <c r="C670" s="587" t="s">
        <v>202</v>
      </c>
      <c r="D670" s="581"/>
      <c r="E670" s="278">
        <v>634.8875</v>
      </c>
      <c r="F670" s="540"/>
      <c r="G670" s="255"/>
      <c r="H670" s="256"/>
      <c r="I670" s="251"/>
      <c r="J670" s="257"/>
      <c r="K670" s="251"/>
      <c r="M670" s="252" t="s">
        <v>202</v>
      </c>
      <c r="O670" s="241"/>
    </row>
    <row r="671" spans="1:80" ht="22.5">
      <c r="A671" s="242">
        <v>94</v>
      </c>
      <c r="B671" s="243" t="s">
        <v>629</v>
      </c>
      <c r="C671" s="244" t="s">
        <v>630</v>
      </c>
      <c r="D671" s="245" t="s">
        <v>227</v>
      </c>
      <c r="E671" s="246">
        <v>166.7</v>
      </c>
      <c r="F671" s="377"/>
      <c r="G671" s="247">
        <f>E671*F671</f>
        <v>0</v>
      </c>
      <c r="H671" s="248">
        <v>0.00121</v>
      </c>
      <c r="I671" s="249">
        <f>E671*H671</f>
        <v>0.20170699999999997</v>
      </c>
      <c r="J671" s="248">
        <v>0</v>
      </c>
      <c r="K671" s="249">
        <f>E671*J671</f>
        <v>0</v>
      </c>
      <c r="O671" s="241">
        <v>2</v>
      </c>
      <c r="AA671" s="214">
        <v>1</v>
      </c>
      <c r="AB671" s="214">
        <v>7</v>
      </c>
      <c r="AC671" s="214">
        <v>7</v>
      </c>
      <c r="AZ671" s="214">
        <v>2</v>
      </c>
      <c r="BA671" s="214">
        <f>IF(AZ671=1,G671,0)</f>
        <v>0</v>
      </c>
      <c r="BB671" s="214">
        <f>IF(AZ671=2,G671,0)</f>
        <v>0</v>
      </c>
      <c r="BC671" s="214">
        <f>IF(AZ671=3,G671,0)</f>
        <v>0</v>
      </c>
      <c r="BD671" s="214">
        <f>IF(AZ671=4,G671,0)</f>
        <v>0</v>
      </c>
      <c r="BE671" s="214">
        <f>IF(AZ671=5,G671,0)</f>
        <v>0</v>
      </c>
      <c r="CA671" s="241">
        <v>1</v>
      </c>
      <c r="CB671" s="241">
        <v>7</v>
      </c>
    </row>
    <row r="672" spans="1:15" ht="12.75">
      <c r="A672" s="250"/>
      <c r="B672" s="253"/>
      <c r="C672" s="580" t="s">
        <v>631</v>
      </c>
      <c r="D672" s="581"/>
      <c r="E672" s="254">
        <v>0</v>
      </c>
      <c r="F672" s="540"/>
      <c r="G672" s="255"/>
      <c r="H672" s="256"/>
      <c r="I672" s="251"/>
      <c r="J672" s="257"/>
      <c r="K672" s="251"/>
      <c r="M672" s="252" t="s">
        <v>631</v>
      </c>
      <c r="O672" s="241"/>
    </row>
    <row r="673" spans="1:15" ht="12.75">
      <c r="A673" s="250"/>
      <c r="B673" s="253"/>
      <c r="C673" s="580" t="s">
        <v>1416</v>
      </c>
      <c r="D673" s="581"/>
      <c r="E673" s="254">
        <v>166.7</v>
      </c>
      <c r="F673" s="540"/>
      <c r="G673" s="255"/>
      <c r="H673" s="256"/>
      <c r="I673" s="251"/>
      <c r="J673" s="257"/>
      <c r="K673" s="251"/>
      <c r="M673" s="252" t="s">
        <v>1416</v>
      </c>
      <c r="O673" s="241"/>
    </row>
    <row r="674" spans="1:80" ht="22.5">
      <c r="A674" s="242">
        <v>95</v>
      </c>
      <c r="B674" s="243" t="s">
        <v>633</v>
      </c>
      <c r="C674" s="244" t="s">
        <v>634</v>
      </c>
      <c r="D674" s="245" t="s">
        <v>227</v>
      </c>
      <c r="E674" s="246">
        <v>127.4</v>
      </c>
      <c r="F674" s="377"/>
      <c r="G674" s="247">
        <f>E674*F674</f>
        <v>0</v>
      </c>
      <c r="H674" s="248">
        <v>0.00076</v>
      </c>
      <c r="I674" s="249">
        <f>E674*H674</f>
        <v>0.09682400000000001</v>
      </c>
      <c r="J674" s="248">
        <v>0</v>
      </c>
      <c r="K674" s="249">
        <f>E674*J674</f>
        <v>0</v>
      </c>
      <c r="O674" s="241">
        <v>2</v>
      </c>
      <c r="AA674" s="214">
        <v>1</v>
      </c>
      <c r="AB674" s="214">
        <v>7</v>
      </c>
      <c r="AC674" s="214">
        <v>7</v>
      </c>
      <c r="AZ674" s="214">
        <v>2</v>
      </c>
      <c r="BA674" s="214">
        <f>IF(AZ674=1,G674,0)</f>
        <v>0</v>
      </c>
      <c r="BB674" s="214">
        <f>IF(AZ674=2,G674,0)</f>
        <v>0</v>
      </c>
      <c r="BC674" s="214">
        <f>IF(AZ674=3,G674,0)</f>
        <v>0</v>
      </c>
      <c r="BD674" s="214">
        <f>IF(AZ674=4,G674,0)</f>
        <v>0</v>
      </c>
      <c r="BE674" s="214">
        <f>IF(AZ674=5,G674,0)</f>
        <v>0</v>
      </c>
      <c r="CA674" s="241">
        <v>1</v>
      </c>
      <c r="CB674" s="241">
        <v>7</v>
      </c>
    </row>
    <row r="675" spans="1:15" ht="12.75">
      <c r="A675" s="250"/>
      <c r="B675" s="253"/>
      <c r="C675" s="580" t="s">
        <v>631</v>
      </c>
      <c r="D675" s="581"/>
      <c r="E675" s="254">
        <v>0</v>
      </c>
      <c r="F675" s="540"/>
      <c r="G675" s="255"/>
      <c r="H675" s="256"/>
      <c r="I675" s="251"/>
      <c r="J675" s="257"/>
      <c r="K675" s="251"/>
      <c r="M675" s="252" t="s">
        <v>631</v>
      </c>
      <c r="O675" s="241"/>
    </row>
    <row r="676" spans="1:15" ht="12.75">
      <c r="A676" s="250"/>
      <c r="B676" s="253"/>
      <c r="C676" s="580" t="s">
        <v>1417</v>
      </c>
      <c r="D676" s="581"/>
      <c r="E676" s="254">
        <v>127.4</v>
      </c>
      <c r="F676" s="540"/>
      <c r="G676" s="255"/>
      <c r="H676" s="256"/>
      <c r="I676" s="251"/>
      <c r="J676" s="257"/>
      <c r="K676" s="251"/>
      <c r="M676" s="252" t="s">
        <v>1417</v>
      </c>
      <c r="O676" s="241"/>
    </row>
    <row r="677" spans="1:80" ht="22.5">
      <c r="A677" s="242">
        <v>96</v>
      </c>
      <c r="B677" s="243" t="s">
        <v>636</v>
      </c>
      <c r="C677" s="244" t="s">
        <v>637</v>
      </c>
      <c r="D677" s="245" t="s">
        <v>227</v>
      </c>
      <c r="E677" s="246">
        <v>127.4</v>
      </c>
      <c r="F677" s="377"/>
      <c r="G677" s="247">
        <f>E677*F677</f>
        <v>0</v>
      </c>
      <c r="H677" s="248">
        <v>0.00076</v>
      </c>
      <c r="I677" s="249">
        <f>E677*H677</f>
        <v>0.09682400000000001</v>
      </c>
      <c r="J677" s="248">
        <v>0</v>
      </c>
      <c r="K677" s="249">
        <f>E677*J677</f>
        <v>0</v>
      </c>
      <c r="O677" s="241">
        <v>2</v>
      </c>
      <c r="AA677" s="214">
        <v>1</v>
      </c>
      <c r="AB677" s="214">
        <v>7</v>
      </c>
      <c r="AC677" s="214">
        <v>7</v>
      </c>
      <c r="AZ677" s="214">
        <v>2</v>
      </c>
      <c r="BA677" s="214">
        <f>IF(AZ677=1,G677,0)</f>
        <v>0</v>
      </c>
      <c r="BB677" s="214">
        <f>IF(AZ677=2,G677,0)</f>
        <v>0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</v>
      </c>
      <c r="CB677" s="241">
        <v>7</v>
      </c>
    </row>
    <row r="678" spans="1:15" ht="12.75">
      <c r="A678" s="250"/>
      <c r="B678" s="253"/>
      <c r="C678" s="580" t="s">
        <v>631</v>
      </c>
      <c r="D678" s="581"/>
      <c r="E678" s="254">
        <v>0</v>
      </c>
      <c r="F678" s="540"/>
      <c r="G678" s="255"/>
      <c r="H678" s="256"/>
      <c r="I678" s="251"/>
      <c r="J678" s="257"/>
      <c r="K678" s="251"/>
      <c r="M678" s="252" t="s">
        <v>631</v>
      </c>
      <c r="O678" s="241"/>
    </row>
    <row r="679" spans="1:15" ht="12.75">
      <c r="A679" s="250"/>
      <c r="B679" s="253"/>
      <c r="C679" s="580" t="s">
        <v>1417</v>
      </c>
      <c r="D679" s="581"/>
      <c r="E679" s="254">
        <v>127.4</v>
      </c>
      <c r="F679" s="540"/>
      <c r="G679" s="255"/>
      <c r="H679" s="256"/>
      <c r="I679" s="251"/>
      <c r="J679" s="257"/>
      <c r="K679" s="251"/>
      <c r="M679" s="252" t="s">
        <v>1417</v>
      </c>
      <c r="O679" s="241"/>
    </row>
    <row r="680" spans="1:80" ht="22.5">
      <c r="A680" s="242">
        <v>97</v>
      </c>
      <c r="B680" s="243" t="s">
        <v>638</v>
      </c>
      <c r="C680" s="244" t="s">
        <v>639</v>
      </c>
      <c r="D680" s="245" t="s">
        <v>227</v>
      </c>
      <c r="E680" s="246">
        <v>11</v>
      </c>
      <c r="F680" s="377"/>
      <c r="G680" s="247">
        <f>E680*F680</f>
        <v>0</v>
      </c>
      <c r="H680" s="248">
        <v>0.00184</v>
      </c>
      <c r="I680" s="249">
        <f>E680*H680</f>
        <v>0.02024</v>
      </c>
      <c r="J680" s="248">
        <v>0</v>
      </c>
      <c r="K680" s="249">
        <f>E680*J680</f>
        <v>0</v>
      </c>
      <c r="O680" s="241">
        <v>2</v>
      </c>
      <c r="AA680" s="214">
        <v>1</v>
      </c>
      <c r="AB680" s="214">
        <v>7</v>
      </c>
      <c r="AC680" s="214">
        <v>7</v>
      </c>
      <c r="AZ680" s="214">
        <v>2</v>
      </c>
      <c r="BA680" s="214">
        <f>IF(AZ680=1,G680,0)</f>
        <v>0</v>
      </c>
      <c r="BB680" s="214">
        <f>IF(AZ680=2,G680,0)</f>
        <v>0</v>
      </c>
      <c r="BC680" s="214">
        <f>IF(AZ680=3,G680,0)</f>
        <v>0</v>
      </c>
      <c r="BD680" s="214">
        <f>IF(AZ680=4,G680,0)</f>
        <v>0</v>
      </c>
      <c r="BE680" s="214">
        <f>IF(AZ680=5,G680,0)</f>
        <v>0</v>
      </c>
      <c r="CA680" s="241">
        <v>1</v>
      </c>
      <c r="CB680" s="241">
        <v>7</v>
      </c>
    </row>
    <row r="681" spans="1:15" ht="12.75">
      <c r="A681" s="250"/>
      <c r="B681" s="253"/>
      <c r="C681" s="580" t="s">
        <v>631</v>
      </c>
      <c r="D681" s="581"/>
      <c r="E681" s="254">
        <v>0</v>
      </c>
      <c r="F681" s="540"/>
      <c r="G681" s="255"/>
      <c r="H681" s="256"/>
      <c r="I681" s="251"/>
      <c r="J681" s="257"/>
      <c r="K681" s="251"/>
      <c r="M681" s="252" t="s">
        <v>631</v>
      </c>
      <c r="O681" s="241"/>
    </row>
    <row r="682" spans="1:15" ht="12.75">
      <c r="A682" s="250"/>
      <c r="B682" s="253"/>
      <c r="C682" s="580" t="s">
        <v>1418</v>
      </c>
      <c r="D682" s="581"/>
      <c r="E682" s="254">
        <v>11</v>
      </c>
      <c r="F682" s="540"/>
      <c r="G682" s="255"/>
      <c r="H682" s="256"/>
      <c r="I682" s="251"/>
      <c r="J682" s="257"/>
      <c r="K682" s="251"/>
      <c r="M682" s="252" t="s">
        <v>1418</v>
      </c>
      <c r="O682" s="241"/>
    </row>
    <row r="683" spans="1:80" ht="22.5">
      <c r="A683" s="242">
        <v>98</v>
      </c>
      <c r="B683" s="243" t="s">
        <v>1419</v>
      </c>
      <c r="C683" s="244" t="s">
        <v>1420</v>
      </c>
      <c r="D683" s="245" t="s">
        <v>153</v>
      </c>
      <c r="E683" s="246">
        <v>18</v>
      </c>
      <c r="F683" s="377"/>
      <c r="G683" s="247">
        <f>E683*F683</f>
        <v>0</v>
      </c>
      <c r="H683" s="248">
        <v>0.0013</v>
      </c>
      <c r="I683" s="249">
        <f>E683*H683</f>
        <v>0.023399999999999997</v>
      </c>
      <c r="J683" s="248">
        <v>0</v>
      </c>
      <c r="K683" s="249">
        <f>E683*J683</f>
        <v>0</v>
      </c>
      <c r="O683" s="241">
        <v>2</v>
      </c>
      <c r="AA683" s="214">
        <v>1</v>
      </c>
      <c r="AB683" s="214">
        <v>7</v>
      </c>
      <c r="AC683" s="214">
        <v>7</v>
      </c>
      <c r="AZ683" s="214">
        <v>2</v>
      </c>
      <c r="BA683" s="214">
        <f>IF(AZ683=1,G683,0)</f>
        <v>0</v>
      </c>
      <c r="BB683" s="214">
        <f>IF(AZ683=2,G683,0)</f>
        <v>0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1</v>
      </c>
      <c r="CB683" s="241">
        <v>7</v>
      </c>
    </row>
    <row r="684" spans="1:15" ht="12.75">
      <c r="A684" s="250"/>
      <c r="B684" s="253"/>
      <c r="C684" s="580" t="s">
        <v>631</v>
      </c>
      <c r="D684" s="581"/>
      <c r="E684" s="254">
        <v>0</v>
      </c>
      <c r="F684" s="540"/>
      <c r="G684" s="255"/>
      <c r="H684" s="256"/>
      <c r="I684" s="251"/>
      <c r="J684" s="257"/>
      <c r="K684" s="251"/>
      <c r="M684" s="252" t="s">
        <v>631</v>
      </c>
      <c r="O684" s="241"/>
    </row>
    <row r="685" spans="1:15" ht="12.75">
      <c r="A685" s="250"/>
      <c r="B685" s="253"/>
      <c r="C685" s="580" t="s">
        <v>1421</v>
      </c>
      <c r="D685" s="581"/>
      <c r="E685" s="254">
        <v>18</v>
      </c>
      <c r="F685" s="540"/>
      <c r="G685" s="255"/>
      <c r="H685" s="256"/>
      <c r="I685" s="251"/>
      <c r="J685" s="257"/>
      <c r="K685" s="251"/>
      <c r="M685" s="252" t="s">
        <v>1421</v>
      </c>
      <c r="O685" s="241"/>
    </row>
    <row r="686" spans="1:80" ht="22.5">
      <c r="A686" s="242">
        <v>99</v>
      </c>
      <c r="B686" s="243" t="s">
        <v>653</v>
      </c>
      <c r="C686" s="244" t="s">
        <v>654</v>
      </c>
      <c r="D686" s="245" t="s">
        <v>112</v>
      </c>
      <c r="E686" s="246">
        <v>720.4375</v>
      </c>
      <c r="F686" s="377"/>
      <c r="G686" s="247">
        <f>E686*F686</f>
        <v>0</v>
      </c>
      <c r="H686" s="248">
        <v>0.00032</v>
      </c>
      <c r="I686" s="249">
        <f>E686*H686</f>
        <v>0.23054000000000002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0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580" t="s">
        <v>1409</v>
      </c>
      <c r="D687" s="581"/>
      <c r="E687" s="254">
        <v>85.55</v>
      </c>
      <c r="F687" s="540"/>
      <c r="G687" s="255"/>
      <c r="H687" s="256"/>
      <c r="I687" s="251"/>
      <c r="J687" s="257"/>
      <c r="K687" s="251"/>
      <c r="M687" s="252" t="s">
        <v>1409</v>
      </c>
      <c r="O687" s="241"/>
    </row>
    <row r="688" spans="1:15" ht="12.75">
      <c r="A688" s="250"/>
      <c r="B688" s="253"/>
      <c r="C688" s="580" t="s">
        <v>1410</v>
      </c>
      <c r="D688" s="581"/>
      <c r="E688" s="254">
        <v>525.48</v>
      </c>
      <c r="F688" s="540"/>
      <c r="G688" s="255"/>
      <c r="H688" s="256"/>
      <c r="I688" s="251"/>
      <c r="J688" s="257"/>
      <c r="K688" s="251"/>
      <c r="M688" s="252" t="s">
        <v>1410</v>
      </c>
      <c r="O688" s="241"/>
    </row>
    <row r="689" spans="1:15" ht="12.75">
      <c r="A689" s="250"/>
      <c r="B689" s="253"/>
      <c r="C689" s="580" t="s">
        <v>1411</v>
      </c>
      <c r="D689" s="581"/>
      <c r="E689" s="254">
        <v>104.1875</v>
      </c>
      <c r="F689" s="540"/>
      <c r="G689" s="255"/>
      <c r="H689" s="256"/>
      <c r="I689" s="251"/>
      <c r="J689" s="257"/>
      <c r="K689" s="251"/>
      <c r="M689" s="252" t="s">
        <v>1411</v>
      </c>
      <c r="O689" s="241"/>
    </row>
    <row r="690" spans="1:15" ht="12.75">
      <c r="A690" s="250"/>
      <c r="B690" s="253"/>
      <c r="C690" s="580" t="s">
        <v>1412</v>
      </c>
      <c r="D690" s="581"/>
      <c r="E690" s="254">
        <v>5.22</v>
      </c>
      <c r="F690" s="540"/>
      <c r="G690" s="255"/>
      <c r="H690" s="256"/>
      <c r="I690" s="251"/>
      <c r="J690" s="257"/>
      <c r="K690" s="251"/>
      <c r="M690" s="252" t="s">
        <v>1412</v>
      </c>
      <c r="O690" s="241"/>
    </row>
    <row r="691" spans="1:15" ht="12.75">
      <c r="A691" s="250"/>
      <c r="B691" s="253"/>
      <c r="C691" s="587" t="s">
        <v>202</v>
      </c>
      <c r="D691" s="581"/>
      <c r="E691" s="278">
        <v>720.4375</v>
      </c>
      <c r="F691" s="540"/>
      <c r="G691" s="255"/>
      <c r="H691" s="256"/>
      <c r="I691" s="251"/>
      <c r="J691" s="257"/>
      <c r="K691" s="251"/>
      <c r="M691" s="252" t="s">
        <v>202</v>
      </c>
      <c r="O691" s="241"/>
    </row>
    <row r="692" spans="1:80" ht="22.5">
      <c r="A692" s="242">
        <v>100</v>
      </c>
      <c r="B692" s="243" t="s">
        <v>655</v>
      </c>
      <c r="C692" s="244" t="s">
        <v>656</v>
      </c>
      <c r="D692" s="245" t="s">
        <v>112</v>
      </c>
      <c r="E692" s="246">
        <v>720.4375</v>
      </c>
      <c r="F692" s="377"/>
      <c r="G692" s="247">
        <f>E692*F692</f>
        <v>0</v>
      </c>
      <c r="H692" s="248">
        <v>0.00034</v>
      </c>
      <c r="I692" s="249">
        <f>E692*H692</f>
        <v>0.24494875000000002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0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580" t="s">
        <v>1409</v>
      </c>
      <c r="D693" s="581"/>
      <c r="E693" s="254">
        <v>85.55</v>
      </c>
      <c r="F693" s="540"/>
      <c r="G693" s="255"/>
      <c r="H693" s="256"/>
      <c r="I693" s="251"/>
      <c r="J693" s="257"/>
      <c r="K693" s="251"/>
      <c r="M693" s="252" t="s">
        <v>1409</v>
      </c>
      <c r="O693" s="241"/>
    </row>
    <row r="694" spans="1:15" ht="12.75">
      <c r="A694" s="250"/>
      <c r="B694" s="253"/>
      <c r="C694" s="580" t="s">
        <v>1410</v>
      </c>
      <c r="D694" s="581"/>
      <c r="E694" s="254">
        <v>525.48</v>
      </c>
      <c r="F694" s="540"/>
      <c r="G694" s="255"/>
      <c r="H694" s="256"/>
      <c r="I694" s="251"/>
      <c r="J694" s="257"/>
      <c r="K694" s="251"/>
      <c r="M694" s="252" t="s">
        <v>1410</v>
      </c>
      <c r="O694" s="241"/>
    </row>
    <row r="695" spans="1:15" ht="12.75">
      <c r="A695" s="250"/>
      <c r="B695" s="253"/>
      <c r="C695" s="580" t="s">
        <v>1411</v>
      </c>
      <c r="D695" s="581"/>
      <c r="E695" s="254">
        <v>104.1875</v>
      </c>
      <c r="F695" s="540"/>
      <c r="G695" s="255"/>
      <c r="H695" s="256"/>
      <c r="I695" s="251"/>
      <c r="J695" s="257"/>
      <c r="K695" s="251"/>
      <c r="M695" s="252" t="s">
        <v>1411</v>
      </c>
      <c r="O695" s="241"/>
    </row>
    <row r="696" spans="1:15" ht="12.75">
      <c r="A696" s="250"/>
      <c r="B696" s="253"/>
      <c r="C696" s="580" t="s">
        <v>1412</v>
      </c>
      <c r="D696" s="581"/>
      <c r="E696" s="254">
        <v>5.22</v>
      </c>
      <c r="F696" s="540"/>
      <c r="G696" s="255"/>
      <c r="H696" s="256"/>
      <c r="I696" s="251"/>
      <c r="J696" s="257"/>
      <c r="K696" s="251"/>
      <c r="M696" s="252" t="s">
        <v>1412</v>
      </c>
      <c r="O696" s="241"/>
    </row>
    <row r="697" spans="1:15" ht="12.75">
      <c r="A697" s="250"/>
      <c r="B697" s="253"/>
      <c r="C697" s="587" t="s">
        <v>202</v>
      </c>
      <c r="D697" s="581"/>
      <c r="E697" s="278">
        <v>720.4375</v>
      </c>
      <c r="F697" s="540"/>
      <c r="G697" s="255"/>
      <c r="H697" s="256"/>
      <c r="I697" s="251"/>
      <c r="J697" s="257"/>
      <c r="K697" s="251"/>
      <c r="M697" s="252" t="s">
        <v>202</v>
      </c>
      <c r="O697" s="241"/>
    </row>
    <row r="698" spans="1:80" ht="22.5">
      <c r="A698" s="242">
        <v>101</v>
      </c>
      <c r="B698" s="243" t="s">
        <v>1422</v>
      </c>
      <c r="C698" s="244" t="s">
        <v>1423</v>
      </c>
      <c r="D698" s="245" t="s">
        <v>153</v>
      </c>
      <c r="E698" s="246">
        <v>18</v>
      </c>
      <c r="F698" s="377"/>
      <c r="G698" s="247">
        <f>E698*F698</f>
        <v>0</v>
      </c>
      <c r="H698" s="248">
        <v>0.0013</v>
      </c>
      <c r="I698" s="249">
        <f>E698*H698</f>
        <v>0.023399999999999997</v>
      </c>
      <c r="J698" s="248"/>
      <c r="K698" s="249">
        <f>E698*J698</f>
        <v>0</v>
      </c>
      <c r="O698" s="241">
        <v>2</v>
      </c>
      <c r="AA698" s="214">
        <v>12</v>
      </c>
      <c r="AB698" s="214">
        <v>0</v>
      </c>
      <c r="AC698" s="214">
        <v>171</v>
      </c>
      <c r="AZ698" s="214">
        <v>2</v>
      </c>
      <c r="BA698" s="214">
        <f>IF(AZ698=1,G698,0)</f>
        <v>0</v>
      </c>
      <c r="BB698" s="214">
        <f>IF(AZ698=2,G698,0)</f>
        <v>0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12</v>
      </c>
      <c r="CB698" s="241">
        <v>0</v>
      </c>
    </row>
    <row r="699" spans="1:15" ht="12.75">
      <c r="A699" s="250"/>
      <c r="B699" s="253"/>
      <c r="C699" s="580" t="s">
        <v>631</v>
      </c>
      <c r="D699" s="581"/>
      <c r="E699" s="254">
        <v>0</v>
      </c>
      <c r="F699" s="540"/>
      <c r="G699" s="255"/>
      <c r="H699" s="256"/>
      <c r="I699" s="251"/>
      <c r="J699" s="257"/>
      <c r="K699" s="251"/>
      <c r="M699" s="252" t="s">
        <v>631</v>
      </c>
      <c r="O699" s="241"/>
    </row>
    <row r="700" spans="1:15" ht="12.75">
      <c r="A700" s="250"/>
      <c r="B700" s="253"/>
      <c r="C700" s="580" t="s">
        <v>1421</v>
      </c>
      <c r="D700" s="581"/>
      <c r="E700" s="254">
        <v>18</v>
      </c>
      <c r="F700" s="540"/>
      <c r="G700" s="255"/>
      <c r="H700" s="256"/>
      <c r="I700" s="251"/>
      <c r="J700" s="257"/>
      <c r="K700" s="251"/>
      <c r="M700" s="252" t="s">
        <v>1421</v>
      </c>
      <c r="O700" s="241"/>
    </row>
    <row r="701" spans="1:80" ht="12.75">
      <c r="A701" s="242">
        <v>102</v>
      </c>
      <c r="B701" s="243" t="s">
        <v>1115</v>
      </c>
      <c r="C701" s="244" t="s">
        <v>1116</v>
      </c>
      <c r="D701" s="245" t="s">
        <v>579</v>
      </c>
      <c r="E701" s="246">
        <v>2.67867825</v>
      </c>
      <c r="F701" s="377"/>
      <c r="G701" s="247">
        <f>E701*F701</f>
        <v>0</v>
      </c>
      <c r="H701" s="248">
        <v>0</v>
      </c>
      <c r="I701" s="249">
        <f>E701*H701</f>
        <v>0</v>
      </c>
      <c r="J701" s="248"/>
      <c r="K701" s="249">
        <f>E701*J701</f>
        <v>0</v>
      </c>
      <c r="O701" s="241">
        <v>2</v>
      </c>
      <c r="AA701" s="214">
        <v>7</v>
      </c>
      <c r="AB701" s="214">
        <v>1001</v>
      </c>
      <c r="AC701" s="214">
        <v>5</v>
      </c>
      <c r="AZ701" s="214">
        <v>2</v>
      </c>
      <c r="BA701" s="214">
        <f>IF(AZ701=1,G701,0)</f>
        <v>0</v>
      </c>
      <c r="BB701" s="214">
        <f>IF(AZ701=2,G701,0)</f>
        <v>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7</v>
      </c>
      <c r="CB701" s="241">
        <v>1001</v>
      </c>
    </row>
    <row r="702" spans="1:57" ht="12.75">
      <c r="A702" s="258"/>
      <c r="B702" s="259" t="s">
        <v>102</v>
      </c>
      <c r="C702" s="260" t="s">
        <v>604</v>
      </c>
      <c r="D702" s="261"/>
      <c r="E702" s="262"/>
      <c r="F702" s="542"/>
      <c r="G702" s="264">
        <f>SUM(G654:G701)</f>
        <v>0</v>
      </c>
      <c r="H702" s="265"/>
      <c r="I702" s="266">
        <f>SUM(I654:I701)</f>
        <v>2.6786782499999995</v>
      </c>
      <c r="J702" s="265"/>
      <c r="K702" s="266">
        <f>SUM(K654:K701)</f>
        <v>-1.8690750000000003</v>
      </c>
      <c r="O702" s="241">
        <v>4</v>
      </c>
      <c r="BA702" s="267">
        <f>SUM(BA654:BA701)</f>
        <v>0</v>
      </c>
      <c r="BB702" s="267">
        <f>SUM(BB654:BB701)</f>
        <v>0</v>
      </c>
      <c r="BC702" s="267">
        <f>SUM(BC654:BC701)</f>
        <v>0</v>
      </c>
      <c r="BD702" s="267">
        <f>SUM(BD654:BD701)</f>
        <v>0</v>
      </c>
      <c r="BE702" s="267">
        <f>SUM(BE654:BE701)</f>
        <v>0</v>
      </c>
    </row>
    <row r="703" spans="1:15" ht="12.75">
      <c r="A703" s="231" t="s">
        <v>98</v>
      </c>
      <c r="B703" s="232" t="s">
        <v>666</v>
      </c>
      <c r="C703" s="233" t="s">
        <v>667</v>
      </c>
      <c r="D703" s="234"/>
      <c r="E703" s="235"/>
      <c r="F703" s="543"/>
      <c r="G703" s="236"/>
      <c r="H703" s="237"/>
      <c r="I703" s="238"/>
      <c r="J703" s="239"/>
      <c r="K703" s="240"/>
      <c r="O703" s="241">
        <v>1</v>
      </c>
    </row>
    <row r="704" spans="1:80" ht="22.5">
      <c r="A704" s="242">
        <v>103</v>
      </c>
      <c r="B704" s="243" t="s">
        <v>675</v>
      </c>
      <c r="C704" s="244" t="s">
        <v>676</v>
      </c>
      <c r="D704" s="245" t="s">
        <v>112</v>
      </c>
      <c r="E704" s="246">
        <v>1350.105</v>
      </c>
      <c r="F704" s="377"/>
      <c r="G704" s="247">
        <f>E704*F704</f>
        <v>0</v>
      </c>
      <c r="H704" s="248">
        <v>0</v>
      </c>
      <c r="I704" s="249">
        <f>E704*H704</f>
        <v>0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580" t="s">
        <v>1409</v>
      </c>
      <c r="D705" s="581"/>
      <c r="E705" s="254">
        <v>85.55</v>
      </c>
      <c r="F705" s="540"/>
      <c r="G705" s="255"/>
      <c r="H705" s="256"/>
      <c r="I705" s="251"/>
      <c r="J705" s="257"/>
      <c r="K705" s="251"/>
      <c r="M705" s="252" t="s">
        <v>1409</v>
      </c>
      <c r="O705" s="241"/>
    </row>
    <row r="706" spans="1:15" ht="12.75">
      <c r="A706" s="250"/>
      <c r="B706" s="253"/>
      <c r="C706" s="580" t="s">
        <v>1424</v>
      </c>
      <c r="D706" s="581"/>
      <c r="E706" s="254">
        <v>1050.96</v>
      </c>
      <c r="F706" s="540"/>
      <c r="G706" s="255"/>
      <c r="H706" s="256"/>
      <c r="I706" s="251"/>
      <c r="J706" s="257"/>
      <c r="K706" s="251"/>
      <c r="L706" s="544"/>
      <c r="M706" s="252" t="s">
        <v>1424</v>
      </c>
      <c r="O706" s="241"/>
    </row>
    <row r="707" spans="1:15" ht="12.75">
      <c r="A707" s="250"/>
      <c r="B707" s="253"/>
      <c r="C707" s="580" t="s">
        <v>1425</v>
      </c>
      <c r="D707" s="581"/>
      <c r="E707" s="254">
        <v>208.375</v>
      </c>
      <c r="F707" s="540"/>
      <c r="G707" s="255"/>
      <c r="H707" s="256"/>
      <c r="I707" s="251"/>
      <c r="J707" s="257"/>
      <c r="K707" s="251"/>
      <c r="M707" s="252" t="s">
        <v>1425</v>
      </c>
      <c r="O707" s="241"/>
    </row>
    <row r="708" spans="1:15" ht="12.75">
      <c r="A708" s="250"/>
      <c r="B708" s="253"/>
      <c r="C708" s="580" t="s">
        <v>1412</v>
      </c>
      <c r="D708" s="581"/>
      <c r="E708" s="254">
        <v>5.22</v>
      </c>
      <c r="F708" s="540"/>
      <c r="G708" s="255"/>
      <c r="H708" s="256"/>
      <c r="I708" s="251"/>
      <c r="J708" s="257"/>
      <c r="K708" s="251"/>
      <c r="M708" s="252" t="s">
        <v>1412</v>
      </c>
      <c r="O708" s="241"/>
    </row>
    <row r="709" spans="1:15" ht="12.75">
      <c r="A709" s="250"/>
      <c r="B709" s="253"/>
      <c r="C709" s="587" t="s">
        <v>202</v>
      </c>
      <c r="D709" s="581"/>
      <c r="E709" s="278">
        <v>1350.105</v>
      </c>
      <c r="F709" s="540"/>
      <c r="G709" s="255"/>
      <c r="H709" s="256"/>
      <c r="I709" s="251"/>
      <c r="J709" s="257"/>
      <c r="K709" s="251"/>
      <c r="M709" s="252" t="s">
        <v>202</v>
      </c>
      <c r="O709" s="241"/>
    </row>
    <row r="710" spans="1:80" ht="12.75">
      <c r="A710" s="242">
        <v>104</v>
      </c>
      <c r="B710" s="243" t="s">
        <v>687</v>
      </c>
      <c r="C710" s="244" t="s">
        <v>688</v>
      </c>
      <c r="D710" s="245" t="s">
        <v>125</v>
      </c>
      <c r="E710" s="246">
        <v>175.1057</v>
      </c>
      <c r="F710" s="377"/>
      <c r="G710" s="247">
        <f>E710*F710</f>
        <v>0</v>
      </c>
      <c r="H710" s="248">
        <v>0.025</v>
      </c>
      <c r="I710" s="249">
        <f>E710*H710</f>
        <v>4.3776425</v>
      </c>
      <c r="J710" s="248"/>
      <c r="K710" s="249">
        <f>E710*J710</f>
        <v>0</v>
      </c>
      <c r="O710" s="241">
        <v>2</v>
      </c>
      <c r="AA710" s="214">
        <v>3</v>
      </c>
      <c r="AB710" s="214">
        <v>7</v>
      </c>
      <c r="AC710" s="214" t="s">
        <v>687</v>
      </c>
      <c r="AZ710" s="214">
        <v>2</v>
      </c>
      <c r="BA710" s="214">
        <f>IF(AZ710=1,G710,0)</f>
        <v>0</v>
      </c>
      <c r="BB710" s="214">
        <f>IF(AZ710=2,G710,0)</f>
        <v>0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3</v>
      </c>
      <c r="CB710" s="241">
        <v>7</v>
      </c>
    </row>
    <row r="711" spans="1:15" ht="12.75">
      <c r="A711" s="250"/>
      <c r="B711" s="253"/>
      <c r="C711" s="580" t="s">
        <v>1122</v>
      </c>
      <c r="D711" s="581"/>
      <c r="E711" s="254">
        <v>0</v>
      </c>
      <c r="F711" s="540"/>
      <c r="G711" s="255"/>
      <c r="H711" s="256"/>
      <c r="I711" s="251"/>
      <c r="J711" s="257"/>
      <c r="K711" s="251"/>
      <c r="M711" s="252" t="s">
        <v>1122</v>
      </c>
      <c r="O711" s="241"/>
    </row>
    <row r="712" spans="1:15" ht="12.75">
      <c r="A712" s="250"/>
      <c r="B712" s="253"/>
      <c r="C712" s="580" t="s">
        <v>1123</v>
      </c>
      <c r="D712" s="581"/>
      <c r="E712" s="254">
        <v>0</v>
      </c>
      <c r="F712" s="540"/>
      <c r="G712" s="255"/>
      <c r="H712" s="256"/>
      <c r="I712" s="251"/>
      <c r="J712" s="257"/>
      <c r="K712" s="251"/>
      <c r="M712" s="252" t="s">
        <v>1123</v>
      </c>
      <c r="O712" s="241"/>
    </row>
    <row r="713" spans="1:15" ht="12.75">
      <c r="A713" s="250"/>
      <c r="B713" s="253"/>
      <c r="C713" s="580" t="s">
        <v>1124</v>
      </c>
      <c r="D713" s="581"/>
      <c r="E713" s="254">
        <v>0</v>
      </c>
      <c r="F713" s="540"/>
      <c r="G713" s="255"/>
      <c r="H713" s="256"/>
      <c r="I713" s="251"/>
      <c r="J713" s="257"/>
      <c r="K713" s="251"/>
      <c r="M713" s="252" t="s">
        <v>1124</v>
      </c>
      <c r="O713" s="241"/>
    </row>
    <row r="714" spans="1:15" ht="12.75">
      <c r="A714" s="250"/>
      <c r="B714" s="253"/>
      <c r="C714" s="580" t="s">
        <v>1426</v>
      </c>
      <c r="D714" s="581"/>
      <c r="E714" s="254">
        <v>13.9618</v>
      </c>
      <c r="F714" s="540"/>
      <c r="G714" s="255"/>
      <c r="H714" s="256"/>
      <c r="I714" s="251"/>
      <c r="J714" s="257"/>
      <c r="K714" s="251"/>
      <c r="M714" s="252" t="s">
        <v>1426</v>
      </c>
      <c r="O714" s="241"/>
    </row>
    <row r="715" spans="1:15" ht="12.75">
      <c r="A715" s="250"/>
      <c r="B715" s="253"/>
      <c r="C715" s="580" t="s">
        <v>1427</v>
      </c>
      <c r="D715" s="581"/>
      <c r="E715" s="254">
        <v>139.3573</v>
      </c>
      <c r="F715" s="540"/>
      <c r="G715" s="255"/>
      <c r="H715" s="256"/>
      <c r="I715" s="251"/>
      <c r="J715" s="257"/>
      <c r="K715" s="251"/>
      <c r="M715" s="252" t="s">
        <v>1427</v>
      </c>
      <c r="O715" s="241"/>
    </row>
    <row r="716" spans="1:15" ht="12.75">
      <c r="A716" s="250"/>
      <c r="B716" s="253"/>
      <c r="C716" s="580" t="s">
        <v>1428</v>
      </c>
      <c r="D716" s="581"/>
      <c r="E716" s="254">
        <v>21.2542</v>
      </c>
      <c r="F716" s="540"/>
      <c r="G716" s="255"/>
      <c r="H716" s="256"/>
      <c r="I716" s="251"/>
      <c r="J716" s="257"/>
      <c r="K716" s="251"/>
      <c r="M716" s="252" t="s">
        <v>1428</v>
      </c>
      <c r="O716" s="241"/>
    </row>
    <row r="717" spans="1:15" ht="12.75">
      <c r="A717" s="250"/>
      <c r="B717" s="253"/>
      <c r="C717" s="580" t="s">
        <v>1429</v>
      </c>
      <c r="D717" s="581"/>
      <c r="E717" s="254">
        <v>0.5324</v>
      </c>
      <c r="F717" s="540"/>
      <c r="G717" s="255"/>
      <c r="H717" s="256"/>
      <c r="I717" s="251"/>
      <c r="J717" s="257"/>
      <c r="K717" s="251"/>
      <c r="M717" s="252" t="s">
        <v>1429</v>
      </c>
      <c r="O717" s="241"/>
    </row>
    <row r="718" spans="1:15" ht="12.75">
      <c r="A718" s="250"/>
      <c r="B718" s="253"/>
      <c r="C718" s="587" t="s">
        <v>202</v>
      </c>
      <c r="D718" s="581"/>
      <c r="E718" s="278">
        <v>175.1057</v>
      </c>
      <c r="F718" s="540"/>
      <c r="G718" s="255"/>
      <c r="H718" s="256"/>
      <c r="I718" s="251"/>
      <c r="J718" s="257"/>
      <c r="K718" s="251"/>
      <c r="M718" s="252" t="s">
        <v>202</v>
      </c>
      <c r="O718" s="241"/>
    </row>
    <row r="719" spans="1:80" ht="12.75">
      <c r="A719" s="242">
        <v>105</v>
      </c>
      <c r="B719" s="243" t="s">
        <v>1132</v>
      </c>
      <c r="C719" s="244" t="s">
        <v>1133</v>
      </c>
      <c r="D719" s="245" t="s">
        <v>579</v>
      </c>
      <c r="E719" s="246">
        <v>4.3776425</v>
      </c>
      <c r="F719" s="377"/>
      <c r="G719" s="247">
        <f>E719*F719</f>
        <v>0</v>
      </c>
      <c r="H719" s="248">
        <v>0</v>
      </c>
      <c r="I719" s="249">
        <f>E719*H719</f>
        <v>0</v>
      </c>
      <c r="J719" s="248"/>
      <c r="K719" s="249">
        <f>E719*J719</f>
        <v>0</v>
      </c>
      <c r="O719" s="241">
        <v>2</v>
      </c>
      <c r="AA719" s="214">
        <v>7</v>
      </c>
      <c r="AB719" s="214">
        <v>1001</v>
      </c>
      <c r="AC719" s="214">
        <v>5</v>
      </c>
      <c r="AZ719" s="214">
        <v>2</v>
      </c>
      <c r="BA719" s="214">
        <f>IF(AZ719=1,G719,0)</f>
        <v>0</v>
      </c>
      <c r="BB719" s="214">
        <f>IF(AZ719=2,G719,0)</f>
        <v>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7</v>
      </c>
      <c r="CB719" s="241">
        <v>1001</v>
      </c>
    </row>
    <row r="720" spans="1:57" ht="12.75">
      <c r="A720" s="258"/>
      <c r="B720" s="259" t="s">
        <v>102</v>
      </c>
      <c r="C720" s="260" t="s">
        <v>668</v>
      </c>
      <c r="D720" s="261"/>
      <c r="E720" s="262"/>
      <c r="F720" s="542"/>
      <c r="G720" s="264">
        <f>SUM(G703:G719)</f>
        <v>0</v>
      </c>
      <c r="H720" s="265"/>
      <c r="I720" s="266">
        <f>SUM(I703:I719)</f>
        <v>4.3776425</v>
      </c>
      <c r="J720" s="265"/>
      <c r="K720" s="266">
        <f>SUM(K703:K719)</f>
        <v>0</v>
      </c>
      <c r="O720" s="241">
        <v>4</v>
      </c>
      <c r="BA720" s="267">
        <f>SUM(BA703:BA719)</f>
        <v>0</v>
      </c>
      <c r="BB720" s="267">
        <f>SUM(BB703:BB719)</f>
        <v>0</v>
      </c>
      <c r="BC720" s="267">
        <f>SUM(BC703:BC719)</f>
        <v>0</v>
      </c>
      <c r="BD720" s="267">
        <f>SUM(BD703:BD719)</f>
        <v>0</v>
      </c>
      <c r="BE720" s="267">
        <f>SUM(BE703:BE719)</f>
        <v>0</v>
      </c>
    </row>
    <row r="721" spans="1:15" ht="12.75">
      <c r="A721" s="231" t="s">
        <v>98</v>
      </c>
      <c r="B721" s="232" t="s">
        <v>1430</v>
      </c>
      <c r="C721" s="233" t="s">
        <v>1431</v>
      </c>
      <c r="D721" s="234"/>
      <c r="E721" s="235"/>
      <c r="F721" s="543"/>
      <c r="G721" s="236"/>
      <c r="H721" s="237"/>
      <c r="I721" s="238"/>
      <c r="J721" s="239"/>
      <c r="K721" s="240"/>
      <c r="O721" s="241">
        <v>1</v>
      </c>
    </row>
    <row r="722" spans="1:80" ht="22.5">
      <c r="A722" s="242">
        <v>106</v>
      </c>
      <c r="B722" s="243" t="s">
        <v>1433</v>
      </c>
      <c r="C722" s="244" t="s">
        <v>1434</v>
      </c>
      <c r="D722" s="245" t="s">
        <v>153</v>
      </c>
      <c r="E722" s="246">
        <v>2</v>
      </c>
      <c r="F722" s="377"/>
      <c r="G722" s="247">
        <f>E722*F722</f>
        <v>0</v>
      </c>
      <c r="H722" s="248">
        <v>0.00342</v>
      </c>
      <c r="I722" s="249">
        <f>E722*H722</f>
        <v>0.00684</v>
      </c>
      <c r="J722" s="248">
        <v>0</v>
      </c>
      <c r="K722" s="249">
        <f>E722*J722</f>
        <v>0</v>
      </c>
      <c r="O722" s="241">
        <v>2</v>
      </c>
      <c r="AA722" s="214">
        <v>1</v>
      </c>
      <c r="AB722" s="214">
        <v>7</v>
      </c>
      <c r="AC722" s="214">
        <v>7</v>
      </c>
      <c r="AZ722" s="214">
        <v>2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</v>
      </c>
      <c r="CB722" s="241">
        <v>7</v>
      </c>
    </row>
    <row r="723" spans="1:15" ht="22.5">
      <c r="A723" s="250"/>
      <c r="B723" s="253"/>
      <c r="C723" s="580" t="s">
        <v>1435</v>
      </c>
      <c r="D723" s="581"/>
      <c r="E723" s="254">
        <v>2</v>
      </c>
      <c r="F723" s="540"/>
      <c r="G723" s="255"/>
      <c r="H723" s="256"/>
      <c r="I723" s="251"/>
      <c r="J723" s="257"/>
      <c r="K723" s="251"/>
      <c r="M723" s="252" t="s">
        <v>1435</v>
      </c>
      <c r="O723" s="241"/>
    </row>
    <row r="724" spans="1:80" ht="12.75">
      <c r="A724" s="242">
        <v>107</v>
      </c>
      <c r="B724" s="243" t="s">
        <v>1436</v>
      </c>
      <c r="C724" s="244" t="s">
        <v>1437</v>
      </c>
      <c r="D724" s="245" t="s">
        <v>579</v>
      </c>
      <c r="E724" s="246">
        <v>0.00684</v>
      </c>
      <c r="F724" s="377"/>
      <c r="G724" s="247">
        <f>E724*F724</f>
        <v>0</v>
      </c>
      <c r="H724" s="248">
        <v>0</v>
      </c>
      <c r="I724" s="249">
        <f>E724*H724</f>
        <v>0</v>
      </c>
      <c r="J724" s="248"/>
      <c r="K724" s="249">
        <f>E724*J724</f>
        <v>0</v>
      </c>
      <c r="O724" s="241">
        <v>2</v>
      </c>
      <c r="AA724" s="214">
        <v>7</v>
      </c>
      <c r="AB724" s="214">
        <v>1001</v>
      </c>
      <c r="AC724" s="214">
        <v>5</v>
      </c>
      <c r="AZ724" s="214">
        <v>2</v>
      </c>
      <c r="BA724" s="214">
        <f>IF(AZ724=1,G724,0)</f>
        <v>0</v>
      </c>
      <c r="BB724" s="214">
        <f>IF(AZ724=2,G724,0)</f>
        <v>0</v>
      </c>
      <c r="BC724" s="214">
        <f>IF(AZ724=3,G724,0)</f>
        <v>0</v>
      </c>
      <c r="BD724" s="214">
        <f>IF(AZ724=4,G724,0)</f>
        <v>0</v>
      </c>
      <c r="BE724" s="214">
        <f>IF(AZ724=5,G724,0)</f>
        <v>0</v>
      </c>
      <c r="CA724" s="241">
        <v>7</v>
      </c>
      <c r="CB724" s="241">
        <v>1001</v>
      </c>
    </row>
    <row r="725" spans="1:57" ht="12.75">
      <c r="A725" s="258"/>
      <c r="B725" s="259" t="s">
        <v>102</v>
      </c>
      <c r="C725" s="260" t="s">
        <v>1432</v>
      </c>
      <c r="D725" s="261"/>
      <c r="E725" s="262"/>
      <c r="F725" s="542"/>
      <c r="G725" s="264">
        <f>SUM(G721:G724)</f>
        <v>0</v>
      </c>
      <c r="H725" s="265"/>
      <c r="I725" s="266">
        <f>SUM(I721:I724)</f>
        <v>0.00684</v>
      </c>
      <c r="J725" s="265"/>
      <c r="K725" s="266">
        <f>SUM(K721:K724)</f>
        <v>0</v>
      </c>
      <c r="O725" s="241">
        <v>4</v>
      </c>
      <c r="BA725" s="267">
        <f>SUM(BA721:BA724)</f>
        <v>0</v>
      </c>
      <c r="BB725" s="267">
        <f>SUM(BB721:BB724)</f>
        <v>0</v>
      </c>
      <c r="BC725" s="267">
        <f>SUM(BC721:BC724)</f>
        <v>0</v>
      </c>
      <c r="BD725" s="267">
        <f>SUM(BD721:BD724)</f>
        <v>0</v>
      </c>
      <c r="BE725" s="267">
        <f>SUM(BE721:BE724)</f>
        <v>0</v>
      </c>
    </row>
    <row r="726" spans="1:15" ht="12.75">
      <c r="A726" s="231" t="s">
        <v>98</v>
      </c>
      <c r="B726" s="232" t="s">
        <v>721</v>
      </c>
      <c r="C726" s="233" t="s">
        <v>722</v>
      </c>
      <c r="D726" s="234"/>
      <c r="E726" s="235"/>
      <c r="F726" s="543"/>
      <c r="G726" s="236"/>
      <c r="H726" s="237"/>
      <c r="I726" s="238"/>
      <c r="J726" s="239"/>
      <c r="K726" s="240"/>
      <c r="O726" s="241">
        <v>1</v>
      </c>
    </row>
    <row r="727" spans="1:80" ht="22.5">
      <c r="A727" s="242">
        <v>108</v>
      </c>
      <c r="B727" s="243" t="s">
        <v>724</v>
      </c>
      <c r="C727" s="244" t="s">
        <v>725</v>
      </c>
      <c r="D727" s="245" t="s">
        <v>112</v>
      </c>
      <c r="E727" s="246">
        <v>104.1875</v>
      </c>
      <c r="F727" s="377"/>
      <c r="G727" s="247">
        <f>E727*F727</f>
        <v>0</v>
      </c>
      <c r="H727" s="248">
        <v>0.01179</v>
      </c>
      <c r="I727" s="249">
        <f>E727*H727</f>
        <v>1.228370625</v>
      </c>
      <c r="J727" s="248">
        <v>0</v>
      </c>
      <c r="K727" s="249">
        <f>E727*J727</f>
        <v>0</v>
      </c>
      <c r="O727" s="241">
        <v>2</v>
      </c>
      <c r="AA727" s="214">
        <v>1</v>
      </c>
      <c r="AB727" s="214">
        <v>7</v>
      </c>
      <c r="AC727" s="214">
        <v>7</v>
      </c>
      <c r="AZ727" s="214">
        <v>2</v>
      </c>
      <c r="BA727" s="214">
        <f>IF(AZ727=1,G727,0)</f>
        <v>0</v>
      </c>
      <c r="BB727" s="214">
        <f>IF(AZ727=2,G727,0)</f>
        <v>0</v>
      </c>
      <c r="BC727" s="214">
        <f>IF(AZ727=3,G727,0)</f>
        <v>0</v>
      </c>
      <c r="BD727" s="214">
        <f>IF(AZ727=4,G727,0)</f>
        <v>0</v>
      </c>
      <c r="BE727" s="214">
        <f>IF(AZ727=5,G727,0)</f>
        <v>0</v>
      </c>
      <c r="CA727" s="241">
        <v>1</v>
      </c>
      <c r="CB727" s="241">
        <v>7</v>
      </c>
    </row>
    <row r="728" spans="1:15" ht="12.75">
      <c r="A728" s="250"/>
      <c r="B728" s="253"/>
      <c r="C728" s="580" t="s">
        <v>631</v>
      </c>
      <c r="D728" s="581"/>
      <c r="E728" s="254">
        <v>0</v>
      </c>
      <c r="F728" s="540"/>
      <c r="G728" s="255"/>
      <c r="H728" s="256"/>
      <c r="I728" s="251"/>
      <c r="J728" s="257"/>
      <c r="K728" s="251"/>
      <c r="M728" s="252" t="s">
        <v>631</v>
      </c>
      <c r="O728" s="241"/>
    </row>
    <row r="729" spans="1:15" ht="12.75">
      <c r="A729" s="250"/>
      <c r="B729" s="253"/>
      <c r="C729" s="580" t="s">
        <v>1438</v>
      </c>
      <c r="D729" s="581"/>
      <c r="E729" s="254">
        <v>104.1875</v>
      </c>
      <c r="F729" s="540"/>
      <c r="G729" s="255"/>
      <c r="H729" s="256"/>
      <c r="I729" s="251"/>
      <c r="J729" s="257"/>
      <c r="K729" s="251"/>
      <c r="M729" s="252" t="s">
        <v>1438</v>
      </c>
      <c r="O729" s="241"/>
    </row>
    <row r="730" spans="1:80" ht="12.75">
      <c r="A730" s="242">
        <v>109</v>
      </c>
      <c r="B730" s="243" t="s">
        <v>1146</v>
      </c>
      <c r="C730" s="244" t="s">
        <v>1147</v>
      </c>
      <c r="D730" s="245" t="s">
        <v>579</v>
      </c>
      <c r="E730" s="246">
        <v>1.228370625</v>
      </c>
      <c r="F730" s="377"/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7</v>
      </c>
      <c r="AB730" s="214">
        <v>1001</v>
      </c>
      <c r="AC730" s="214">
        <v>5</v>
      </c>
      <c r="AZ730" s="214">
        <v>2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7</v>
      </c>
      <c r="CB730" s="241">
        <v>1001</v>
      </c>
    </row>
    <row r="731" spans="1:57" ht="12.75">
      <c r="A731" s="258"/>
      <c r="B731" s="259" t="s">
        <v>102</v>
      </c>
      <c r="C731" s="260" t="s">
        <v>723</v>
      </c>
      <c r="D731" s="261"/>
      <c r="E731" s="262"/>
      <c r="F731" s="542"/>
      <c r="G731" s="264">
        <f>SUM(G726:G730)</f>
        <v>0</v>
      </c>
      <c r="H731" s="265"/>
      <c r="I731" s="266">
        <f>SUM(I726:I730)</f>
        <v>1.228370625</v>
      </c>
      <c r="J731" s="265"/>
      <c r="K731" s="266">
        <f>SUM(K726:K730)</f>
        <v>0</v>
      </c>
      <c r="O731" s="241">
        <v>4</v>
      </c>
      <c r="BA731" s="267">
        <f>SUM(BA726:BA730)</f>
        <v>0</v>
      </c>
      <c r="BB731" s="267">
        <f>SUM(BB726:BB730)</f>
        <v>0</v>
      </c>
      <c r="BC731" s="267">
        <f>SUM(BC726:BC730)</f>
        <v>0</v>
      </c>
      <c r="BD731" s="267">
        <f>SUM(BD726:BD730)</f>
        <v>0</v>
      </c>
      <c r="BE731" s="267">
        <f>SUM(BE726:BE730)</f>
        <v>0</v>
      </c>
    </row>
    <row r="732" spans="1:15" ht="12.75">
      <c r="A732" s="231" t="s">
        <v>98</v>
      </c>
      <c r="B732" s="232" t="s">
        <v>729</v>
      </c>
      <c r="C732" s="233" t="s">
        <v>730</v>
      </c>
      <c r="D732" s="234"/>
      <c r="E732" s="235"/>
      <c r="F732" s="543"/>
      <c r="G732" s="236"/>
      <c r="H732" s="237"/>
      <c r="I732" s="238"/>
      <c r="J732" s="239"/>
      <c r="K732" s="240"/>
      <c r="O732" s="241">
        <v>1</v>
      </c>
    </row>
    <row r="733" spans="1:80" ht="22.5">
      <c r="A733" s="242">
        <v>110</v>
      </c>
      <c r="B733" s="243" t="s">
        <v>732</v>
      </c>
      <c r="C733" s="244" t="s">
        <v>733</v>
      </c>
      <c r="D733" s="245" t="s">
        <v>153</v>
      </c>
      <c r="E733" s="246">
        <v>2</v>
      </c>
      <c r="F733" s="377"/>
      <c r="G733" s="247">
        <f>E733*F733</f>
        <v>0</v>
      </c>
      <c r="H733" s="248">
        <v>0.07643</v>
      </c>
      <c r="I733" s="249">
        <f>E733*H733</f>
        <v>0.15286</v>
      </c>
      <c r="J733" s="248">
        <v>0</v>
      </c>
      <c r="K733" s="249">
        <f>E733*J733</f>
        <v>0</v>
      </c>
      <c r="O733" s="241">
        <v>2</v>
      </c>
      <c r="AA733" s="214">
        <v>1</v>
      </c>
      <c r="AB733" s="214">
        <v>7</v>
      </c>
      <c r="AC733" s="214">
        <v>7</v>
      </c>
      <c r="AZ733" s="214">
        <v>2</v>
      </c>
      <c r="BA733" s="214">
        <f>IF(AZ733=1,G733,0)</f>
        <v>0</v>
      </c>
      <c r="BB733" s="214">
        <f>IF(AZ733=2,G733,0)</f>
        <v>0</v>
      </c>
      <c r="BC733" s="214">
        <f>IF(AZ733=3,G733,0)</f>
        <v>0</v>
      </c>
      <c r="BD733" s="214">
        <f>IF(AZ733=4,G733,0)</f>
        <v>0</v>
      </c>
      <c r="BE733" s="214">
        <f>IF(AZ733=5,G733,0)</f>
        <v>0</v>
      </c>
      <c r="CA733" s="241">
        <v>1</v>
      </c>
      <c r="CB733" s="241">
        <v>7</v>
      </c>
    </row>
    <row r="734" spans="1:80" ht="12.75">
      <c r="A734" s="242">
        <v>111</v>
      </c>
      <c r="B734" s="243" t="s">
        <v>734</v>
      </c>
      <c r="C734" s="244" t="s">
        <v>735</v>
      </c>
      <c r="D734" s="245" t="s">
        <v>112</v>
      </c>
      <c r="E734" s="246">
        <v>21</v>
      </c>
      <c r="F734" s="377"/>
      <c r="G734" s="247">
        <f>E734*F734</f>
        <v>0</v>
      </c>
      <c r="H734" s="248">
        <v>0</v>
      </c>
      <c r="I734" s="249">
        <f>E734*H734</f>
        <v>0</v>
      </c>
      <c r="J734" s="248">
        <v>-0.00732</v>
      </c>
      <c r="K734" s="249">
        <f>E734*J734</f>
        <v>-0.15372</v>
      </c>
      <c r="O734" s="241">
        <v>2</v>
      </c>
      <c r="AA734" s="214">
        <v>1</v>
      </c>
      <c r="AB734" s="214">
        <v>7</v>
      </c>
      <c r="AC734" s="214">
        <v>7</v>
      </c>
      <c r="AZ734" s="214">
        <v>2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7</v>
      </c>
    </row>
    <row r="735" spans="1:15" ht="12.75">
      <c r="A735" s="250"/>
      <c r="B735" s="253"/>
      <c r="C735" s="580" t="s">
        <v>1439</v>
      </c>
      <c r="D735" s="581"/>
      <c r="E735" s="254">
        <v>21</v>
      </c>
      <c r="F735" s="540"/>
      <c r="G735" s="255"/>
      <c r="H735" s="256"/>
      <c r="I735" s="251"/>
      <c r="J735" s="257"/>
      <c r="K735" s="251"/>
      <c r="M735" s="252" t="s">
        <v>1439</v>
      </c>
      <c r="O735" s="241"/>
    </row>
    <row r="736" spans="1:80" ht="22.5">
      <c r="A736" s="242">
        <v>112</v>
      </c>
      <c r="B736" s="243" t="s">
        <v>736</v>
      </c>
      <c r="C736" s="244" t="s">
        <v>737</v>
      </c>
      <c r="D736" s="245" t="s">
        <v>227</v>
      </c>
      <c r="E736" s="246">
        <v>176.15</v>
      </c>
      <c r="F736" s="377"/>
      <c r="G736" s="247">
        <f>E736*F736</f>
        <v>0</v>
      </c>
      <c r="H736" s="248">
        <v>0</v>
      </c>
      <c r="I736" s="249">
        <f>E736*H736</f>
        <v>0</v>
      </c>
      <c r="J736" s="248">
        <v>-0.00426</v>
      </c>
      <c r="K736" s="249">
        <f>E736*J736</f>
        <v>-0.750399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12.75">
      <c r="A737" s="250"/>
      <c r="B737" s="253"/>
      <c r="C737" s="580" t="s">
        <v>631</v>
      </c>
      <c r="D737" s="581"/>
      <c r="E737" s="254">
        <v>0</v>
      </c>
      <c r="F737" s="540"/>
      <c r="G737" s="255"/>
      <c r="H737" s="256"/>
      <c r="I737" s="251"/>
      <c r="J737" s="257"/>
      <c r="K737" s="251"/>
      <c r="M737" s="252" t="s">
        <v>631</v>
      </c>
      <c r="O737" s="241"/>
    </row>
    <row r="738" spans="1:15" ht="12.75">
      <c r="A738" s="250"/>
      <c r="B738" s="253"/>
      <c r="C738" s="580" t="s">
        <v>1416</v>
      </c>
      <c r="D738" s="581"/>
      <c r="E738" s="254">
        <v>166.7</v>
      </c>
      <c r="F738" s="540"/>
      <c r="G738" s="255"/>
      <c r="H738" s="256"/>
      <c r="I738" s="251"/>
      <c r="J738" s="257"/>
      <c r="K738" s="251"/>
      <c r="M738" s="252" t="s">
        <v>1416</v>
      </c>
      <c r="O738" s="241"/>
    </row>
    <row r="739" spans="1:15" ht="12.75">
      <c r="A739" s="250"/>
      <c r="B739" s="253"/>
      <c r="C739" s="580" t="s">
        <v>1440</v>
      </c>
      <c r="D739" s="581"/>
      <c r="E739" s="254">
        <v>9.45</v>
      </c>
      <c r="F739" s="540"/>
      <c r="G739" s="255"/>
      <c r="H739" s="256"/>
      <c r="I739" s="251"/>
      <c r="J739" s="257"/>
      <c r="K739" s="251"/>
      <c r="M739" s="252" t="s">
        <v>1440</v>
      </c>
      <c r="O739" s="241"/>
    </row>
    <row r="740" spans="1:80" ht="12.75">
      <c r="A740" s="242">
        <v>113</v>
      </c>
      <c r="B740" s="243" t="s">
        <v>739</v>
      </c>
      <c r="C740" s="244" t="s">
        <v>740</v>
      </c>
      <c r="D740" s="245" t="s">
        <v>227</v>
      </c>
      <c r="E740" s="246">
        <v>178.5</v>
      </c>
      <c r="F740" s="377"/>
      <c r="G740" s="247">
        <f>E740*F740</f>
        <v>0</v>
      </c>
      <c r="H740" s="248">
        <v>0</v>
      </c>
      <c r="I740" s="249">
        <f>E740*H740</f>
        <v>0</v>
      </c>
      <c r="J740" s="248">
        <v>-0.00135</v>
      </c>
      <c r="K740" s="249">
        <f>E740*J740</f>
        <v>-0.24097500000000002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0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580" t="s">
        <v>631</v>
      </c>
      <c r="D741" s="581"/>
      <c r="E741" s="254">
        <v>0</v>
      </c>
      <c r="F741" s="540"/>
      <c r="G741" s="255"/>
      <c r="H741" s="256"/>
      <c r="I741" s="251"/>
      <c r="J741" s="257"/>
      <c r="K741" s="251"/>
      <c r="M741" s="252" t="s">
        <v>631</v>
      </c>
      <c r="O741" s="241"/>
    </row>
    <row r="742" spans="1:15" ht="12.75">
      <c r="A742" s="250"/>
      <c r="B742" s="253"/>
      <c r="C742" s="580" t="s">
        <v>1441</v>
      </c>
      <c r="D742" s="581"/>
      <c r="E742" s="254">
        <v>127.2</v>
      </c>
      <c r="F742" s="540"/>
      <c r="G742" s="255"/>
      <c r="H742" s="256"/>
      <c r="I742" s="251"/>
      <c r="J742" s="257"/>
      <c r="K742" s="251"/>
      <c r="M742" s="252" t="s">
        <v>1441</v>
      </c>
      <c r="O742" s="241"/>
    </row>
    <row r="743" spans="1:15" ht="12.75">
      <c r="A743" s="250"/>
      <c r="B743" s="253"/>
      <c r="C743" s="580" t="s">
        <v>1442</v>
      </c>
      <c r="D743" s="581"/>
      <c r="E743" s="254">
        <v>7.5</v>
      </c>
      <c r="F743" s="540"/>
      <c r="G743" s="255"/>
      <c r="H743" s="256"/>
      <c r="I743" s="251"/>
      <c r="J743" s="257"/>
      <c r="K743" s="251"/>
      <c r="M743" s="252" t="s">
        <v>1442</v>
      </c>
      <c r="O743" s="241"/>
    </row>
    <row r="744" spans="1:15" ht="12.75">
      <c r="A744" s="250"/>
      <c r="B744" s="253"/>
      <c r="C744" s="580" t="s">
        <v>1341</v>
      </c>
      <c r="D744" s="581"/>
      <c r="E744" s="254">
        <v>3.6</v>
      </c>
      <c r="F744" s="540"/>
      <c r="G744" s="255"/>
      <c r="H744" s="256"/>
      <c r="I744" s="251"/>
      <c r="J744" s="257"/>
      <c r="K744" s="251"/>
      <c r="M744" s="252" t="s">
        <v>1341</v>
      </c>
      <c r="O744" s="241"/>
    </row>
    <row r="745" spans="1:15" ht="12.75">
      <c r="A745" s="250"/>
      <c r="B745" s="253"/>
      <c r="C745" s="580" t="s">
        <v>1342</v>
      </c>
      <c r="D745" s="581"/>
      <c r="E745" s="254">
        <v>4.8</v>
      </c>
      <c r="F745" s="540"/>
      <c r="G745" s="255"/>
      <c r="H745" s="256"/>
      <c r="I745" s="251"/>
      <c r="J745" s="257"/>
      <c r="K745" s="251"/>
      <c r="M745" s="252" t="s">
        <v>1342</v>
      </c>
      <c r="O745" s="241"/>
    </row>
    <row r="746" spans="1:15" ht="12.75">
      <c r="A746" s="250"/>
      <c r="B746" s="253"/>
      <c r="C746" s="580" t="s">
        <v>1335</v>
      </c>
      <c r="D746" s="581"/>
      <c r="E746" s="254">
        <v>7.2</v>
      </c>
      <c r="F746" s="540"/>
      <c r="G746" s="255"/>
      <c r="H746" s="256"/>
      <c r="I746" s="251"/>
      <c r="J746" s="257"/>
      <c r="K746" s="251"/>
      <c r="M746" s="252" t="s">
        <v>1335</v>
      </c>
      <c r="O746" s="241"/>
    </row>
    <row r="747" spans="1:15" ht="12.75">
      <c r="A747" s="250"/>
      <c r="B747" s="253"/>
      <c r="C747" s="580" t="s">
        <v>1336</v>
      </c>
      <c r="D747" s="581"/>
      <c r="E747" s="254">
        <v>16.45</v>
      </c>
      <c r="F747" s="540"/>
      <c r="G747" s="255"/>
      <c r="H747" s="256"/>
      <c r="I747" s="251"/>
      <c r="J747" s="257"/>
      <c r="K747" s="251"/>
      <c r="M747" s="252" t="s">
        <v>1336</v>
      </c>
      <c r="O747" s="241"/>
    </row>
    <row r="748" spans="1:15" ht="12.75">
      <c r="A748" s="250"/>
      <c r="B748" s="253"/>
      <c r="C748" s="580" t="s">
        <v>1337</v>
      </c>
      <c r="D748" s="581"/>
      <c r="E748" s="254">
        <v>11.75</v>
      </c>
      <c r="F748" s="540"/>
      <c r="G748" s="255"/>
      <c r="H748" s="256"/>
      <c r="I748" s="251"/>
      <c r="J748" s="257"/>
      <c r="K748" s="251"/>
      <c r="M748" s="252" t="s">
        <v>1337</v>
      </c>
      <c r="O748" s="241"/>
    </row>
    <row r="749" spans="1:80" ht="22.5">
      <c r="A749" s="242">
        <v>114</v>
      </c>
      <c r="B749" s="243" t="s">
        <v>1154</v>
      </c>
      <c r="C749" s="244" t="s">
        <v>1155</v>
      </c>
      <c r="D749" s="245" t="s">
        <v>153</v>
      </c>
      <c r="E749" s="246">
        <v>2</v>
      </c>
      <c r="F749" s="377"/>
      <c r="G749" s="247">
        <f>E749*F749</f>
        <v>0</v>
      </c>
      <c r="H749" s="248">
        <v>0.00034</v>
      </c>
      <c r="I749" s="249">
        <f>E749*H749</f>
        <v>0.00068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0</v>
      </c>
      <c r="AC749" s="214">
        <v>0</v>
      </c>
      <c r="AZ749" s="214">
        <v>2</v>
      </c>
      <c r="BA749" s="214">
        <f>IF(AZ749=1,G749,0)</f>
        <v>0</v>
      </c>
      <c r="BB749" s="214">
        <f>IF(AZ749=2,G749,0)</f>
        <v>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0</v>
      </c>
    </row>
    <row r="750" spans="1:15" ht="12.75">
      <c r="A750" s="250"/>
      <c r="B750" s="253"/>
      <c r="C750" s="580" t="s">
        <v>631</v>
      </c>
      <c r="D750" s="581"/>
      <c r="E750" s="254">
        <v>0</v>
      </c>
      <c r="F750" s="540"/>
      <c r="G750" s="255"/>
      <c r="H750" s="256"/>
      <c r="I750" s="251"/>
      <c r="J750" s="257"/>
      <c r="K750" s="251"/>
      <c r="M750" s="252" t="s">
        <v>631</v>
      </c>
      <c r="O750" s="241"/>
    </row>
    <row r="751" spans="1:15" ht="12.75">
      <c r="A751" s="250"/>
      <c r="B751" s="253"/>
      <c r="C751" s="580" t="s">
        <v>1443</v>
      </c>
      <c r="D751" s="581"/>
      <c r="E751" s="254">
        <v>2</v>
      </c>
      <c r="F751" s="540"/>
      <c r="G751" s="255"/>
      <c r="H751" s="256"/>
      <c r="I751" s="251"/>
      <c r="J751" s="257"/>
      <c r="K751" s="251"/>
      <c r="M751" s="252" t="s">
        <v>1443</v>
      </c>
      <c r="O751" s="241"/>
    </row>
    <row r="752" spans="1:80" ht="22.5">
      <c r="A752" s="242">
        <v>115</v>
      </c>
      <c r="B752" s="243" t="s">
        <v>1156</v>
      </c>
      <c r="C752" s="244" t="s">
        <v>1157</v>
      </c>
      <c r="D752" s="245" t="s">
        <v>227</v>
      </c>
      <c r="E752" s="246">
        <v>26</v>
      </c>
      <c r="F752" s="377"/>
      <c r="G752" s="247">
        <f>E752*F752</f>
        <v>0</v>
      </c>
      <c r="H752" s="248">
        <v>0.00205</v>
      </c>
      <c r="I752" s="249">
        <f>E752*H752</f>
        <v>0.05330000000000001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0</v>
      </c>
      <c r="AC752" s="214">
        <v>0</v>
      </c>
      <c r="AZ752" s="214">
        <v>2</v>
      </c>
      <c r="BA752" s="214">
        <f>IF(AZ752=1,G752,0)</f>
        <v>0</v>
      </c>
      <c r="BB752" s="214">
        <f>IF(AZ752=2,G752,0)</f>
        <v>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0</v>
      </c>
    </row>
    <row r="753" spans="1:15" ht="22.5">
      <c r="A753" s="250"/>
      <c r="B753" s="253"/>
      <c r="C753" s="580" t="s">
        <v>1158</v>
      </c>
      <c r="D753" s="581"/>
      <c r="E753" s="254">
        <v>0</v>
      </c>
      <c r="F753" s="540"/>
      <c r="G753" s="255"/>
      <c r="H753" s="256"/>
      <c r="I753" s="251"/>
      <c r="J753" s="257"/>
      <c r="K753" s="251"/>
      <c r="M753" s="252" t="s">
        <v>1158</v>
      </c>
      <c r="O753" s="241"/>
    </row>
    <row r="754" spans="1:15" ht="12.75">
      <c r="A754" s="250"/>
      <c r="B754" s="253"/>
      <c r="C754" s="580" t="s">
        <v>631</v>
      </c>
      <c r="D754" s="581"/>
      <c r="E754" s="254">
        <v>0</v>
      </c>
      <c r="F754" s="540"/>
      <c r="G754" s="255"/>
      <c r="H754" s="256"/>
      <c r="I754" s="251"/>
      <c r="J754" s="257"/>
      <c r="K754" s="251"/>
      <c r="M754" s="252" t="s">
        <v>631</v>
      </c>
      <c r="O754" s="241"/>
    </row>
    <row r="755" spans="1:15" ht="12.75">
      <c r="A755" s="250"/>
      <c r="B755" s="253"/>
      <c r="C755" s="580" t="s">
        <v>1444</v>
      </c>
      <c r="D755" s="581"/>
      <c r="E755" s="254">
        <v>26</v>
      </c>
      <c r="F755" s="540"/>
      <c r="G755" s="255"/>
      <c r="H755" s="256"/>
      <c r="I755" s="251"/>
      <c r="J755" s="257"/>
      <c r="K755" s="251"/>
      <c r="M755" s="252" t="s">
        <v>1444</v>
      </c>
      <c r="O755" s="241"/>
    </row>
    <row r="756" spans="1:80" ht="22.5">
      <c r="A756" s="242">
        <v>116</v>
      </c>
      <c r="B756" s="243" t="s">
        <v>1160</v>
      </c>
      <c r="C756" s="244" t="s">
        <v>1161</v>
      </c>
      <c r="D756" s="245" t="s">
        <v>227</v>
      </c>
      <c r="E756" s="246">
        <v>7.3</v>
      </c>
      <c r="F756" s="377"/>
      <c r="G756" s="247">
        <f>E756*F756</f>
        <v>0</v>
      </c>
      <c r="H756" s="248">
        <v>0.00312</v>
      </c>
      <c r="I756" s="249">
        <f>E756*H756</f>
        <v>0.022775999999999998</v>
      </c>
      <c r="J756" s="248">
        <v>0</v>
      </c>
      <c r="K756" s="249">
        <f>E756*J756</f>
        <v>0</v>
      </c>
      <c r="O756" s="241">
        <v>2</v>
      </c>
      <c r="AA756" s="214">
        <v>1</v>
      </c>
      <c r="AB756" s="214">
        <v>0</v>
      </c>
      <c r="AC756" s="214">
        <v>0</v>
      </c>
      <c r="AZ756" s="214">
        <v>2</v>
      </c>
      <c r="BA756" s="214">
        <f>IF(AZ756=1,G756,0)</f>
        <v>0</v>
      </c>
      <c r="BB756" s="214">
        <f>IF(AZ756=2,G756,0)</f>
        <v>0</v>
      </c>
      <c r="BC756" s="214">
        <f>IF(AZ756=3,G756,0)</f>
        <v>0</v>
      </c>
      <c r="BD756" s="214">
        <f>IF(AZ756=4,G756,0)</f>
        <v>0</v>
      </c>
      <c r="BE756" s="214">
        <f>IF(AZ756=5,G756,0)</f>
        <v>0</v>
      </c>
      <c r="CA756" s="241">
        <v>1</v>
      </c>
      <c r="CB756" s="241">
        <v>0</v>
      </c>
    </row>
    <row r="757" spans="1:15" ht="22.5">
      <c r="A757" s="250"/>
      <c r="B757" s="253"/>
      <c r="C757" s="580" t="s">
        <v>1162</v>
      </c>
      <c r="D757" s="581"/>
      <c r="E757" s="254">
        <v>0</v>
      </c>
      <c r="F757" s="540"/>
      <c r="G757" s="255"/>
      <c r="H757" s="256"/>
      <c r="I757" s="251"/>
      <c r="J757" s="257"/>
      <c r="K757" s="251"/>
      <c r="M757" s="252" t="s">
        <v>1162</v>
      </c>
      <c r="O757" s="241"/>
    </row>
    <row r="758" spans="1:15" ht="12.75">
      <c r="A758" s="250"/>
      <c r="B758" s="253"/>
      <c r="C758" s="580" t="s">
        <v>631</v>
      </c>
      <c r="D758" s="581"/>
      <c r="E758" s="254">
        <v>0</v>
      </c>
      <c r="F758" s="540"/>
      <c r="G758" s="255"/>
      <c r="H758" s="256"/>
      <c r="I758" s="251"/>
      <c r="J758" s="257"/>
      <c r="K758" s="251"/>
      <c r="M758" s="252" t="s">
        <v>631</v>
      </c>
      <c r="O758" s="241"/>
    </row>
    <row r="759" spans="1:15" ht="12.75">
      <c r="A759" s="250"/>
      <c r="B759" s="253"/>
      <c r="C759" s="580" t="s">
        <v>1445</v>
      </c>
      <c r="D759" s="581"/>
      <c r="E759" s="254">
        <v>7.3</v>
      </c>
      <c r="F759" s="540"/>
      <c r="G759" s="255"/>
      <c r="H759" s="256"/>
      <c r="I759" s="251"/>
      <c r="J759" s="257"/>
      <c r="K759" s="251"/>
      <c r="M759" s="252" t="s">
        <v>1445</v>
      </c>
      <c r="O759" s="241"/>
    </row>
    <row r="760" spans="1:80" ht="22.5">
      <c r="A760" s="242">
        <v>117</v>
      </c>
      <c r="B760" s="243" t="s">
        <v>753</v>
      </c>
      <c r="C760" s="244" t="s">
        <v>1446</v>
      </c>
      <c r="D760" s="245" t="s">
        <v>227</v>
      </c>
      <c r="E760" s="246">
        <v>73.2</v>
      </c>
      <c r="F760" s="377"/>
      <c r="G760" s="247">
        <f>E760*F760</f>
        <v>0</v>
      </c>
      <c r="H760" s="248">
        <v>0.00273</v>
      </c>
      <c r="I760" s="249">
        <f>E760*H760</f>
        <v>0.19983599999999999</v>
      </c>
      <c r="J760" s="248">
        <v>0</v>
      </c>
      <c r="K760" s="249">
        <f>E760*J760</f>
        <v>0</v>
      </c>
      <c r="O760" s="241">
        <v>2</v>
      </c>
      <c r="AA760" s="214">
        <v>1</v>
      </c>
      <c r="AB760" s="214">
        <v>7</v>
      </c>
      <c r="AC760" s="214">
        <v>7</v>
      </c>
      <c r="AZ760" s="214">
        <v>2</v>
      </c>
      <c r="BA760" s="214">
        <f>IF(AZ760=1,G760,0)</f>
        <v>0</v>
      </c>
      <c r="BB760" s="214">
        <f>IF(AZ760=2,G760,0)</f>
        <v>0</v>
      </c>
      <c r="BC760" s="214">
        <f>IF(AZ760=3,G760,0)</f>
        <v>0</v>
      </c>
      <c r="BD760" s="214">
        <f>IF(AZ760=4,G760,0)</f>
        <v>0</v>
      </c>
      <c r="BE760" s="214">
        <f>IF(AZ760=5,G760,0)</f>
        <v>0</v>
      </c>
      <c r="CA760" s="241">
        <v>1</v>
      </c>
      <c r="CB760" s="241">
        <v>7</v>
      </c>
    </row>
    <row r="761" spans="1:15" ht="12.75">
      <c r="A761" s="250"/>
      <c r="B761" s="253"/>
      <c r="C761" s="580" t="s">
        <v>631</v>
      </c>
      <c r="D761" s="581"/>
      <c r="E761" s="254">
        <v>0</v>
      </c>
      <c r="F761" s="540"/>
      <c r="G761" s="255"/>
      <c r="H761" s="256"/>
      <c r="I761" s="251"/>
      <c r="J761" s="257"/>
      <c r="K761" s="251"/>
      <c r="M761" s="252" t="s">
        <v>631</v>
      </c>
      <c r="O761" s="241"/>
    </row>
    <row r="762" spans="1:15" ht="12.75">
      <c r="A762" s="250"/>
      <c r="B762" s="253"/>
      <c r="C762" s="580" t="s">
        <v>1340</v>
      </c>
      <c r="D762" s="581"/>
      <c r="E762" s="254">
        <v>57.6</v>
      </c>
      <c r="F762" s="540"/>
      <c r="G762" s="255"/>
      <c r="H762" s="256"/>
      <c r="I762" s="251"/>
      <c r="J762" s="257"/>
      <c r="K762" s="251"/>
      <c r="M762" s="252" t="s">
        <v>1340</v>
      </c>
      <c r="O762" s="241"/>
    </row>
    <row r="763" spans="1:15" ht="12.75">
      <c r="A763" s="250"/>
      <c r="B763" s="253"/>
      <c r="C763" s="580" t="s">
        <v>1341</v>
      </c>
      <c r="D763" s="581"/>
      <c r="E763" s="254">
        <v>3.6</v>
      </c>
      <c r="F763" s="540"/>
      <c r="G763" s="255"/>
      <c r="H763" s="256"/>
      <c r="I763" s="251"/>
      <c r="J763" s="257"/>
      <c r="K763" s="251"/>
      <c r="M763" s="252" t="s">
        <v>1341</v>
      </c>
      <c r="O763" s="241"/>
    </row>
    <row r="764" spans="1:15" ht="12.75">
      <c r="A764" s="250"/>
      <c r="B764" s="253"/>
      <c r="C764" s="580" t="s">
        <v>1342</v>
      </c>
      <c r="D764" s="581"/>
      <c r="E764" s="254">
        <v>4.8</v>
      </c>
      <c r="F764" s="540"/>
      <c r="G764" s="255"/>
      <c r="H764" s="256"/>
      <c r="I764" s="251"/>
      <c r="J764" s="257"/>
      <c r="K764" s="251"/>
      <c r="M764" s="252" t="s">
        <v>1342</v>
      </c>
      <c r="O764" s="241"/>
    </row>
    <row r="765" spans="1:15" ht="12.75">
      <c r="A765" s="250"/>
      <c r="B765" s="253"/>
      <c r="C765" s="580" t="s">
        <v>1335</v>
      </c>
      <c r="D765" s="581"/>
      <c r="E765" s="254">
        <v>7.2</v>
      </c>
      <c r="F765" s="540"/>
      <c r="G765" s="255"/>
      <c r="H765" s="256"/>
      <c r="I765" s="251"/>
      <c r="J765" s="257"/>
      <c r="K765" s="251"/>
      <c r="M765" s="252" t="s">
        <v>1335</v>
      </c>
      <c r="O765" s="241"/>
    </row>
    <row r="766" spans="1:80" ht="22.5">
      <c r="A766" s="242">
        <v>118</v>
      </c>
      <c r="B766" s="243" t="s">
        <v>1447</v>
      </c>
      <c r="C766" s="244" t="s">
        <v>1448</v>
      </c>
      <c r="D766" s="245" t="s">
        <v>227</v>
      </c>
      <c r="E766" s="246">
        <v>105.3</v>
      </c>
      <c r="F766" s="377"/>
      <c r="G766" s="247">
        <f>E766*F766</f>
        <v>0</v>
      </c>
      <c r="H766" s="248">
        <v>0.00335</v>
      </c>
      <c r="I766" s="249">
        <f>E766*H766</f>
        <v>0.352755</v>
      </c>
      <c r="J766" s="248">
        <v>0</v>
      </c>
      <c r="K766" s="249">
        <f>E766*J766</f>
        <v>0</v>
      </c>
      <c r="O766" s="241">
        <v>2</v>
      </c>
      <c r="AA766" s="214">
        <v>1</v>
      </c>
      <c r="AB766" s="214">
        <v>7</v>
      </c>
      <c r="AC766" s="214">
        <v>7</v>
      </c>
      <c r="AZ766" s="214">
        <v>2</v>
      </c>
      <c r="BA766" s="214">
        <f>IF(AZ766=1,G766,0)</f>
        <v>0</v>
      </c>
      <c r="BB766" s="214">
        <f>IF(AZ766=2,G766,0)</f>
        <v>0</v>
      </c>
      <c r="BC766" s="214">
        <f>IF(AZ766=3,G766,0)</f>
        <v>0</v>
      </c>
      <c r="BD766" s="214">
        <f>IF(AZ766=4,G766,0)</f>
        <v>0</v>
      </c>
      <c r="BE766" s="214">
        <f>IF(AZ766=5,G766,0)</f>
        <v>0</v>
      </c>
      <c r="CA766" s="241">
        <v>1</v>
      </c>
      <c r="CB766" s="241">
        <v>7</v>
      </c>
    </row>
    <row r="767" spans="1:15" ht="12.75">
      <c r="A767" s="250"/>
      <c r="B767" s="253"/>
      <c r="C767" s="580" t="s">
        <v>631</v>
      </c>
      <c r="D767" s="581"/>
      <c r="E767" s="254">
        <v>0</v>
      </c>
      <c r="F767" s="540"/>
      <c r="G767" s="255"/>
      <c r="H767" s="256"/>
      <c r="I767" s="251"/>
      <c r="J767" s="257"/>
      <c r="K767" s="251"/>
      <c r="M767" s="252" t="s">
        <v>631</v>
      </c>
      <c r="O767" s="241"/>
    </row>
    <row r="768" spans="1:15" ht="12.75">
      <c r="A768" s="250"/>
      <c r="B768" s="253"/>
      <c r="C768" s="580" t="s">
        <v>1338</v>
      </c>
      <c r="D768" s="581"/>
      <c r="E768" s="254">
        <v>69.6</v>
      </c>
      <c r="F768" s="540"/>
      <c r="G768" s="255"/>
      <c r="H768" s="256"/>
      <c r="I768" s="251"/>
      <c r="J768" s="257"/>
      <c r="K768" s="251"/>
      <c r="M768" s="252" t="s">
        <v>1338</v>
      </c>
      <c r="O768" s="241"/>
    </row>
    <row r="769" spans="1:15" ht="12.75">
      <c r="A769" s="250"/>
      <c r="B769" s="253"/>
      <c r="C769" s="580" t="s">
        <v>1442</v>
      </c>
      <c r="D769" s="581"/>
      <c r="E769" s="254">
        <v>7.5</v>
      </c>
      <c r="F769" s="540"/>
      <c r="G769" s="255"/>
      <c r="H769" s="256"/>
      <c r="I769" s="251"/>
      <c r="J769" s="257"/>
      <c r="K769" s="251"/>
      <c r="M769" s="252" t="s">
        <v>1442</v>
      </c>
      <c r="O769" s="241"/>
    </row>
    <row r="770" spans="1:15" ht="12.75">
      <c r="A770" s="250"/>
      <c r="B770" s="253"/>
      <c r="C770" s="580" t="s">
        <v>1336</v>
      </c>
      <c r="D770" s="581"/>
      <c r="E770" s="254">
        <v>16.45</v>
      </c>
      <c r="F770" s="540"/>
      <c r="G770" s="255"/>
      <c r="H770" s="256"/>
      <c r="I770" s="251"/>
      <c r="J770" s="257"/>
      <c r="K770" s="251"/>
      <c r="M770" s="252" t="s">
        <v>1336</v>
      </c>
      <c r="O770" s="241"/>
    </row>
    <row r="771" spans="1:15" ht="12.75">
      <c r="A771" s="250"/>
      <c r="B771" s="253"/>
      <c r="C771" s="580" t="s">
        <v>1337</v>
      </c>
      <c r="D771" s="581"/>
      <c r="E771" s="254">
        <v>11.75</v>
      </c>
      <c r="F771" s="540"/>
      <c r="G771" s="255"/>
      <c r="H771" s="256"/>
      <c r="I771" s="251"/>
      <c r="J771" s="257"/>
      <c r="K771" s="251"/>
      <c r="M771" s="252" t="s">
        <v>1337</v>
      </c>
      <c r="O771" s="241"/>
    </row>
    <row r="772" spans="1:80" ht="22.5">
      <c r="A772" s="242">
        <v>119</v>
      </c>
      <c r="B772" s="243" t="s">
        <v>1449</v>
      </c>
      <c r="C772" s="244" t="s">
        <v>1450</v>
      </c>
      <c r="D772" s="245" t="s">
        <v>227</v>
      </c>
      <c r="E772" s="246">
        <v>9.45</v>
      </c>
      <c r="F772" s="377"/>
      <c r="G772" s="247">
        <f>E772*F772</f>
        <v>0</v>
      </c>
      <c r="H772" s="248">
        <v>0.00495</v>
      </c>
      <c r="I772" s="249">
        <f>E772*H772</f>
        <v>0.0467775</v>
      </c>
      <c r="J772" s="248">
        <v>0</v>
      </c>
      <c r="K772" s="249">
        <f>E772*J772</f>
        <v>0</v>
      </c>
      <c r="O772" s="241">
        <v>2</v>
      </c>
      <c r="AA772" s="214">
        <v>1</v>
      </c>
      <c r="AB772" s="214">
        <v>7</v>
      </c>
      <c r="AC772" s="214">
        <v>7</v>
      </c>
      <c r="AZ772" s="214">
        <v>2</v>
      </c>
      <c r="BA772" s="214">
        <f>IF(AZ772=1,G772,0)</f>
        <v>0</v>
      </c>
      <c r="BB772" s="214">
        <f>IF(AZ772=2,G772,0)</f>
        <v>0</v>
      </c>
      <c r="BC772" s="214">
        <f>IF(AZ772=3,G772,0)</f>
        <v>0</v>
      </c>
      <c r="BD772" s="214">
        <f>IF(AZ772=4,G772,0)</f>
        <v>0</v>
      </c>
      <c r="BE772" s="214">
        <f>IF(AZ772=5,G772,0)</f>
        <v>0</v>
      </c>
      <c r="CA772" s="241">
        <v>1</v>
      </c>
      <c r="CB772" s="241">
        <v>7</v>
      </c>
    </row>
    <row r="773" spans="1:15" ht="12.75">
      <c r="A773" s="250"/>
      <c r="B773" s="253"/>
      <c r="C773" s="580" t="s">
        <v>631</v>
      </c>
      <c r="D773" s="581"/>
      <c r="E773" s="254">
        <v>0</v>
      </c>
      <c r="F773" s="540"/>
      <c r="G773" s="255"/>
      <c r="H773" s="256"/>
      <c r="I773" s="251"/>
      <c r="J773" s="257"/>
      <c r="K773" s="251"/>
      <c r="M773" s="252" t="s">
        <v>631</v>
      </c>
      <c r="O773" s="241"/>
    </row>
    <row r="774" spans="1:15" ht="12.75">
      <c r="A774" s="250"/>
      <c r="B774" s="253"/>
      <c r="C774" s="580" t="s">
        <v>1440</v>
      </c>
      <c r="D774" s="581"/>
      <c r="E774" s="254">
        <v>9.45</v>
      </c>
      <c r="F774" s="540"/>
      <c r="G774" s="255"/>
      <c r="H774" s="256"/>
      <c r="I774" s="251"/>
      <c r="J774" s="257"/>
      <c r="K774" s="251"/>
      <c r="M774" s="252" t="s">
        <v>1440</v>
      </c>
      <c r="O774" s="241"/>
    </row>
    <row r="775" spans="1:80" ht="12.75">
      <c r="A775" s="242">
        <v>120</v>
      </c>
      <c r="B775" s="243" t="s">
        <v>1165</v>
      </c>
      <c r="C775" s="244" t="s">
        <v>1166</v>
      </c>
      <c r="D775" s="245" t="s">
        <v>227</v>
      </c>
      <c r="E775" s="246">
        <v>26</v>
      </c>
      <c r="F775" s="377"/>
      <c r="G775" s="247">
        <f>E775*F775</f>
        <v>0</v>
      </c>
      <c r="H775" s="248">
        <v>0</v>
      </c>
      <c r="I775" s="249">
        <f>E775*H775</f>
        <v>0</v>
      </c>
      <c r="J775" s="248">
        <v>-0.00464</v>
      </c>
      <c r="K775" s="249">
        <f>E775*J775</f>
        <v>-0.12064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0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15" ht="12.75">
      <c r="A776" s="250"/>
      <c r="B776" s="253"/>
      <c r="C776" s="580" t="s">
        <v>631</v>
      </c>
      <c r="D776" s="581"/>
      <c r="E776" s="254">
        <v>0</v>
      </c>
      <c r="F776" s="540"/>
      <c r="G776" s="255"/>
      <c r="H776" s="256"/>
      <c r="I776" s="251"/>
      <c r="J776" s="257"/>
      <c r="K776" s="251"/>
      <c r="M776" s="252" t="s">
        <v>631</v>
      </c>
      <c r="O776" s="241"/>
    </row>
    <row r="777" spans="1:15" ht="12.75">
      <c r="A777" s="250"/>
      <c r="B777" s="253"/>
      <c r="C777" s="580" t="s">
        <v>1444</v>
      </c>
      <c r="D777" s="581"/>
      <c r="E777" s="254">
        <v>26</v>
      </c>
      <c r="F777" s="540"/>
      <c r="G777" s="255"/>
      <c r="H777" s="256"/>
      <c r="I777" s="251"/>
      <c r="J777" s="257"/>
      <c r="K777" s="251"/>
      <c r="M777" s="252" t="s">
        <v>1444</v>
      </c>
      <c r="O777" s="241"/>
    </row>
    <row r="778" spans="1:80" ht="12.75">
      <c r="A778" s="242">
        <v>121</v>
      </c>
      <c r="B778" s="243" t="s">
        <v>769</v>
      </c>
      <c r="C778" s="244" t="s">
        <v>770</v>
      </c>
      <c r="D778" s="245" t="s">
        <v>227</v>
      </c>
      <c r="E778" s="246">
        <v>7.3</v>
      </c>
      <c r="F778" s="377"/>
      <c r="G778" s="247">
        <f>E778*F778</f>
        <v>0</v>
      </c>
      <c r="H778" s="248">
        <v>0</v>
      </c>
      <c r="I778" s="249">
        <f>E778*H778</f>
        <v>0</v>
      </c>
      <c r="J778" s="248">
        <v>-0.00336</v>
      </c>
      <c r="K778" s="249">
        <f>E778*J778</f>
        <v>-0.024528</v>
      </c>
      <c r="O778" s="241">
        <v>2</v>
      </c>
      <c r="AA778" s="214">
        <v>2</v>
      </c>
      <c r="AB778" s="214">
        <v>7</v>
      </c>
      <c r="AC778" s="214">
        <v>7</v>
      </c>
      <c r="AZ778" s="214">
        <v>2</v>
      </c>
      <c r="BA778" s="214">
        <f>IF(AZ778=1,G778,0)</f>
        <v>0</v>
      </c>
      <c r="BB778" s="214">
        <f>IF(AZ778=2,G778,0)</f>
        <v>0</v>
      </c>
      <c r="BC778" s="214">
        <f>IF(AZ778=3,G778,0)</f>
        <v>0</v>
      </c>
      <c r="BD778" s="214">
        <f>IF(AZ778=4,G778,0)</f>
        <v>0</v>
      </c>
      <c r="BE778" s="214">
        <f>IF(AZ778=5,G778,0)</f>
        <v>0</v>
      </c>
      <c r="CA778" s="241">
        <v>2</v>
      </c>
      <c r="CB778" s="241">
        <v>7</v>
      </c>
    </row>
    <row r="779" spans="1:15" ht="12.75">
      <c r="A779" s="250"/>
      <c r="B779" s="253"/>
      <c r="C779" s="580" t="s">
        <v>631</v>
      </c>
      <c r="D779" s="581"/>
      <c r="E779" s="254">
        <v>0</v>
      </c>
      <c r="F779" s="540"/>
      <c r="G779" s="255"/>
      <c r="H779" s="256"/>
      <c r="I779" s="251"/>
      <c r="J779" s="257"/>
      <c r="K779" s="251"/>
      <c r="M779" s="252" t="s">
        <v>631</v>
      </c>
      <c r="O779" s="241"/>
    </row>
    <row r="780" spans="1:15" ht="12.75">
      <c r="A780" s="250"/>
      <c r="B780" s="253"/>
      <c r="C780" s="580" t="s">
        <v>1445</v>
      </c>
      <c r="D780" s="581"/>
      <c r="E780" s="254">
        <v>7.3</v>
      </c>
      <c r="F780" s="540"/>
      <c r="G780" s="255"/>
      <c r="H780" s="256"/>
      <c r="I780" s="251"/>
      <c r="J780" s="257"/>
      <c r="K780" s="251"/>
      <c r="M780" s="252" t="s">
        <v>1445</v>
      </c>
      <c r="O780" s="241"/>
    </row>
    <row r="781" spans="1:80" ht="12.75">
      <c r="A781" s="242">
        <v>122</v>
      </c>
      <c r="B781" s="243" t="s">
        <v>1169</v>
      </c>
      <c r="C781" s="244" t="s">
        <v>1170</v>
      </c>
      <c r="D781" s="245" t="s">
        <v>579</v>
      </c>
      <c r="E781" s="246">
        <v>0.8289845</v>
      </c>
      <c r="F781" s="377"/>
      <c r="G781" s="247">
        <f>E781*F781</f>
        <v>0</v>
      </c>
      <c r="H781" s="248">
        <v>0</v>
      </c>
      <c r="I781" s="249">
        <f>E781*H781</f>
        <v>0</v>
      </c>
      <c r="J781" s="248"/>
      <c r="K781" s="249">
        <f>E781*J781</f>
        <v>0</v>
      </c>
      <c r="O781" s="241">
        <v>2</v>
      </c>
      <c r="AA781" s="214">
        <v>7</v>
      </c>
      <c r="AB781" s="214">
        <v>1001</v>
      </c>
      <c r="AC781" s="214">
        <v>5</v>
      </c>
      <c r="AZ781" s="214">
        <v>2</v>
      </c>
      <c r="BA781" s="214">
        <f>IF(AZ781=1,G781,0)</f>
        <v>0</v>
      </c>
      <c r="BB781" s="214">
        <f>IF(AZ781=2,G781,0)</f>
        <v>0</v>
      </c>
      <c r="BC781" s="214">
        <f>IF(AZ781=3,G781,0)</f>
        <v>0</v>
      </c>
      <c r="BD781" s="214">
        <f>IF(AZ781=4,G781,0)</f>
        <v>0</v>
      </c>
      <c r="BE781" s="214">
        <f>IF(AZ781=5,G781,0)</f>
        <v>0</v>
      </c>
      <c r="CA781" s="241">
        <v>7</v>
      </c>
      <c r="CB781" s="241">
        <v>1001</v>
      </c>
    </row>
    <row r="782" spans="1:57" ht="12.75">
      <c r="A782" s="258"/>
      <c r="B782" s="259" t="s">
        <v>102</v>
      </c>
      <c r="C782" s="260" t="s">
        <v>731</v>
      </c>
      <c r="D782" s="261"/>
      <c r="E782" s="262"/>
      <c r="F782" s="542"/>
      <c r="G782" s="264">
        <f>SUM(G732:G781)</f>
        <v>0</v>
      </c>
      <c r="H782" s="265"/>
      <c r="I782" s="266">
        <f>SUM(I732:I781)</f>
        <v>0.8289845</v>
      </c>
      <c r="J782" s="265"/>
      <c r="K782" s="266">
        <f>SUM(K732:K781)</f>
        <v>-1.2902620000000002</v>
      </c>
      <c r="O782" s="241">
        <v>4</v>
      </c>
      <c r="BA782" s="267">
        <f>SUM(BA732:BA781)</f>
        <v>0</v>
      </c>
      <c r="BB782" s="267">
        <f>SUM(BB732:BB781)</f>
        <v>0</v>
      </c>
      <c r="BC782" s="267">
        <f>SUM(BC732:BC781)</f>
        <v>0</v>
      </c>
      <c r="BD782" s="267">
        <f>SUM(BD732:BD781)</f>
        <v>0</v>
      </c>
      <c r="BE782" s="267">
        <f>SUM(BE732:BE781)</f>
        <v>0</v>
      </c>
    </row>
    <row r="783" spans="1:15" ht="12.75">
      <c r="A783" s="231" t="s">
        <v>98</v>
      </c>
      <c r="B783" s="232" t="s">
        <v>773</v>
      </c>
      <c r="C783" s="233" t="s">
        <v>774</v>
      </c>
      <c r="D783" s="234"/>
      <c r="E783" s="235"/>
      <c r="F783" s="543"/>
      <c r="G783" s="236"/>
      <c r="H783" s="237"/>
      <c r="I783" s="238"/>
      <c r="J783" s="239"/>
      <c r="K783" s="240"/>
      <c r="O783" s="241">
        <v>1</v>
      </c>
    </row>
    <row r="784" spans="1:80" ht="12.75">
      <c r="A784" s="242">
        <v>123</v>
      </c>
      <c r="B784" s="243" t="s">
        <v>776</v>
      </c>
      <c r="C784" s="244" t="s">
        <v>777</v>
      </c>
      <c r="D784" s="245" t="s">
        <v>227</v>
      </c>
      <c r="E784" s="246">
        <v>261.58</v>
      </c>
      <c r="F784" s="377"/>
      <c r="G784" s="247">
        <f>E784*F784</f>
        <v>0</v>
      </c>
      <c r="H784" s="248">
        <v>4E-05</v>
      </c>
      <c r="I784" s="249">
        <f>E784*H784</f>
        <v>0.0104632</v>
      </c>
      <c r="J784" s="248">
        <v>0</v>
      </c>
      <c r="K784" s="249">
        <f>E784*J784</f>
        <v>0</v>
      </c>
      <c r="O784" s="241">
        <v>2</v>
      </c>
      <c r="AA784" s="214">
        <v>1</v>
      </c>
      <c r="AB784" s="214">
        <v>7</v>
      </c>
      <c r="AC784" s="214">
        <v>7</v>
      </c>
      <c r="AZ784" s="214">
        <v>2</v>
      </c>
      <c r="BA784" s="214">
        <f>IF(AZ784=1,G784,0)</f>
        <v>0</v>
      </c>
      <c r="BB784" s="214">
        <f>IF(AZ784=2,G784,0)</f>
        <v>0</v>
      </c>
      <c r="BC784" s="214">
        <f>IF(AZ784=3,G784,0)</f>
        <v>0</v>
      </c>
      <c r="BD784" s="214">
        <f>IF(AZ784=4,G784,0)</f>
        <v>0</v>
      </c>
      <c r="BE784" s="214">
        <f>IF(AZ784=5,G784,0)</f>
        <v>0</v>
      </c>
      <c r="CA784" s="241">
        <v>1</v>
      </c>
      <c r="CB784" s="241">
        <v>7</v>
      </c>
    </row>
    <row r="785" spans="1:15" ht="12.75">
      <c r="A785" s="250"/>
      <c r="B785" s="253"/>
      <c r="C785" s="580" t="s">
        <v>1250</v>
      </c>
      <c r="D785" s="581"/>
      <c r="E785" s="254">
        <v>0</v>
      </c>
      <c r="F785" s="540"/>
      <c r="G785" s="255"/>
      <c r="H785" s="256"/>
      <c r="I785" s="251"/>
      <c r="J785" s="257"/>
      <c r="K785" s="251"/>
      <c r="M785" s="252" t="s">
        <v>1250</v>
      </c>
      <c r="O785" s="241"/>
    </row>
    <row r="786" spans="1:15" ht="12.75">
      <c r="A786" s="250"/>
      <c r="B786" s="253"/>
      <c r="C786" s="580" t="s">
        <v>1267</v>
      </c>
      <c r="D786" s="581"/>
      <c r="E786" s="254">
        <v>12.6</v>
      </c>
      <c r="F786" s="540"/>
      <c r="G786" s="255"/>
      <c r="H786" s="256"/>
      <c r="I786" s="251"/>
      <c r="J786" s="257"/>
      <c r="K786" s="251"/>
      <c r="M786" s="252" t="s">
        <v>1267</v>
      </c>
      <c r="O786" s="241"/>
    </row>
    <row r="787" spans="1:15" ht="12.75">
      <c r="A787" s="250"/>
      <c r="B787" s="253"/>
      <c r="C787" s="580" t="s">
        <v>1268</v>
      </c>
      <c r="D787" s="581"/>
      <c r="E787" s="254">
        <v>37.03</v>
      </c>
      <c r="F787" s="540"/>
      <c r="G787" s="255"/>
      <c r="H787" s="256"/>
      <c r="I787" s="251"/>
      <c r="J787" s="257"/>
      <c r="K787" s="251"/>
      <c r="M787" s="252" t="s">
        <v>1268</v>
      </c>
      <c r="O787" s="241"/>
    </row>
    <row r="788" spans="1:15" ht="12.75">
      <c r="A788" s="250"/>
      <c r="B788" s="253"/>
      <c r="C788" s="580" t="s">
        <v>1269</v>
      </c>
      <c r="D788" s="581"/>
      <c r="E788" s="254">
        <v>26.45</v>
      </c>
      <c r="F788" s="540"/>
      <c r="G788" s="255"/>
      <c r="H788" s="256"/>
      <c r="I788" s="251"/>
      <c r="J788" s="257"/>
      <c r="K788" s="251"/>
      <c r="M788" s="252" t="s">
        <v>1269</v>
      </c>
      <c r="O788" s="241"/>
    </row>
    <row r="789" spans="1:15" ht="12.75">
      <c r="A789" s="250"/>
      <c r="B789" s="253"/>
      <c r="C789" s="587" t="s">
        <v>202</v>
      </c>
      <c r="D789" s="581"/>
      <c r="E789" s="278">
        <v>76.08</v>
      </c>
      <c r="F789" s="540"/>
      <c r="G789" s="255"/>
      <c r="H789" s="256"/>
      <c r="I789" s="251"/>
      <c r="J789" s="257"/>
      <c r="K789" s="251"/>
      <c r="M789" s="252" t="s">
        <v>202</v>
      </c>
      <c r="O789" s="241"/>
    </row>
    <row r="790" spans="1:15" ht="12.75">
      <c r="A790" s="250"/>
      <c r="B790" s="253"/>
      <c r="C790" s="580" t="s">
        <v>1254</v>
      </c>
      <c r="D790" s="581"/>
      <c r="E790" s="254">
        <v>8.9</v>
      </c>
      <c r="F790" s="540"/>
      <c r="G790" s="255"/>
      <c r="H790" s="256"/>
      <c r="I790" s="251"/>
      <c r="J790" s="257"/>
      <c r="K790" s="251"/>
      <c r="M790" s="252" t="s">
        <v>1254</v>
      </c>
      <c r="O790" s="241"/>
    </row>
    <row r="791" spans="1:15" ht="12.75">
      <c r="A791" s="250"/>
      <c r="B791" s="253"/>
      <c r="C791" s="580" t="s">
        <v>1255</v>
      </c>
      <c r="D791" s="581"/>
      <c r="E791" s="254">
        <v>5.7</v>
      </c>
      <c r="F791" s="540"/>
      <c r="G791" s="255"/>
      <c r="H791" s="256"/>
      <c r="I791" s="251"/>
      <c r="J791" s="257"/>
      <c r="K791" s="251"/>
      <c r="M791" s="252" t="s">
        <v>1255</v>
      </c>
      <c r="O791" s="241"/>
    </row>
    <row r="792" spans="1:15" ht="12.75">
      <c r="A792" s="250"/>
      <c r="B792" s="253"/>
      <c r="C792" s="580" t="s">
        <v>1256</v>
      </c>
      <c r="D792" s="581"/>
      <c r="E792" s="254">
        <v>11.3</v>
      </c>
      <c r="F792" s="540"/>
      <c r="G792" s="255"/>
      <c r="H792" s="256"/>
      <c r="I792" s="251"/>
      <c r="J792" s="257"/>
      <c r="K792" s="251"/>
      <c r="M792" s="252" t="s">
        <v>1256</v>
      </c>
      <c r="O792" s="241"/>
    </row>
    <row r="793" spans="1:15" ht="12.75">
      <c r="A793" s="250"/>
      <c r="B793" s="253"/>
      <c r="C793" s="587" t="s">
        <v>202</v>
      </c>
      <c r="D793" s="581"/>
      <c r="E793" s="278">
        <v>25.900000000000002</v>
      </c>
      <c r="F793" s="540"/>
      <c r="G793" s="255"/>
      <c r="H793" s="256"/>
      <c r="I793" s="251"/>
      <c r="J793" s="257"/>
      <c r="K793" s="251"/>
      <c r="M793" s="252" t="s">
        <v>202</v>
      </c>
      <c r="O793" s="241"/>
    </row>
    <row r="794" spans="1:15" ht="12.75">
      <c r="A794" s="250"/>
      <c r="B794" s="253"/>
      <c r="C794" s="580" t="s">
        <v>1270</v>
      </c>
      <c r="D794" s="581"/>
      <c r="E794" s="254">
        <v>0</v>
      </c>
      <c r="F794" s="540"/>
      <c r="G794" s="255"/>
      <c r="H794" s="256"/>
      <c r="I794" s="251"/>
      <c r="J794" s="257"/>
      <c r="K794" s="251"/>
      <c r="M794" s="252" t="s">
        <v>1270</v>
      </c>
      <c r="O794" s="241"/>
    </row>
    <row r="795" spans="1:15" ht="12.75">
      <c r="A795" s="250"/>
      <c r="B795" s="253"/>
      <c r="C795" s="580" t="s">
        <v>1271</v>
      </c>
      <c r="D795" s="581"/>
      <c r="E795" s="254">
        <v>144</v>
      </c>
      <c r="F795" s="540"/>
      <c r="G795" s="255"/>
      <c r="H795" s="256"/>
      <c r="I795" s="251"/>
      <c r="J795" s="257"/>
      <c r="K795" s="251"/>
      <c r="M795" s="252" t="s">
        <v>1271</v>
      </c>
      <c r="O795" s="241"/>
    </row>
    <row r="796" spans="1:15" ht="12.75">
      <c r="A796" s="250"/>
      <c r="B796" s="253"/>
      <c r="C796" s="580" t="s">
        <v>1272</v>
      </c>
      <c r="D796" s="581"/>
      <c r="E796" s="254">
        <v>7.2</v>
      </c>
      <c r="F796" s="540"/>
      <c r="G796" s="255"/>
      <c r="H796" s="256"/>
      <c r="I796" s="251"/>
      <c r="J796" s="257"/>
      <c r="K796" s="251"/>
      <c r="M796" s="252" t="s">
        <v>1272</v>
      </c>
      <c r="O796" s="241"/>
    </row>
    <row r="797" spans="1:15" ht="12.75">
      <c r="A797" s="250"/>
      <c r="B797" s="253"/>
      <c r="C797" s="580" t="s">
        <v>1273</v>
      </c>
      <c r="D797" s="581"/>
      <c r="E797" s="254">
        <v>8.4</v>
      </c>
      <c r="F797" s="540"/>
      <c r="G797" s="255"/>
      <c r="H797" s="256"/>
      <c r="I797" s="251"/>
      <c r="J797" s="257"/>
      <c r="K797" s="251"/>
      <c r="M797" s="252" t="s">
        <v>1273</v>
      </c>
      <c r="O797" s="241"/>
    </row>
    <row r="798" spans="1:80" ht="12.75">
      <c r="A798" s="242">
        <v>124</v>
      </c>
      <c r="B798" s="243" t="s">
        <v>778</v>
      </c>
      <c r="C798" s="244" t="s">
        <v>779</v>
      </c>
      <c r="D798" s="245" t="s">
        <v>227</v>
      </c>
      <c r="E798" s="246">
        <v>101.4</v>
      </c>
      <c r="F798" s="377"/>
      <c r="G798" s="247">
        <f>E798*F798</f>
        <v>0</v>
      </c>
      <c r="H798" s="248">
        <v>0.00016</v>
      </c>
      <c r="I798" s="249">
        <f>E798*H798</f>
        <v>0.016224000000000002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7</v>
      </c>
      <c r="AC798" s="214">
        <v>7</v>
      </c>
      <c r="AZ798" s="214">
        <v>2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7</v>
      </c>
    </row>
    <row r="799" spans="1:15" ht="12.75">
      <c r="A799" s="250"/>
      <c r="B799" s="253"/>
      <c r="C799" s="580" t="s">
        <v>1250</v>
      </c>
      <c r="D799" s="581"/>
      <c r="E799" s="254">
        <v>0</v>
      </c>
      <c r="F799" s="540"/>
      <c r="G799" s="255"/>
      <c r="H799" s="256"/>
      <c r="I799" s="251"/>
      <c r="J799" s="257"/>
      <c r="K799" s="251"/>
      <c r="M799" s="252" t="s">
        <v>1250</v>
      </c>
      <c r="O799" s="241"/>
    </row>
    <row r="800" spans="1:15" ht="12.75">
      <c r="A800" s="250"/>
      <c r="B800" s="253"/>
      <c r="C800" s="580" t="s">
        <v>1335</v>
      </c>
      <c r="D800" s="581"/>
      <c r="E800" s="254">
        <v>7.2</v>
      </c>
      <c r="F800" s="540"/>
      <c r="G800" s="255"/>
      <c r="H800" s="256"/>
      <c r="I800" s="251"/>
      <c r="J800" s="257"/>
      <c r="K800" s="251"/>
      <c r="M800" s="252" t="s">
        <v>1335</v>
      </c>
      <c r="O800" s="241"/>
    </row>
    <row r="801" spans="1:15" ht="12.75">
      <c r="A801" s="250"/>
      <c r="B801" s="253"/>
      <c r="C801" s="580" t="s">
        <v>1336</v>
      </c>
      <c r="D801" s="581"/>
      <c r="E801" s="254">
        <v>16.45</v>
      </c>
      <c r="F801" s="540"/>
      <c r="G801" s="255"/>
      <c r="H801" s="256"/>
      <c r="I801" s="251"/>
      <c r="J801" s="257"/>
      <c r="K801" s="251"/>
      <c r="M801" s="252" t="s">
        <v>1336</v>
      </c>
      <c r="O801" s="241"/>
    </row>
    <row r="802" spans="1:15" ht="12.75">
      <c r="A802" s="250"/>
      <c r="B802" s="253"/>
      <c r="C802" s="580" t="s">
        <v>1337</v>
      </c>
      <c r="D802" s="581"/>
      <c r="E802" s="254">
        <v>11.75</v>
      </c>
      <c r="F802" s="540"/>
      <c r="G802" s="255"/>
      <c r="H802" s="256"/>
      <c r="I802" s="251"/>
      <c r="J802" s="257"/>
      <c r="K802" s="251"/>
      <c r="M802" s="252" t="s">
        <v>1337</v>
      </c>
      <c r="O802" s="241"/>
    </row>
    <row r="803" spans="1:15" ht="12.75">
      <c r="A803" s="250"/>
      <c r="B803" s="253"/>
      <c r="C803" s="587" t="s">
        <v>202</v>
      </c>
      <c r="D803" s="581"/>
      <c r="E803" s="278">
        <v>35.4</v>
      </c>
      <c r="F803" s="540"/>
      <c r="G803" s="255"/>
      <c r="H803" s="256"/>
      <c r="I803" s="251"/>
      <c r="J803" s="257"/>
      <c r="K803" s="251"/>
      <c r="M803" s="252" t="s">
        <v>202</v>
      </c>
      <c r="O803" s="241"/>
    </row>
    <row r="804" spans="1:15" ht="12.75">
      <c r="A804" s="250"/>
      <c r="B804" s="253"/>
      <c r="C804" s="580" t="s">
        <v>1270</v>
      </c>
      <c r="D804" s="581"/>
      <c r="E804" s="254">
        <v>0</v>
      </c>
      <c r="F804" s="540"/>
      <c r="G804" s="255"/>
      <c r="H804" s="256"/>
      <c r="I804" s="251"/>
      <c r="J804" s="257"/>
      <c r="K804" s="251"/>
      <c r="M804" s="252" t="s">
        <v>1270</v>
      </c>
      <c r="O804" s="241"/>
    </row>
    <row r="805" spans="1:15" ht="12.75">
      <c r="A805" s="250"/>
      <c r="B805" s="253"/>
      <c r="C805" s="580" t="s">
        <v>1340</v>
      </c>
      <c r="D805" s="581"/>
      <c r="E805" s="254">
        <v>57.6</v>
      </c>
      <c r="F805" s="540"/>
      <c r="G805" s="255"/>
      <c r="H805" s="256"/>
      <c r="I805" s="251"/>
      <c r="J805" s="257"/>
      <c r="K805" s="251"/>
      <c r="M805" s="252" t="s">
        <v>1340</v>
      </c>
      <c r="O805" s="241"/>
    </row>
    <row r="806" spans="1:15" ht="12.75">
      <c r="A806" s="250"/>
      <c r="B806" s="253"/>
      <c r="C806" s="580" t="s">
        <v>1341</v>
      </c>
      <c r="D806" s="581"/>
      <c r="E806" s="254">
        <v>3.6</v>
      </c>
      <c r="F806" s="540"/>
      <c r="G806" s="255"/>
      <c r="H806" s="256"/>
      <c r="I806" s="251"/>
      <c r="J806" s="257"/>
      <c r="K806" s="251"/>
      <c r="M806" s="252" t="s">
        <v>1341</v>
      </c>
      <c r="O806" s="241"/>
    </row>
    <row r="807" spans="1:15" ht="12.75">
      <c r="A807" s="250"/>
      <c r="B807" s="253"/>
      <c r="C807" s="580" t="s">
        <v>1342</v>
      </c>
      <c r="D807" s="581"/>
      <c r="E807" s="254">
        <v>4.8</v>
      </c>
      <c r="F807" s="540"/>
      <c r="G807" s="255"/>
      <c r="H807" s="256"/>
      <c r="I807" s="251"/>
      <c r="J807" s="257"/>
      <c r="K807" s="251"/>
      <c r="M807" s="252" t="s">
        <v>1342</v>
      </c>
      <c r="O807" s="241"/>
    </row>
    <row r="808" spans="1:80" ht="22.5">
      <c r="A808" s="242">
        <v>125</v>
      </c>
      <c r="B808" s="243" t="s">
        <v>1451</v>
      </c>
      <c r="C808" s="244" t="s">
        <v>1452</v>
      </c>
      <c r="D808" s="245" t="s">
        <v>153</v>
      </c>
      <c r="E808" s="246">
        <v>1</v>
      </c>
      <c r="F808" s="377"/>
      <c r="G808" s="247">
        <f>E808*F808</f>
        <v>0</v>
      </c>
      <c r="H808" s="248">
        <v>0.015</v>
      </c>
      <c r="I808" s="249">
        <f>E808*H808</f>
        <v>0.015</v>
      </c>
      <c r="J808" s="248"/>
      <c r="K808" s="249">
        <f>E808*J808</f>
        <v>0</v>
      </c>
      <c r="O808" s="241">
        <v>2</v>
      </c>
      <c r="AA808" s="214">
        <v>12</v>
      </c>
      <c r="AB808" s="214">
        <v>0</v>
      </c>
      <c r="AC808" s="214">
        <v>227</v>
      </c>
      <c r="AZ808" s="214">
        <v>2</v>
      </c>
      <c r="BA808" s="214">
        <f>IF(AZ808=1,G808,0)</f>
        <v>0</v>
      </c>
      <c r="BB808" s="214">
        <f>IF(AZ808=2,G808,0)</f>
        <v>0</v>
      </c>
      <c r="BC808" s="214">
        <f>IF(AZ808=3,G808,0)</f>
        <v>0</v>
      </c>
      <c r="BD808" s="214">
        <f>IF(AZ808=4,G808,0)</f>
        <v>0</v>
      </c>
      <c r="BE808" s="214">
        <f>IF(AZ808=5,G808,0)</f>
        <v>0</v>
      </c>
      <c r="CA808" s="241">
        <v>12</v>
      </c>
      <c r="CB808" s="241">
        <v>0</v>
      </c>
    </row>
    <row r="809" spans="1:80" ht="12.75">
      <c r="A809" s="242">
        <v>126</v>
      </c>
      <c r="B809" s="243" t="s">
        <v>1175</v>
      </c>
      <c r="C809" s="244" t="s">
        <v>1176</v>
      </c>
      <c r="D809" s="245" t="s">
        <v>579</v>
      </c>
      <c r="E809" s="246">
        <v>0.0416872</v>
      </c>
      <c r="F809" s="377"/>
      <c r="G809" s="247">
        <f>E809*F809</f>
        <v>0</v>
      </c>
      <c r="H809" s="248">
        <v>0</v>
      </c>
      <c r="I809" s="249">
        <f>E809*H809</f>
        <v>0</v>
      </c>
      <c r="J809" s="248"/>
      <c r="K809" s="249">
        <f>E809*J809</f>
        <v>0</v>
      </c>
      <c r="O809" s="241">
        <v>2</v>
      </c>
      <c r="AA809" s="214">
        <v>7</v>
      </c>
      <c r="AB809" s="214">
        <v>1001</v>
      </c>
      <c r="AC809" s="214">
        <v>5</v>
      </c>
      <c r="AZ809" s="214">
        <v>2</v>
      </c>
      <c r="BA809" s="214">
        <f>IF(AZ809=1,G809,0)</f>
        <v>0</v>
      </c>
      <c r="BB809" s="214">
        <f>IF(AZ809=2,G809,0)</f>
        <v>0</v>
      </c>
      <c r="BC809" s="214">
        <f>IF(AZ809=3,G809,0)</f>
        <v>0</v>
      </c>
      <c r="BD809" s="214">
        <f>IF(AZ809=4,G809,0)</f>
        <v>0</v>
      </c>
      <c r="BE809" s="214">
        <f>IF(AZ809=5,G809,0)</f>
        <v>0</v>
      </c>
      <c r="CA809" s="241">
        <v>7</v>
      </c>
      <c r="CB809" s="241">
        <v>1001</v>
      </c>
    </row>
    <row r="810" spans="1:57" ht="12.75">
      <c r="A810" s="258"/>
      <c r="B810" s="259" t="s">
        <v>102</v>
      </c>
      <c r="C810" s="260" t="s">
        <v>775</v>
      </c>
      <c r="D810" s="261"/>
      <c r="E810" s="262"/>
      <c r="F810" s="542"/>
      <c r="G810" s="264">
        <f>SUM(G783:G809)</f>
        <v>0</v>
      </c>
      <c r="H810" s="265"/>
      <c r="I810" s="266">
        <f>SUM(I783:I809)</f>
        <v>0.0416872</v>
      </c>
      <c r="J810" s="265"/>
      <c r="K810" s="266">
        <f>SUM(K783:K809)</f>
        <v>0</v>
      </c>
      <c r="O810" s="241">
        <v>4</v>
      </c>
      <c r="BA810" s="267">
        <f>SUM(BA783:BA809)</f>
        <v>0</v>
      </c>
      <c r="BB810" s="267">
        <f>SUM(BB783:BB809)</f>
        <v>0</v>
      </c>
      <c r="BC810" s="267">
        <f>SUM(BC783:BC809)</f>
        <v>0</v>
      </c>
      <c r="BD810" s="267">
        <f>SUM(BD783:BD809)</f>
        <v>0</v>
      </c>
      <c r="BE810" s="267">
        <f>SUM(BE783:BE809)</f>
        <v>0</v>
      </c>
    </row>
    <row r="811" spans="1:15" ht="12.75">
      <c r="A811" s="231" t="s">
        <v>98</v>
      </c>
      <c r="B811" s="232" t="s">
        <v>802</v>
      </c>
      <c r="C811" s="233" t="s">
        <v>803</v>
      </c>
      <c r="D811" s="234"/>
      <c r="E811" s="235"/>
      <c r="F811" s="543"/>
      <c r="G811" s="236"/>
      <c r="H811" s="237"/>
      <c r="I811" s="238"/>
      <c r="J811" s="239"/>
      <c r="K811" s="240"/>
      <c r="O811" s="241">
        <v>1</v>
      </c>
    </row>
    <row r="812" spans="1:80" ht="12.75">
      <c r="A812" s="242">
        <v>127</v>
      </c>
      <c r="B812" s="243" t="s">
        <v>1177</v>
      </c>
      <c r="C812" s="244" t="s">
        <v>1178</v>
      </c>
      <c r="D812" s="245" t="s">
        <v>811</v>
      </c>
      <c r="E812" s="246">
        <v>315</v>
      </c>
      <c r="F812" s="377"/>
      <c r="G812" s="247">
        <f>E812*F812</f>
        <v>0</v>
      </c>
      <c r="H812" s="248">
        <v>5E-05</v>
      </c>
      <c r="I812" s="249">
        <f>E812*H812</f>
        <v>0.01575</v>
      </c>
      <c r="J812" s="248">
        <v>-0.001</v>
      </c>
      <c r="K812" s="249">
        <f>E812*J812</f>
        <v>-0.315</v>
      </c>
      <c r="O812" s="241">
        <v>2</v>
      </c>
      <c r="AA812" s="214">
        <v>1</v>
      </c>
      <c r="AB812" s="214">
        <v>7</v>
      </c>
      <c r="AC812" s="214">
        <v>7</v>
      </c>
      <c r="AZ812" s="214">
        <v>2</v>
      </c>
      <c r="BA812" s="214">
        <f>IF(AZ812=1,G812,0)</f>
        <v>0</v>
      </c>
      <c r="BB812" s="214">
        <f>IF(AZ812=2,G812,0)</f>
        <v>0</v>
      </c>
      <c r="BC812" s="214">
        <f>IF(AZ812=3,G812,0)</f>
        <v>0</v>
      </c>
      <c r="BD812" s="214">
        <f>IF(AZ812=4,G812,0)</f>
        <v>0</v>
      </c>
      <c r="BE812" s="214">
        <f>IF(AZ812=5,G812,0)</f>
        <v>0</v>
      </c>
      <c r="CA812" s="241">
        <v>1</v>
      </c>
      <c r="CB812" s="241">
        <v>7</v>
      </c>
    </row>
    <row r="813" spans="1:15" ht="12.75">
      <c r="A813" s="250"/>
      <c r="B813" s="253"/>
      <c r="C813" s="580" t="s">
        <v>1453</v>
      </c>
      <c r="D813" s="581"/>
      <c r="E813" s="254">
        <v>315</v>
      </c>
      <c r="F813" s="540"/>
      <c r="G813" s="255"/>
      <c r="H813" s="256"/>
      <c r="I813" s="251"/>
      <c r="J813" s="257"/>
      <c r="K813" s="251"/>
      <c r="M813" s="252" t="s">
        <v>1453</v>
      </c>
      <c r="O813" s="241"/>
    </row>
    <row r="814" spans="1:80" ht="22.5">
      <c r="A814" s="242">
        <v>128</v>
      </c>
      <c r="B814" s="243" t="s">
        <v>1180</v>
      </c>
      <c r="C814" s="244" t="s">
        <v>1181</v>
      </c>
      <c r="D814" s="245" t="s">
        <v>227</v>
      </c>
      <c r="E814" s="246">
        <v>9</v>
      </c>
      <c r="F814" s="377"/>
      <c r="G814" s="247">
        <f>E814*F814</f>
        <v>0</v>
      </c>
      <c r="H814" s="248">
        <v>0.035</v>
      </c>
      <c r="I814" s="249">
        <f>E814*H814</f>
        <v>0.31500000000000006</v>
      </c>
      <c r="J814" s="248"/>
      <c r="K814" s="249">
        <f>E814*J814</f>
        <v>0</v>
      </c>
      <c r="O814" s="241">
        <v>2</v>
      </c>
      <c r="AA814" s="214">
        <v>12</v>
      </c>
      <c r="AB814" s="214">
        <v>0</v>
      </c>
      <c r="AC814" s="214">
        <v>174</v>
      </c>
      <c r="AZ814" s="214">
        <v>2</v>
      </c>
      <c r="BA814" s="214">
        <f>IF(AZ814=1,G814,0)</f>
        <v>0</v>
      </c>
      <c r="BB814" s="214">
        <f>IF(AZ814=2,G814,0)</f>
        <v>0</v>
      </c>
      <c r="BC814" s="214">
        <f>IF(AZ814=3,G814,0)</f>
        <v>0</v>
      </c>
      <c r="BD814" s="214">
        <f>IF(AZ814=4,G814,0)</f>
        <v>0</v>
      </c>
      <c r="BE814" s="214">
        <f>IF(AZ814=5,G814,0)</f>
        <v>0</v>
      </c>
      <c r="CA814" s="241">
        <v>12</v>
      </c>
      <c r="CB814" s="241">
        <v>0</v>
      </c>
    </row>
    <row r="815" spans="1:15" ht="22.5">
      <c r="A815" s="250"/>
      <c r="B815" s="253"/>
      <c r="C815" s="580" t="s">
        <v>1182</v>
      </c>
      <c r="D815" s="581"/>
      <c r="E815" s="254">
        <v>0</v>
      </c>
      <c r="F815" s="540"/>
      <c r="G815" s="255"/>
      <c r="H815" s="256"/>
      <c r="I815" s="251"/>
      <c r="J815" s="257"/>
      <c r="K815" s="251"/>
      <c r="M815" s="252" t="s">
        <v>1182</v>
      </c>
      <c r="O815" s="241"/>
    </row>
    <row r="816" spans="1:15" ht="12.75">
      <c r="A816" s="250"/>
      <c r="B816" s="253"/>
      <c r="C816" s="580" t="s">
        <v>1454</v>
      </c>
      <c r="D816" s="581"/>
      <c r="E816" s="254">
        <v>9</v>
      </c>
      <c r="F816" s="540"/>
      <c r="G816" s="255"/>
      <c r="H816" s="256"/>
      <c r="I816" s="251"/>
      <c r="J816" s="257"/>
      <c r="K816" s="251"/>
      <c r="M816" s="252" t="s">
        <v>1454</v>
      </c>
      <c r="O816" s="241"/>
    </row>
    <row r="817" spans="1:80" ht="22.5">
      <c r="A817" s="242">
        <v>129</v>
      </c>
      <c r="B817" s="243" t="s">
        <v>1187</v>
      </c>
      <c r="C817" s="244" t="s">
        <v>1455</v>
      </c>
      <c r="D817" s="245" t="s">
        <v>153</v>
      </c>
      <c r="E817" s="246">
        <v>1</v>
      </c>
      <c r="F817" s="377"/>
      <c r="G817" s="247">
        <f>E817*F817</f>
        <v>0</v>
      </c>
      <c r="H817" s="248">
        <v>0.015</v>
      </c>
      <c r="I817" s="249">
        <f>E817*H817</f>
        <v>0.015</v>
      </c>
      <c r="J817" s="248"/>
      <c r="K817" s="249">
        <f>E817*J817</f>
        <v>0</v>
      </c>
      <c r="O817" s="241">
        <v>2</v>
      </c>
      <c r="AA817" s="214">
        <v>12</v>
      </c>
      <c r="AB817" s="214">
        <v>0</v>
      </c>
      <c r="AC817" s="214">
        <v>226</v>
      </c>
      <c r="AZ817" s="214">
        <v>2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12</v>
      </c>
      <c r="CB817" s="241">
        <v>0</v>
      </c>
    </row>
    <row r="818" spans="1:80" ht="22.5">
      <c r="A818" s="242">
        <v>130</v>
      </c>
      <c r="B818" s="243" t="s">
        <v>832</v>
      </c>
      <c r="C818" s="244" t="s">
        <v>833</v>
      </c>
      <c r="D818" s="245" t="s">
        <v>227</v>
      </c>
      <c r="E818" s="246">
        <v>13</v>
      </c>
      <c r="F818" s="377"/>
      <c r="G818" s="247">
        <f>E818*F818</f>
        <v>0</v>
      </c>
      <c r="H818" s="248">
        <v>0</v>
      </c>
      <c r="I818" s="249">
        <f>E818*H818</f>
        <v>0</v>
      </c>
      <c r="J818" s="248"/>
      <c r="K818" s="249">
        <f>E818*J818</f>
        <v>0</v>
      </c>
      <c r="O818" s="241">
        <v>2</v>
      </c>
      <c r="AA818" s="214">
        <v>12</v>
      </c>
      <c r="AB818" s="214">
        <v>0</v>
      </c>
      <c r="AC818" s="214">
        <v>217</v>
      </c>
      <c r="AZ818" s="214">
        <v>2</v>
      </c>
      <c r="BA818" s="214">
        <f>IF(AZ818=1,G818,0)</f>
        <v>0</v>
      </c>
      <c r="BB818" s="214">
        <f>IF(AZ818=2,G818,0)</f>
        <v>0</v>
      </c>
      <c r="BC818" s="214">
        <f>IF(AZ818=3,G818,0)</f>
        <v>0</v>
      </c>
      <c r="BD818" s="214">
        <f>IF(AZ818=4,G818,0)</f>
        <v>0</v>
      </c>
      <c r="BE818" s="214">
        <f>IF(AZ818=5,G818,0)</f>
        <v>0</v>
      </c>
      <c r="CA818" s="241">
        <v>12</v>
      </c>
      <c r="CB818" s="241">
        <v>0</v>
      </c>
    </row>
    <row r="819" spans="1:15" ht="12.75">
      <c r="A819" s="250"/>
      <c r="B819" s="253"/>
      <c r="C819" s="580" t="s">
        <v>1456</v>
      </c>
      <c r="D819" s="581"/>
      <c r="E819" s="254">
        <v>0</v>
      </c>
      <c r="F819" s="540"/>
      <c r="G819" s="255"/>
      <c r="H819" s="256"/>
      <c r="I819" s="251"/>
      <c r="J819" s="257"/>
      <c r="K819" s="251"/>
      <c r="M819" s="252" t="s">
        <v>1456</v>
      </c>
      <c r="O819" s="241"/>
    </row>
    <row r="820" spans="1:15" ht="12.75">
      <c r="A820" s="250"/>
      <c r="B820" s="253"/>
      <c r="C820" s="580" t="s">
        <v>1457</v>
      </c>
      <c r="D820" s="581"/>
      <c r="E820" s="254">
        <v>13</v>
      </c>
      <c r="F820" s="540"/>
      <c r="G820" s="255"/>
      <c r="H820" s="256"/>
      <c r="I820" s="251"/>
      <c r="J820" s="257"/>
      <c r="K820" s="251"/>
      <c r="M820" s="252" t="s">
        <v>1457</v>
      </c>
      <c r="O820" s="241"/>
    </row>
    <row r="821" spans="1:80" ht="12.75">
      <c r="A821" s="242">
        <v>131</v>
      </c>
      <c r="B821" s="243" t="s">
        <v>846</v>
      </c>
      <c r="C821" s="244" t="s">
        <v>847</v>
      </c>
      <c r="D821" s="245" t="s">
        <v>579</v>
      </c>
      <c r="E821" s="246">
        <v>0.34575</v>
      </c>
      <c r="F821" s="377"/>
      <c r="G821" s="247">
        <f>E821*F821</f>
        <v>0</v>
      </c>
      <c r="H821" s="248">
        <v>0</v>
      </c>
      <c r="I821" s="249">
        <f>E821*H821</f>
        <v>0</v>
      </c>
      <c r="J821" s="248"/>
      <c r="K821" s="249">
        <f>E821*J821</f>
        <v>0</v>
      </c>
      <c r="O821" s="241">
        <v>2</v>
      </c>
      <c r="AA821" s="214">
        <v>7</v>
      </c>
      <c r="AB821" s="214">
        <v>1001</v>
      </c>
      <c r="AC821" s="214">
        <v>5</v>
      </c>
      <c r="AZ821" s="214">
        <v>2</v>
      </c>
      <c r="BA821" s="214">
        <f>IF(AZ821=1,G821,0)</f>
        <v>0</v>
      </c>
      <c r="BB821" s="214">
        <f>IF(AZ821=2,G821,0)</f>
        <v>0</v>
      </c>
      <c r="BC821" s="214">
        <f>IF(AZ821=3,G821,0)</f>
        <v>0</v>
      </c>
      <c r="BD821" s="214">
        <f>IF(AZ821=4,G821,0)</f>
        <v>0</v>
      </c>
      <c r="BE821" s="214">
        <f>IF(AZ821=5,G821,0)</f>
        <v>0</v>
      </c>
      <c r="CA821" s="241">
        <v>7</v>
      </c>
      <c r="CB821" s="241">
        <v>1001</v>
      </c>
    </row>
    <row r="822" spans="1:57" ht="12.75">
      <c r="A822" s="258"/>
      <c r="B822" s="259" t="s">
        <v>102</v>
      </c>
      <c r="C822" s="260" t="s">
        <v>804</v>
      </c>
      <c r="D822" s="261"/>
      <c r="E822" s="262"/>
      <c r="F822" s="542"/>
      <c r="G822" s="264">
        <f>SUM(G811:G821)</f>
        <v>0</v>
      </c>
      <c r="H822" s="265"/>
      <c r="I822" s="266">
        <f>SUM(I811:I821)</f>
        <v>0.34575000000000006</v>
      </c>
      <c r="J822" s="265"/>
      <c r="K822" s="266">
        <f>SUM(K811:K821)</f>
        <v>-0.315</v>
      </c>
      <c r="O822" s="241">
        <v>4</v>
      </c>
      <c r="BA822" s="267">
        <f>SUM(BA811:BA821)</f>
        <v>0</v>
      </c>
      <c r="BB822" s="267">
        <f>SUM(BB811:BB821)</f>
        <v>0</v>
      </c>
      <c r="BC822" s="267">
        <f>SUM(BC811:BC821)</f>
        <v>0</v>
      </c>
      <c r="BD822" s="267">
        <f>SUM(BD811:BD821)</f>
        <v>0</v>
      </c>
      <c r="BE822" s="267">
        <f>SUM(BE811:BE821)</f>
        <v>0</v>
      </c>
    </row>
    <row r="823" spans="1:15" ht="12.75">
      <c r="A823" s="231" t="s">
        <v>98</v>
      </c>
      <c r="B823" s="232" t="s">
        <v>848</v>
      </c>
      <c r="C823" s="233" t="s">
        <v>849</v>
      </c>
      <c r="D823" s="234"/>
      <c r="E823" s="235"/>
      <c r="F823" s="543"/>
      <c r="G823" s="236"/>
      <c r="H823" s="237"/>
      <c r="I823" s="238"/>
      <c r="J823" s="239"/>
      <c r="K823" s="240"/>
      <c r="O823" s="241">
        <v>1</v>
      </c>
    </row>
    <row r="824" spans="1:80" ht="22.5">
      <c r="A824" s="242">
        <v>132</v>
      </c>
      <c r="B824" s="243" t="s">
        <v>851</v>
      </c>
      <c r="C824" s="244" t="s">
        <v>852</v>
      </c>
      <c r="D824" s="245" t="s">
        <v>112</v>
      </c>
      <c r="E824" s="246">
        <v>159.174</v>
      </c>
      <c r="F824" s="377"/>
      <c r="G824" s="247">
        <f>E824*F824</f>
        <v>0</v>
      </c>
      <c r="H824" s="248">
        <v>0.017</v>
      </c>
      <c r="I824" s="249">
        <f>E824*H824</f>
        <v>2.7059580000000003</v>
      </c>
      <c r="J824" s="248"/>
      <c r="K824" s="249">
        <f>E824*J824</f>
        <v>0</v>
      </c>
      <c r="O824" s="241">
        <v>2</v>
      </c>
      <c r="AA824" s="214">
        <v>12</v>
      </c>
      <c r="AB824" s="214">
        <v>0</v>
      </c>
      <c r="AC824" s="214">
        <v>177</v>
      </c>
      <c r="AZ824" s="214">
        <v>2</v>
      </c>
      <c r="BA824" s="214">
        <f>IF(AZ824=1,G824,0)</f>
        <v>0</v>
      </c>
      <c r="BB824" s="214">
        <f>IF(AZ824=2,G824,0)</f>
        <v>0</v>
      </c>
      <c r="BC824" s="214">
        <f>IF(AZ824=3,G824,0)</f>
        <v>0</v>
      </c>
      <c r="BD824" s="214">
        <f>IF(AZ824=4,G824,0)</f>
        <v>0</v>
      </c>
      <c r="BE824" s="214">
        <f>IF(AZ824=5,G824,0)</f>
        <v>0</v>
      </c>
      <c r="CA824" s="241">
        <v>12</v>
      </c>
      <c r="CB824" s="241">
        <v>0</v>
      </c>
    </row>
    <row r="825" spans="1:15" ht="12.75">
      <c r="A825" s="250"/>
      <c r="B825" s="253"/>
      <c r="C825" s="580" t="s">
        <v>853</v>
      </c>
      <c r="D825" s="581"/>
      <c r="E825" s="254">
        <v>0</v>
      </c>
      <c r="F825" s="540"/>
      <c r="G825" s="255"/>
      <c r="H825" s="256"/>
      <c r="I825" s="251"/>
      <c r="J825" s="257"/>
      <c r="K825" s="251"/>
      <c r="M825" s="252" t="s">
        <v>853</v>
      </c>
      <c r="O825" s="241"/>
    </row>
    <row r="826" spans="1:15" ht="12.75">
      <c r="A826" s="250"/>
      <c r="B826" s="253"/>
      <c r="C826" s="580" t="s">
        <v>854</v>
      </c>
      <c r="D826" s="581"/>
      <c r="E826" s="254">
        <v>0</v>
      </c>
      <c r="F826" s="540"/>
      <c r="G826" s="255"/>
      <c r="H826" s="256"/>
      <c r="I826" s="251"/>
      <c r="J826" s="257"/>
      <c r="K826" s="251"/>
      <c r="M826" s="252" t="s">
        <v>854</v>
      </c>
      <c r="O826" s="241"/>
    </row>
    <row r="827" spans="1:15" ht="12.75">
      <c r="A827" s="250"/>
      <c r="B827" s="253"/>
      <c r="C827" s="580" t="s">
        <v>855</v>
      </c>
      <c r="D827" s="581"/>
      <c r="E827" s="254">
        <v>0</v>
      </c>
      <c r="F827" s="540"/>
      <c r="G827" s="255"/>
      <c r="H827" s="256"/>
      <c r="I827" s="251"/>
      <c r="J827" s="257"/>
      <c r="K827" s="251"/>
      <c r="M827" s="252" t="s">
        <v>855</v>
      </c>
      <c r="O827" s="241"/>
    </row>
    <row r="828" spans="1:15" ht="12.75">
      <c r="A828" s="250"/>
      <c r="B828" s="253"/>
      <c r="C828" s="580" t="s">
        <v>856</v>
      </c>
      <c r="D828" s="581"/>
      <c r="E828" s="254">
        <v>0</v>
      </c>
      <c r="F828" s="540"/>
      <c r="G828" s="255"/>
      <c r="H828" s="256"/>
      <c r="I828" s="251"/>
      <c r="J828" s="257"/>
      <c r="K828" s="251"/>
      <c r="M828" s="252" t="s">
        <v>856</v>
      </c>
      <c r="O828" s="241"/>
    </row>
    <row r="829" spans="1:15" ht="12.75">
      <c r="A829" s="250"/>
      <c r="B829" s="253"/>
      <c r="C829" s="580" t="s">
        <v>857</v>
      </c>
      <c r="D829" s="581"/>
      <c r="E829" s="254">
        <v>0</v>
      </c>
      <c r="F829" s="540"/>
      <c r="G829" s="255"/>
      <c r="H829" s="256"/>
      <c r="I829" s="251"/>
      <c r="J829" s="257"/>
      <c r="K829" s="251"/>
      <c r="M829" s="252" t="s">
        <v>857</v>
      </c>
      <c r="O829" s="241"/>
    </row>
    <row r="830" spans="1:15" ht="12.75">
      <c r="A830" s="250"/>
      <c r="B830" s="253"/>
      <c r="C830" s="580" t="s">
        <v>788</v>
      </c>
      <c r="D830" s="581"/>
      <c r="E830" s="254">
        <v>0</v>
      </c>
      <c r="F830" s="540"/>
      <c r="G830" s="255"/>
      <c r="H830" s="256"/>
      <c r="I830" s="251"/>
      <c r="J830" s="257"/>
      <c r="K830" s="251"/>
      <c r="M830" s="252" t="s">
        <v>788</v>
      </c>
      <c r="O830" s="241"/>
    </row>
    <row r="831" spans="1:15" ht="12.75">
      <c r="A831" s="250"/>
      <c r="B831" s="253"/>
      <c r="C831" s="580" t="s">
        <v>789</v>
      </c>
      <c r="D831" s="581"/>
      <c r="E831" s="254">
        <v>0</v>
      </c>
      <c r="F831" s="540"/>
      <c r="G831" s="255"/>
      <c r="H831" s="256"/>
      <c r="I831" s="251"/>
      <c r="J831" s="257"/>
      <c r="K831" s="251"/>
      <c r="M831" s="252" t="s">
        <v>789</v>
      </c>
      <c r="O831" s="241"/>
    </row>
    <row r="832" spans="1:15" ht="12.75">
      <c r="A832" s="250"/>
      <c r="B832" s="253"/>
      <c r="C832" s="580" t="s">
        <v>790</v>
      </c>
      <c r="D832" s="581"/>
      <c r="E832" s="254">
        <v>0</v>
      </c>
      <c r="F832" s="540"/>
      <c r="G832" s="255"/>
      <c r="H832" s="256"/>
      <c r="I832" s="251"/>
      <c r="J832" s="257"/>
      <c r="K832" s="251"/>
      <c r="M832" s="252" t="s">
        <v>790</v>
      </c>
      <c r="O832" s="241"/>
    </row>
    <row r="833" spans="1:15" ht="12.75">
      <c r="A833" s="250"/>
      <c r="B833" s="253"/>
      <c r="C833" s="580" t="s">
        <v>791</v>
      </c>
      <c r="D833" s="581"/>
      <c r="E833" s="254">
        <v>0</v>
      </c>
      <c r="F833" s="540"/>
      <c r="G833" s="255"/>
      <c r="H833" s="256"/>
      <c r="I833" s="251"/>
      <c r="J833" s="257"/>
      <c r="K833" s="251"/>
      <c r="M833" s="252" t="s">
        <v>791</v>
      </c>
      <c r="O833" s="241"/>
    </row>
    <row r="834" spans="1:15" ht="22.5">
      <c r="A834" s="250"/>
      <c r="B834" s="253"/>
      <c r="C834" s="580" t="s">
        <v>792</v>
      </c>
      <c r="D834" s="581"/>
      <c r="E834" s="254">
        <v>0</v>
      </c>
      <c r="F834" s="540"/>
      <c r="G834" s="255"/>
      <c r="H834" s="256"/>
      <c r="I834" s="251"/>
      <c r="J834" s="257"/>
      <c r="K834" s="251"/>
      <c r="M834" s="252" t="s">
        <v>792</v>
      </c>
      <c r="O834" s="241"/>
    </row>
    <row r="835" spans="1:15" ht="12.75">
      <c r="A835" s="250"/>
      <c r="B835" s="253"/>
      <c r="C835" s="580" t="s">
        <v>1274</v>
      </c>
      <c r="D835" s="581"/>
      <c r="E835" s="254">
        <v>6.48</v>
      </c>
      <c r="F835" s="540"/>
      <c r="G835" s="255"/>
      <c r="H835" s="256"/>
      <c r="I835" s="251"/>
      <c r="J835" s="257"/>
      <c r="K835" s="251"/>
      <c r="M835" s="252" t="s">
        <v>1274</v>
      </c>
      <c r="O835" s="241"/>
    </row>
    <row r="836" spans="1:15" ht="12.75">
      <c r="A836" s="250"/>
      <c r="B836" s="253"/>
      <c r="C836" s="580" t="s">
        <v>1275</v>
      </c>
      <c r="D836" s="581"/>
      <c r="E836" s="254">
        <v>24.1815</v>
      </c>
      <c r="F836" s="540"/>
      <c r="G836" s="255"/>
      <c r="H836" s="256"/>
      <c r="I836" s="251"/>
      <c r="J836" s="257"/>
      <c r="K836" s="251"/>
      <c r="M836" s="252" t="s">
        <v>1275</v>
      </c>
      <c r="O836" s="241"/>
    </row>
    <row r="837" spans="1:15" ht="12.75">
      <c r="A837" s="250"/>
      <c r="B837" s="253"/>
      <c r="C837" s="580" t="s">
        <v>1276</v>
      </c>
      <c r="D837" s="581"/>
      <c r="E837" s="254">
        <v>17.2725</v>
      </c>
      <c r="F837" s="540"/>
      <c r="G837" s="255"/>
      <c r="H837" s="256"/>
      <c r="I837" s="251"/>
      <c r="J837" s="257"/>
      <c r="K837" s="251"/>
      <c r="M837" s="252" t="s">
        <v>1276</v>
      </c>
      <c r="O837" s="241"/>
    </row>
    <row r="838" spans="1:15" ht="12.75">
      <c r="A838" s="250"/>
      <c r="B838" s="253"/>
      <c r="C838" s="587" t="s">
        <v>202</v>
      </c>
      <c r="D838" s="581"/>
      <c r="E838" s="278">
        <v>47.934</v>
      </c>
      <c r="F838" s="540"/>
      <c r="G838" s="255"/>
      <c r="H838" s="256"/>
      <c r="I838" s="251"/>
      <c r="J838" s="257"/>
      <c r="K838" s="251"/>
      <c r="M838" s="252" t="s">
        <v>202</v>
      </c>
      <c r="O838" s="241"/>
    </row>
    <row r="839" spans="1:15" ht="12.75">
      <c r="A839" s="250"/>
      <c r="B839" s="253"/>
      <c r="C839" s="580" t="s">
        <v>1270</v>
      </c>
      <c r="D839" s="581"/>
      <c r="E839" s="254">
        <v>0</v>
      </c>
      <c r="F839" s="540"/>
      <c r="G839" s="255"/>
      <c r="H839" s="256"/>
      <c r="I839" s="251"/>
      <c r="J839" s="257"/>
      <c r="K839" s="251"/>
      <c r="M839" s="252" t="s">
        <v>1270</v>
      </c>
      <c r="O839" s="241"/>
    </row>
    <row r="840" spans="1:15" ht="12.75">
      <c r="A840" s="250"/>
      <c r="B840" s="253"/>
      <c r="C840" s="580" t="s">
        <v>1280</v>
      </c>
      <c r="D840" s="581"/>
      <c r="E840" s="254">
        <v>103.68</v>
      </c>
      <c r="F840" s="540"/>
      <c r="G840" s="255"/>
      <c r="H840" s="256"/>
      <c r="I840" s="251"/>
      <c r="J840" s="257"/>
      <c r="K840" s="251"/>
      <c r="M840" s="252" t="s">
        <v>1280</v>
      </c>
      <c r="O840" s="241"/>
    </row>
    <row r="841" spans="1:15" ht="12.75">
      <c r="A841" s="250"/>
      <c r="B841" s="253"/>
      <c r="C841" s="580" t="s">
        <v>1281</v>
      </c>
      <c r="D841" s="581"/>
      <c r="E841" s="254">
        <v>3.24</v>
      </c>
      <c r="F841" s="540"/>
      <c r="G841" s="255"/>
      <c r="H841" s="256"/>
      <c r="I841" s="251"/>
      <c r="J841" s="257"/>
      <c r="K841" s="251"/>
      <c r="M841" s="252" t="s">
        <v>1281</v>
      </c>
      <c r="O841" s="241"/>
    </row>
    <row r="842" spans="1:15" ht="12.75">
      <c r="A842" s="250"/>
      <c r="B842" s="253"/>
      <c r="C842" s="580" t="s">
        <v>1282</v>
      </c>
      <c r="D842" s="581"/>
      <c r="E842" s="254">
        <v>4.32</v>
      </c>
      <c r="F842" s="540"/>
      <c r="G842" s="255"/>
      <c r="H842" s="256"/>
      <c r="I842" s="251"/>
      <c r="J842" s="257"/>
      <c r="K842" s="251"/>
      <c r="M842" s="252" t="s">
        <v>1282</v>
      </c>
      <c r="O842" s="241"/>
    </row>
    <row r="843" spans="1:15" ht="12.75">
      <c r="A843" s="250"/>
      <c r="B843" s="253"/>
      <c r="C843" s="587" t="s">
        <v>202</v>
      </c>
      <c r="D843" s="581"/>
      <c r="E843" s="278">
        <v>111.24000000000001</v>
      </c>
      <c r="F843" s="540"/>
      <c r="G843" s="255"/>
      <c r="H843" s="256"/>
      <c r="I843" s="251"/>
      <c r="J843" s="257"/>
      <c r="K843" s="251"/>
      <c r="M843" s="252" t="s">
        <v>202</v>
      </c>
      <c r="O843" s="241"/>
    </row>
    <row r="844" spans="1:80" ht="22.5">
      <c r="A844" s="242">
        <v>133</v>
      </c>
      <c r="B844" s="243" t="s">
        <v>858</v>
      </c>
      <c r="C844" s="244" t="s">
        <v>859</v>
      </c>
      <c r="D844" s="245" t="s">
        <v>112</v>
      </c>
      <c r="E844" s="246">
        <v>9.635</v>
      </c>
      <c r="F844" s="377"/>
      <c r="G844" s="247">
        <f>E844*F844</f>
        <v>0</v>
      </c>
      <c r="H844" s="248">
        <v>0.017</v>
      </c>
      <c r="I844" s="249">
        <f>E844*H844</f>
        <v>0.163795</v>
      </c>
      <c r="J844" s="248"/>
      <c r="K844" s="249">
        <f>E844*J844</f>
        <v>0</v>
      </c>
      <c r="O844" s="241">
        <v>2</v>
      </c>
      <c r="AA844" s="214">
        <v>12</v>
      </c>
      <c r="AB844" s="214">
        <v>0</v>
      </c>
      <c r="AC844" s="214">
        <v>178</v>
      </c>
      <c r="AZ844" s="214">
        <v>2</v>
      </c>
      <c r="BA844" s="214">
        <f>IF(AZ844=1,G844,0)</f>
        <v>0</v>
      </c>
      <c r="BB844" s="214">
        <f>IF(AZ844=2,G844,0)</f>
        <v>0</v>
      </c>
      <c r="BC844" s="214">
        <f>IF(AZ844=3,G844,0)</f>
        <v>0</v>
      </c>
      <c r="BD844" s="214">
        <f>IF(AZ844=4,G844,0)</f>
        <v>0</v>
      </c>
      <c r="BE844" s="214">
        <f>IF(AZ844=5,G844,0)</f>
        <v>0</v>
      </c>
      <c r="CA844" s="241">
        <v>12</v>
      </c>
      <c r="CB844" s="241">
        <v>0</v>
      </c>
    </row>
    <row r="845" spans="1:15" ht="22.5">
      <c r="A845" s="250"/>
      <c r="B845" s="253"/>
      <c r="C845" s="580" t="s">
        <v>860</v>
      </c>
      <c r="D845" s="581"/>
      <c r="E845" s="254">
        <v>0</v>
      </c>
      <c r="F845" s="540"/>
      <c r="G845" s="255"/>
      <c r="H845" s="256"/>
      <c r="I845" s="251"/>
      <c r="J845" s="257"/>
      <c r="K845" s="251"/>
      <c r="M845" s="252" t="s">
        <v>860</v>
      </c>
      <c r="O845" s="241"/>
    </row>
    <row r="846" spans="1:15" ht="12.75">
      <c r="A846" s="250"/>
      <c r="B846" s="253"/>
      <c r="C846" s="580" t="s">
        <v>783</v>
      </c>
      <c r="D846" s="581"/>
      <c r="E846" s="254">
        <v>0</v>
      </c>
      <c r="F846" s="540"/>
      <c r="G846" s="255"/>
      <c r="H846" s="256"/>
      <c r="I846" s="251"/>
      <c r="J846" s="257"/>
      <c r="K846" s="251"/>
      <c r="M846" s="252" t="s">
        <v>783</v>
      </c>
      <c r="O846" s="241"/>
    </row>
    <row r="847" spans="1:15" ht="12.75">
      <c r="A847" s="250"/>
      <c r="B847" s="253"/>
      <c r="C847" s="580" t="s">
        <v>784</v>
      </c>
      <c r="D847" s="581"/>
      <c r="E847" s="254">
        <v>0</v>
      </c>
      <c r="F847" s="540"/>
      <c r="G847" s="255"/>
      <c r="H847" s="256"/>
      <c r="I847" s="251"/>
      <c r="J847" s="257"/>
      <c r="K847" s="251"/>
      <c r="M847" s="252" t="s">
        <v>784</v>
      </c>
      <c r="O847" s="241"/>
    </row>
    <row r="848" spans="1:15" ht="12.75">
      <c r="A848" s="250"/>
      <c r="B848" s="253"/>
      <c r="C848" s="580" t="s">
        <v>785</v>
      </c>
      <c r="D848" s="581"/>
      <c r="E848" s="254">
        <v>0</v>
      </c>
      <c r="F848" s="540"/>
      <c r="G848" s="255"/>
      <c r="H848" s="256"/>
      <c r="I848" s="251"/>
      <c r="J848" s="257"/>
      <c r="K848" s="251"/>
      <c r="M848" s="252" t="s">
        <v>785</v>
      </c>
      <c r="O848" s="241"/>
    </row>
    <row r="849" spans="1:15" ht="12.75">
      <c r="A849" s="250"/>
      <c r="B849" s="253"/>
      <c r="C849" s="580" t="s">
        <v>786</v>
      </c>
      <c r="D849" s="581"/>
      <c r="E849" s="254">
        <v>0</v>
      </c>
      <c r="F849" s="540"/>
      <c r="G849" s="255"/>
      <c r="H849" s="256"/>
      <c r="I849" s="251"/>
      <c r="J849" s="257"/>
      <c r="K849" s="251"/>
      <c r="M849" s="252" t="s">
        <v>786</v>
      </c>
      <c r="O849" s="241"/>
    </row>
    <row r="850" spans="1:15" ht="12.75">
      <c r="A850" s="250"/>
      <c r="B850" s="253"/>
      <c r="C850" s="580" t="s">
        <v>787</v>
      </c>
      <c r="D850" s="581"/>
      <c r="E850" s="254">
        <v>0</v>
      </c>
      <c r="F850" s="540"/>
      <c r="G850" s="255"/>
      <c r="H850" s="256"/>
      <c r="I850" s="251"/>
      <c r="J850" s="257"/>
      <c r="K850" s="251"/>
      <c r="M850" s="252" t="s">
        <v>787</v>
      </c>
      <c r="O850" s="241"/>
    </row>
    <row r="851" spans="1:15" ht="12.75">
      <c r="A851" s="250"/>
      <c r="B851" s="253"/>
      <c r="C851" s="580" t="s">
        <v>788</v>
      </c>
      <c r="D851" s="581"/>
      <c r="E851" s="254">
        <v>0</v>
      </c>
      <c r="F851" s="540"/>
      <c r="G851" s="255"/>
      <c r="H851" s="256"/>
      <c r="I851" s="251"/>
      <c r="J851" s="257"/>
      <c r="K851" s="251"/>
      <c r="M851" s="252" t="s">
        <v>788</v>
      </c>
      <c r="O851" s="241"/>
    </row>
    <row r="852" spans="1:15" ht="12.75">
      <c r="A852" s="250"/>
      <c r="B852" s="253"/>
      <c r="C852" s="580" t="s">
        <v>789</v>
      </c>
      <c r="D852" s="581"/>
      <c r="E852" s="254">
        <v>0</v>
      </c>
      <c r="F852" s="540"/>
      <c r="G852" s="255"/>
      <c r="H852" s="256"/>
      <c r="I852" s="251"/>
      <c r="J852" s="257"/>
      <c r="K852" s="251"/>
      <c r="M852" s="252" t="s">
        <v>789</v>
      </c>
      <c r="O852" s="241"/>
    </row>
    <row r="853" spans="1:15" ht="12.75">
      <c r="A853" s="250"/>
      <c r="B853" s="253"/>
      <c r="C853" s="580" t="s">
        <v>790</v>
      </c>
      <c r="D853" s="581"/>
      <c r="E853" s="254">
        <v>0</v>
      </c>
      <c r="F853" s="540"/>
      <c r="G853" s="255"/>
      <c r="H853" s="256"/>
      <c r="I853" s="251"/>
      <c r="J853" s="257"/>
      <c r="K853" s="251"/>
      <c r="M853" s="252" t="s">
        <v>790</v>
      </c>
      <c r="O853" s="241"/>
    </row>
    <row r="854" spans="1:15" ht="12.75">
      <c r="A854" s="250"/>
      <c r="B854" s="253"/>
      <c r="C854" s="580" t="s">
        <v>791</v>
      </c>
      <c r="D854" s="581"/>
      <c r="E854" s="254">
        <v>0</v>
      </c>
      <c r="F854" s="540"/>
      <c r="G854" s="255"/>
      <c r="H854" s="256"/>
      <c r="I854" s="251"/>
      <c r="J854" s="257"/>
      <c r="K854" s="251"/>
      <c r="M854" s="252" t="s">
        <v>791</v>
      </c>
      <c r="O854" s="241"/>
    </row>
    <row r="855" spans="1:15" ht="22.5">
      <c r="A855" s="250"/>
      <c r="B855" s="253"/>
      <c r="C855" s="580" t="s">
        <v>792</v>
      </c>
      <c r="D855" s="581"/>
      <c r="E855" s="254">
        <v>0</v>
      </c>
      <c r="F855" s="540"/>
      <c r="G855" s="255"/>
      <c r="H855" s="256"/>
      <c r="I855" s="251"/>
      <c r="J855" s="257"/>
      <c r="K855" s="251"/>
      <c r="M855" s="252" t="s">
        <v>792</v>
      </c>
      <c r="O855" s="241"/>
    </row>
    <row r="856" spans="1:15" ht="12.75">
      <c r="A856" s="250"/>
      <c r="B856" s="253"/>
      <c r="C856" s="580" t="s">
        <v>1278</v>
      </c>
      <c r="D856" s="581"/>
      <c r="E856" s="254">
        <v>3.28</v>
      </c>
      <c r="F856" s="540"/>
      <c r="G856" s="255"/>
      <c r="H856" s="256"/>
      <c r="I856" s="251"/>
      <c r="J856" s="257"/>
      <c r="K856" s="251"/>
      <c r="M856" s="252" t="s">
        <v>1278</v>
      </c>
      <c r="O856" s="241"/>
    </row>
    <row r="857" spans="1:15" ht="12.75">
      <c r="A857" s="250"/>
      <c r="B857" s="253"/>
      <c r="C857" s="580" t="s">
        <v>1279</v>
      </c>
      <c r="D857" s="581"/>
      <c r="E857" s="254">
        <v>6.355</v>
      </c>
      <c r="F857" s="540"/>
      <c r="G857" s="255"/>
      <c r="H857" s="256"/>
      <c r="I857" s="251"/>
      <c r="J857" s="257"/>
      <c r="K857" s="251"/>
      <c r="M857" s="252" t="s">
        <v>1279</v>
      </c>
      <c r="O857" s="241"/>
    </row>
    <row r="858" spans="1:15" ht="12.75">
      <c r="A858" s="250"/>
      <c r="B858" s="253"/>
      <c r="C858" s="587" t="s">
        <v>202</v>
      </c>
      <c r="D858" s="581"/>
      <c r="E858" s="278">
        <v>9.635</v>
      </c>
      <c r="F858" s="540"/>
      <c r="G858" s="255"/>
      <c r="H858" s="256"/>
      <c r="I858" s="251"/>
      <c r="J858" s="257"/>
      <c r="K858" s="251"/>
      <c r="M858" s="252" t="s">
        <v>202</v>
      </c>
      <c r="O858" s="241"/>
    </row>
    <row r="859" spans="1:57" ht="12.75">
      <c r="A859" s="258"/>
      <c r="B859" s="259" t="s">
        <v>102</v>
      </c>
      <c r="C859" s="260" t="s">
        <v>850</v>
      </c>
      <c r="D859" s="261"/>
      <c r="E859" s="262"/>
      <c r="F859" s="542"/>
      <c r="G859" s="264">
        <f>SUM(G823:G858)</f>
        <v>0</v>
      </c>
      <c r="H859" s="265"/>
      <c r="I859" s="266">
        <f>SUM(I823:I858)</f>
        <v>2.869753</v>
      </c>
      <c r="J859" s="265"/>
      <c r="K859" s="266">
        <f>SUM(K823:K858)</f>
        <v>0</v>
      </c>
      <c r="O859" s="241">
        <v>4</v>
      </c>
      <c r="BA859" s="267">
        <f>SUM(BA823:BA858)</f>
        <v>0</v>
      </c>
      <c r="BB859" s="267">
        <f>SUM(BB823:BB858)</f>
        <v>0</v>
      </c>
      <c r="BC859" s="267">
        <f>SUM(BC823:BC858)</f>
        <v>0</v>
      </c>
      <c r="BD859" s="267">
        <f>SUM(BD823:BD858)</f>
        <v>0</v>
      </c>
      <c r="BE859" s="267">
        <f>SUM(BE823:BE858)</f>
        <v>0</v>
      </c>
    </row>
    <row r="860" spans="1:15" ht="12.75">
      <c r="A860" s="231" t="s">
        <v>98</v>
      </c>
      <c r="B860" s="232" t="s">
        <v>1458</v>
      </c>
      <c r="C860" s="233" t="s">
        <v>1459</v>
      </c>
      <c r="D860" s="234"/>
      <c r="E860" s="235"/>
      <c r="F860" s="543"/>
      <c r="G860" s="236"/>
      <c r="H860" s="237"/>
      <c r="I860" s="238"/>
      <c r="J860" s="239"/>
      <c r="K860" s="240"/>
      <c r="O860" s="241">
        <v>1</v>
      </c>
    </row>
    <row r="861" spans="1:80" ht="22.5">
      <c r="A861" s="242">
        <v>134</v>
      </c>
      <c r="B861" s="243" t="s">
        <v>1461</v>
      </c>
      <c r="C861" s="244" t="s">
        <v>1462</v>
      </c>
      <c r="D861" s="245" t="s">
        <v>112</v>
      </c>
      <c r="E861" s="246">
        <v>7.8</v>
      </c>
      <c r="F861" s="377"/>
      <c r="G861" s="247">
        <f>E861*F861</f>
        <v>0</v>
      </c>
      <c r="H861" s="248">
        <v>0.017</v>
      </c>
      <c r="I861" s="249">
        <f>E861*H861</f>
        <v>0.1326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191</v>
      </c>
      <c r="AZ861" s="214">
        <v>2</v>
      </c>
      <c r="BA861" s="214">
        <f>IF(AZ861=1,G861,0)</f>
        <v>0</v>
      </c>
      <c r="BB861" s="214">
        <f>IF(AZ861=2,G861,0)</f>
        <v>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12.75">
      <c r="A862" s="250"/>
      <c r="B862" s="253"/>
      <c r="C862" s="580" t="s">
        <v>1463</v>
      </c>
      <c r="D862" s="581"/>
      <c r="E862" s="254">
        <v>0</v>
      </c>
      <c r="F862" s="540"/>
      <c r="G862" s="255"/>
      <c r="H862" s="256"/>
      <c r="I862" s="251"/>
      <c r="J862" s="257"/>
      <c r="K862" s="251"/>
      <c r="M862" s="252" t="s">
        <v>1463</v>
      </c>
      <c r="O862" s="241"/>
    </row>
    <row r="863" spans="1:15" ht="12.75">
      <c r="A863" s="250"/>
      <c r="B863" s="253"/>
      <c r="C863" s="580" t="s">
        <v>783</v>
      </c>
      <c r="D863" s="581"/>
      <c r="E863" s="254">
        <v>0</v>
      </c>
      <c r="F863" s="540"/>
      <c r="G863" s="255"/>
      <c r="H863" s="256"/>
      <c r="I863" s="251"/>
      <c r="J863" s="257"/>
      <c r="K863" s="251"/>
      <c r="M863" s="252" t="s">
        <v>783</v>
      </c>
      <c r="O863" s="241"/>
    </row>
    <row r="864" spans="1:15" ht="12.75">
      <c r="A864" s="250"/>
      <c r="B864" s="253"/>
      <c r="C864" s="580" t="s">
        <v>784</v>
      </c>
      <c r="D864" s="581"/>
      <c r="E864" s="254">
        <v>0</v>
      </c>
      <c r="F864" s="540"/>
      <c r="G864" s="255"/>
      <c r="H864" s="256"/>
      <c r="I864" s="251"/>
      <c r="J864" s="257"/>
      <c r="K864" s="251"/>
      <c r="M864" s="252" t="s">
        <v>784</v>
      </c>
      <c r="O864" s="241"/>
    </row>
    <row r="865" spans="1:15" ht="12.75">
      <c r="A865" s="250"/>
      <c r="B865" s="253"/>
      <c r="C865" s="580" t="s">
        <v>785</v>
      </c>
      <c r="D865" s="581"/>
      <c r="E865" s="254">
        <v>0</v>
      </c>
      <c r="F865" s="540"/>
      <c r="G865" s="255"/>
      <c r="H865" s="256"/>
      <c r="I865" s="251"/>
      <c r="J865" s="257"/>
      <c r="K865" s="251"/>
      <c r="M865" s="252" t="s">
        <v>785</v>
      </c>
      <c r="O865" s="241"/>
    </row>
    <row r="866" spans="1:15" ht="12.75">
      <c r="A866" s="250"/>
      <c r="B866" s="253"/>
      <c r="C866" s="580" t="s">
        <v>786</v>
      </c>
      <c r="D866" s="581"/>
      <c r="E866" s="254">
        <v>0</v>
      </c>
      <c r="F866" s="540"/>
      <c r="G866" s="255"/>
      <c r="H866" s="256"/>
      <c r="I866" s="251"/>
      <c r="J866" s="257"/>
      <c r="K866" s="251"/>
      <c r="M866" s="252" t="s">
        <v>786</v>
      </c>
      <c r="O866" s="241"/>
    </row>
    <row r="867" spans="1:15" ht="12.75">
      <c r="A867" s="250"/>
      <c r="B867" s="253"/>
      <c r="C867" s="580" t="s">
        <v>787</v>
      </c>
      <c r="D867" s="581"/>
      <c r="E867" s="254">
        <v>0</v>
      </c>
      <c r="F867" s="540"/>
      <c r="G867" s="255"/>
      <c r="H867" s="256"/>
      <c r="I867" s="251"/>
      <c r="J867" s="257"/>
      <c r="K867" s="251"/>
      <c r="M867" s="252" t="s">
        <v>787</v>
      </c>
      <c r="O867" s="241"/>
    </row>
    <row r="868" spans="1:15" ht="12.75">
      <c r="A868" s="250"/>
      <c r="B868" s="253"/>
      <c r="C868" s="580" t="s">
        <v>788</v>
      </c>
      <c r="D868" s="581"/>
      <c r="E868" s="254">
        <v>0</v>
      </c>
      <c r="F868" s="540"/>
      <c r="G868" s="255"/>
      <c r="H868" s="256"/>
      <c r="I868" s="251"/>
      <c r="J868" s="257"/>
      <c r="K868" s="251"/>
      <c r="M868" s="252" t="s">
        <v>788</v>
      </c>
      <c r="O868" s="241"/>
    </row>
    <row r="869" spans="1:15" ht="12.75">
      <c r="A869" s="250"/>
      <c r="B869" s="253"/>
      <c r="C869" s="580" t="s">
        <v>789</v>
      </c>
      <c r="D869" s="581"/>
      <c r="E869" s="254">
        <v>0</v>
      </c>
      <c r="F869" s="540"/>
      <c r="G869" s="255"/>
      <c r="H869" s="256"/>
      <c r="I869" s="251"/>
      <c r="J869" s="257"/>
      <c r="K869" s="251"/>
      <c r="M869" s="252" t="s">
        <v>789</v>
      </c>
      <c r="O869" s="241"/>
    </row>
    <row r="870" spans="1:15" ht="12.75">
      <c r="A870" s="250"/>
      <c r="B870" s="253"/>
      <c r="C870" s="580" t="s">
        <v>790</v>
      </c>
      <c r="D870" s="581"/>
      <c r="E870" s="254">
        <v>0</v>
      </c>
      <c r="F870" s="540"/>
      <c r="G870" s="255"/>
      <c r="H870" s="256"/>
      <c r="I870" s="251"/>
      <c r="J870" s="257"/>
      <c r="K870" s="251"/>
      <c r="M870" s="252" t="s">
        <v>790</v>
      </c>
      <c r="O870" s="241"/>
    </row>
    <row r="871" spans="1:15" ht="12.75">
      <c r="A871" s="250"/>
      <c r="B871" s="253"/>
      <c r="C871" s="580" t="s">
        <v>791</v>
      </c>
      <c r="D871" s="581"/>
      <c r="E871" s="254">
        <v>0</v>
      </c>
      <c r="F871" s="540"/>
      <c r="G871" s="255"/>
      <c r="H871" s="256"/>
      <c r="I871" s="251"/>
      <c r="J871" s="257"/>
      <c r="K871" s="251"/>
      <c r="M871" s="252" t="s">
        <v>791</v>
      </c>
      <c r="O871" s="241"/>
    </row>
    <row r="872" spans="1:15" ht="22.5">
      <c r="A872" s="250"/>
      <c r="B872" s="253"/>
      <c r="C872" s="580" t="s">
        <v>792</v>
      </c>
      <c r="D872" s="581"/>
      <c r="E872" s="254">
        <v>0</v>
      </c>
      <c r="F872" s="540"/>
      <c r="G872" s="255"/>
      <c r="H872" s="256"/>
      <c r="I872" s="251"/>
      <c r="J872" s="257"/>
      <c r="K872" s="251"/>
      <c r="M872" s="252" t="s">
        <v>792</v>
      </c>
      <c r="O872" s="241"/>
    </row>
    <row r="873" spans="1:15" ht="12.75">
      <c r="A873" s="250"/>
      <c r="B873" s="253"/>
      <c r="C873" s="580" t="s">
        <v>1277</v>
      </c>
      <c r="D873" s="581"/>
      <c r="E873" s="254">
        <v>7.8</v>
      </c>
      <c r="F873" s="540"/>
      <c r="G873" s="255"/>
      <c r="H873" s="256"/>
      <c r="I873" s="251"/>
      <c r="J873" s="257"/>
      <c r="K873" s="251"/>
      <c r="M873" s="252" t="s">
        <v>1277</v>
      </c>
      <c r="O873" s="241"/>
    </row>
    <row r="874" spans="1:15" ht="12.75">
      <c r="A874" s="250"/>
      <c r="B874" s="253"/>
      <c r="C874" s="587" t="s">
        <v>202</v>
      </c>
      <c r="D874" s="581"/>
      <c r="E874" s="278">
        <v>7.8</v>
      </c>
      <c r="F874" s="540"/>
      <c r="G874" s="255"/>
      <c r="H874" s="256"/>
      <c r="I874" s="251"/>
      <c r="J874" s="257"/>
      <c r="K874" s="251"/>
      <c r="M874" s="252" t="s">
        <v>202</v>
      </c>
      <c r="O874" s="241"/>
    </row>
    <row r="875" spans="1:57" ht="12.75">
      <c r="A875" s="258"/>
      <c r="B875" s="259" t="s">
        <v>102</v>
      </c>
      <c r="C875" s="260" t="s">
        <v>1460</v>
      </c>
      <c r="D875" s="261"/>
      <c r="E875" s="262"/>
      <c r="F875" s="542"/>
      <c r="G875" s="264">
        <f>SUM(G860:G874)</f>
        <v>0</v>
      </c>
      <c r="H875" s="265"/>
      <c r="I875" s="266">
        <f>SUM(I860:I874)</f>
        <v>0.1326</v>
      </c>
      <c r="J875" s="265"/>
      <c r="K875" s="266">
        <f>SUM(K860:K874)</f>
        <v>0</v>
      </c>
      <c r="O875" s="241">
        <v>4</v>
      </c>
      <c r="BA875" s="267">
        <f>SUM(BA860:BA874)</f>
        <v>0</v>
      </c>
      <c r="BB875" s="267">
        <f>SUM(BB860:BB874)</f>
        <v>0</v>
      </c>
      <c r="BC875" s="267">
        <f>SUM(BC860:BC874)</f>
        <v>0</v>
      </c>
      <c r="BD875" s="267">
        <f>SUM(BD860:BD874)</f>
        <v>0</v>
      </c>
      <c r="BE875" s="267">
        <f>SUM(BE860:BE874)</f>
        <v>0</v>
      </c>
    </row>
    <row r="876" spans="1:15" ht="12.75">
      <c r="A876" s="231" t="s">
        <v>98</v>
      </c>
      <c r="B876" s="232" t="s">
        <v>871</v>
      </c>
      <c r="C876" s="233" t="s">
        <v>872</v>
      </c>
      <c r="D876" s="234"/>
      <c r="E876" s="235"/>
      <c r="F876" s="543"/>
      <c r="G876" s="236"/>
      <c r="H876" s="237"/>
      <c r="I876" s="238"/>
      <c r="J876" s="239"/>
      <c r="K876" s="240"/>
      <c r="O876" s="241">
        <v>1</v>
      </c>
    </row>
    <row r="877" spans="1:80" ht="12.75">
      <c r="A877" s="242">
        <v>135</v>
      </c>
      <c r="B877" s="243" t="s">
        <v>874</v>
      </c>
      <c r="C877" s="244" t="s">
        <v>875</v>
      </c>
      <c r="D877" s="245" t="s">
        <v>112</v>
      </c>
      <c r="E877" s="246">
        <v>78.474</v>
      </c>
      <c r="F877" s="377"/>
      <c r="G877" s="247">
        <f>E877*F877</f>
        <v>0</v>
      </c>
      <c r="H877" s="248">
        <v>0.00019</v>
      </c>
      <c r="I877" s="249">
        <f>E877*H877</f>
        <v>0.014910060000000001</v>
      </c>
      <c r="J877" s="248">
        <v>0</v>
      </c>
      <c r="K877" s="249">
        <f>E877*J877</f>
        <v>0</v>
      </c>
      <c r="O877" s="241">
        <v>2</v>
      </c>
      <c r="AA877" s="214">
        <v>1</v>
      </c>
      <c r="AB877" s="214">
        <v>7</v>
      </c>
      <c r="AC877" s="214">
        <v>7</v>
      </c>
      <c r="AZ877" s="214">
        <v>2</v>
      </c>
      <c r="BA877" s="214">
        <f>IF(AZ877=1,G877,0)</f>
        <v>0</v>
      </c>
      <c r="BB877" s="214">
        <f>IF(AZ877=2,G877,0)</f>
        <v>0</v>
      </c>
      <c r="BC877" s="214">
        <f>IF(AZ877=3,G877,0)</f>
        <v>0</v>
      </c>
      <c r="BD877" s="214">
        <f>IF(AZ877=4,G877,0)</f>
        <v>0</v>
      </c>
      <c r="BE877" s="214">
        <f>IF(AZ877=5,G877,0)</f>
        <v>0</v>
      </c>
      <c r="CA877" s="241">
        <v>1</v>
      </c>
      <c r="CB877" s="241">
        <v>7</v>
      </c>
    </row>
    <row r="878" spans="1:15" ht="12.75">
      <c r="A878" s="250"/>
      <c r="B878" s="253"/>
      <c r="C878" s="580" t="s">
        <v>1464</v>
      </c>
      <c r="D878" s="581"/>
      <c r="E878" s="254">
        <v>78.474</v>
      </c>
      <c r="F878" s="540"/>
      <c r="G878" s="255"/>
      <c r="H878" s="256"/>
      <c r="I878" s="251"/>
      <c r="J878" s="257"/>
      <c r="K878" s="251"/>
      <c r="M878" s="252" t="s">
        <v>1464</v>
      </c>
      <c r="O878" s="241"/>
    </row>
    <row r="879" spans="1:80" ht="12.75">
      <c r="A879" s="242">
        <v>136</v>
      </c>
      <c r="B879" s="243" t="s">
        <v>877</v>
      </c>
      <c r="C879" s="244" t="s">
        <v>878</v>
      </c>
      <c r="D879" s="245" t="s">
        <v>112</v>
      </c>
      <c r="E879" s="246">
        <v>78.474</v>
      </c>
      <c r="F879" s="377"/>
      <c r="G879" s="247">
        <f>E879*F879</f>
        <v>0</v>
      </c>
      <c r="H879" s="248">
        <v>0.00046</v>
      </c>
      <c r="I879" s="249">
        <f>E879*H879</f>
        <v>0.036098040000000005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7</v>
      </c>
      <c r="AC879" s="214">
        <v>7</v>
      </c>
      <c r="AZ879" s="214">
        <v>2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0</v>
      </c>
      <c r="BE879" s="214">
        <f>IF(AZ879=5,G879,0)</f>
        <v>0</v>
      </c>
      <c r="CA879" s="241">
        <v>1</v>
      </c>
      <c r="CB879" s="241">
        <v>7</v>
      </c>
    </row>
    <row r="880" spans="1:15" ht="12.75">
      <c r="A880" s="250"/>
      <c r="B880" s="253"/>
      <c r="C880" s="580" t="s">
        <v>1464</v>
      </c>
      <c r="D880" s="581"/>
      <c r="E880" s="254">
        <v>78.474</v>
      </c>
      <c r="F880" s="540"/>
      <c r="G880" s="255"/>
      <c r="H880" s="256"/>
      <c r="I880" s="251"/>
      <c r="J880" s="257"/>
      <c r="K880" s="251"/>
      <c r="M880" s="252" t="s">
        <v>1464</v>
      </c>
      <c r="O880" s="241"/>
    </row>
    <row r="881" spans="1:80" ht="22.5">
      <c r="A881" s="242">
        <v>137</v>
      </c>
      <c r="B881" s="243" t="s">
        <v>879</v>
      </c>
      <c r="C881" s="244" t="s">
        <v>880</v>
      </c>
      <c r="D881" s="245" t="s">
        <v>112</v>
      </c>
      <c r="E881" s="246">
        <v>188.792</v>
      </c>
      <c r="F881" s="377"/>
      <c r="G881" s="247">
        <f>E881*F881</f>
        <v>0</v>
      </c>
      <c r="H881" s="248">
        <v>0.00026</v>
      </c>
      <c r="I881" s="249">
        <f>E881*H881</f>
        <v>0.04908592</v>
      </c>
      <c r="J881" s="248">
        <v>0</v>
      </c>
      <c r="K881" s="249">
        <f>E881*J881</f>
        <v>0</v>
      </c>
      <c r="O881" s="241">
        <v>2</v>
      </c>
      <c r="AA881" s="214">
        <v>2</v>
      </c>
      <c r="AB881" s="214">
        <v>7</v>
      </c>
      <c r="AC881" s="214">
        <v>7</v>
      </c>
      <c r="AZ881" s="214">
        <v>2</v>
      </c>
      <c r="BA881" s="214">
        <f>IF(AZ881=1,G881,0)</f>
        <v>0</v>
      </c>
      <c r="BB881" s="214">
        <f>IF(AZ881=2,G881,0)</f>
        <v>0</v>
      </c>
      <c r="BC881" s="214">
        <f>IF(AZ881=3,G881,0)</f>
        <v>0</v>
      </c>
      <c r="BD881" s="214">
        <f>IF(AZ881=4,G881,0)</f>
        <v>0</v>
      </c>
      <c r="BE881" s="214">
        <f>IF(AZ881=5,G881,0)</f>
        <v>0</v>
      </c>
      <c r="CA881" s="241">
        <v>2</v>
      </c>
      <c r="CB881" s="241">
        <v>7</v>
      </c>
    </row>
    <row r="882" spans="1:15" ht="12.75">
      <c r="A882" s="250"/>
      <c r="B882" s="253"/>
      <c r="C882" s="580" t="s">
        <v>1465</v>
      </c>
      <c r="D882" s="581"/>
      <c r="E882" s="254">
        <v>24.16</v>
      </c>
      <c r="F882" s="540"/>
      <c r="G882" s="255"/>
      <c r="H882" s="256"/>
      <c r="I882" s="251"/>
      <c r="J882" s="257"/>
      <c r="K882" s="251"/>
      <c r="M882" s="252" t="s">
        <v>1465</v>
      </c>
      <c r="O882" s="241"/>
    </row>
    <row r="883" spans="1:15" ht="12.75">
      <c r="A883" s="250"/>
      <c r="B883" s="253"/>
      <c r="C883" s="580" t="s">
        <v>1466</v>
      </c>
      <c r="D883" s="581"/>
      <c r="E883" s="254">
        <v>164.632</v>
      </c>
      <c r="F883" s="540"/>
      <c r="G883" s="255"/>
      <c r="H883" s="256"/>
      <c r="I883" s="251"/>
      <c r="J883" s="257"/>
      <c r="K883" s="251"/>
      <c r="M883" s="252" t="s">
        <v>1466</v>
      </c>
      <c r="O883" s="241"/>
    </row>
    <row r="884" spans="1:57" ht="12.75">
      <c r="A884" s="258"/>
      <c r="B884" s="259" t="s">
        <v>102</v>
      </c>
      <c r="C884" s="260" t="s">
        <v>873</v>
      </c>
      <c r="D884" s="261"/>
      <c r="E884" s="262"/>
      <c r="F884" s="542"/>
      <c r="G884" s="264">
        <f>SUM(G876:G883)</f>
        <v>0</v>
      </c>
      <c r="H884" s="265"/>
      <c r="I884" s="266">
        <f>SUM(I876:I883)</f>
        <v>0.10009402</v>
      </c>
      <c r="J884" s="265"/>
      <c r="K884" s="266">
        <f>SUM(K876:K883)</f>
        <v>0</v>
      </c>
      <c r="O884" s="241">
        <v>4</v>
      </c>
      <c r="BA884" s="267">
        <f>SUM(BA876:BA883)</f>
        <v>0</v>
      </c>
      <c r="BB884" s="267">
        <f>SUM(BB876:BB883)</f>
        <v>0</v>
      </c>
      <c r="BC884" s="267">
        <f>SUM(BC876:BC883)</f>
        <v>0</v>
      </c>
      <c r="BD884" s="267">
        <f>SUM(BD876:BD883)</f>
        <v>0</v>
      </c>
      <c r="BE884" s="267">
        <f>SUM(BE876:BE883)</f>
        <v>0</v>
      </c>
    </row>
    <row r="885" spans="1:15" ht="12.75">
      <c r="A885" s="231" t="s">
        <v>98</v>
      </c>
      <c r="B885" s="232" t="s">
        <v>893</v>
      </c>
      <c r="C885" s="233" t="s">
        <v>894</v>
      </c>
      <c r="D885" s="234"/>
      <c r="E885" s="235"/>
      <c r="F885" s="543"/>
      <c r="G885" s="236"/>
      <c r="H885" s="237"/>
      <c r="I885" s="238"/>
      <c r="J885" s="239"/>
      <c r="K885" s="240"/>
      <c r="O885" s="241">
        <v>1</v>
      </c>
    </row>
    <row r="886" spans="1:80" ht="12.75">
      <c r="A886" s="242">
        <v>138</v>
      </c>
      <c r="B886" s="243" t="s">
        <v>896</v>
      </c>
      <c r="C886" s="244" t="s">
        <v>897</v>
      </c>
      <c r="D886" s="245" t="s">
        <v>153</v>
      </c>
      <c r="E886" s="246">
        <v>3</v>
      </c>
      <c r="F886" s="377"/>
      <c r="G886" s="247">
        <f>E886*F886</f>
        <v>0</v>
      </c>
      <c r="H886" s="248">
        <v>0</v>
      </c>
      <c r="I886" s="249">
        <f>E886*H886</f>
        <v>0</v>
      </c>
      <c r="J886" s="248">
        <v>0</v>
      </c>
      <c r="K886" s="249">
        <f>E886*J886</f>
        <v>0</v>
      </c>
      <c r="O886" s="241">
        <v>2</v>
      </c>
      <c r="AA886" s="214">
        <v>1</v>
      </c>
      <c r="AB886" s="214">
        <v>9</v>
      </c>
      <c r="AC886" s="214">
        <v>9</v>
      </c>
      <c r="AZ886" s="214">
        <v>4</v>
      </c>
      <c r="BA886" s="214">
        <f>IF(AZ886=1,G886,0)</f>
        <v>0</v>
      </c>
      <c r="BB886" s="214">
        <f>IF(AZ886=2,G886,0)</f>
        <v>0</v>
      </c>
      <c r="BC886" s="214">
        <f>IF(AZ886=3,G886,0)</f>
        <v>0</v>
      </c>
      <c r="BD886" s="214">
        <f>IF(AZ886=4,G886,0)</f>
        <v>0</v>
      </c>
      <c r="BE886" s="214">
        <f>IF(AZ886=5,G886,0)</f>
        <v>0</v>
      </c>
      <c r="CA886" s="241">
        <v>1</v>
      </c>
      <c r="CB886" s="241">
        <v>9</v>
      </c>
    </row>
    <row r="887" spans="1:80" ht="22.5">
      <c r="A887" s="242">
        <v>139</v>
      </c>
      <c r="B887" s="243" t="s">
        <v>1467</v>
      </c>
      <c r="C887" s="244" t="s">
        <v>1468</v>
      </c>
      <c r="D887" s="245" t="s">
        <v>153</v>
      </c>
      <c r="E887" s="246">
        <v>1</v>
      </c>
      <c r="F887" s="377"/>
      <c r="G887" s="247">
        <f>E887*F887</f>
        <v>0</v>
      </c>
      <c r="H887" s="248">
        <v>0</v>
      </c>
      <c r="I887" s="249">
        <f>E887*H887</f>
        <v>0</v>
      </c>
      <c r="J887" s="248">
        <v>0</v>
      </c>
      <c r="K887" s="249">
        <f>E887*J887</f>
        <v>0</v>
      </c>
      <c r="O887" s="241">
        <v>2</v>
      </c>
      <c r="AA887" s="214">
        <v>1</v>
      </c>
      <c r="AB887" s="214">
        <v>9</v>
      </c>
      <c r="AC887" s="214">
        <v>9</v>
      </c>
      <c r="AZ887" s="214">
        <v>4</v>
      </c>
      <c r="BA887" s="214">
        <f>IF(AZ887=1,G887,0)</f>
        <v>0</v>
      </c>
      <c r="BB887" s="214">
        <f>IF(AZ887=2,G887,0)</f>
        <v>0</v>
      </c>
      <c r="BC887" s="214">
        <f>IF(AZ887=3,G887,0)</f>
        <v>0</v>
      </c>
      <c r="BD887" s="214">
        <f>IF(AZ887=4,G887,0)</f>
        <v>0</v>
      </c>
      <c r="BE887" s="214">
        <f>IF(AZ887=5,G887,0)</f>
        <v>0</v>
      </c>
      <c r="CA887" s="241">
        <v>1</v>
      </c>
      <c r="CB887" s="241">
        <v>9</v>
      </c>
    </row>
    <row r="888" spans="1:80" ht="22.5">
      <c r="A888" s="242">
        <v>140</v>
      </c>
      <c r="B888" s="243" t="s">
        <v>902</v>
      </c>
      <c r="C888" s="244" t="s">
        <v>903</v>
      </c>
      <c r="D888" s="245" t="s">
        <v>112</v>
      </c>
      <c r="E888" s="246">
        <v>1.5</v>
      </c>
      <c r="F888" s="377"/>
      <c r="G888" s="247">
        <f>E888*F888</f>
        <v>0</v>
      </c>
      <c r="H888" s="248">
        <v>0</v>
      </c>
      <c r="I888" s="249">
        <f>E888*H888</f>
        <v>0</v>
      </c>
      <c r="J888" s="248">
        <v>0</v>
      </c>
      <c r="K888" s="249">
        <f>E888*J888</f>
        <v>0</v>
      </c>
      <c r="O888" s="241">
        <v>2</v>
      </c>
      <c r="AA888" s="214">
        <v>1</v>
      </c>
      <c r="AB888" s="214">
        <v>9</v>
      </c>
      <c r="AC888" s="214">
        <v>9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0</v>
      </c>
      <c r="BE888" s="214">
        <f>IF(AZ888=5,G888,0)</f>
        <v>0</v>
      </c>
      <c r="CA888" s="241">
        <v>1</v>
      </c>
      <c r="CB888" s="241">
        <v>9</v>
      </c>
    </row>
    <row r="889" spans="1:15" ht="12.75">
      <c r="A889" s="250"/>
      <c r="B889" s="253"/>
      <c r="C889" s="580" t="s">
        <v>631</v>
      </c>
      <c r="D889" s="581"/>
      <c r="E889" s="254">
        <v>0</v>
      </c>
      <c r="F889" s="540"/>
      <c r="G889" s="255"/>
      <c r="H889" s="256"/>
      <c r="I889" s="251"/>
      <c r="J889" s="257"/>
      <c r="K889" s="251"/>
      <c r="M889" s="252" t="s">
        <v>631</v>
      </c>
      <c r="O889" s="241"/>
    </row>
    <row r="890" spans="1:15" ht="12.75">
      <c r="A890" s="250"/>
      <c r="B890" s="253"/>
      <c r="C890" s="580" t="s">
        <v>1469</v>
      </c>
      <c r="D890" s="581"/>
      <c r="E890" s="254">
        <v>1.5</v>
      </c>
      <c r="F890" s="540"/>
      <c r="G890" s="255"/>
      <c r="H890" s="256"/>
      <c r="I890" s="251"/>
      <c r="J890" s="257"/>
      <c r="K890" s="251"/>
      <c r="M890" s="252" t="s">
        <v>1469</v>
      </c>
      <c r="O890" s="241"/>
    </row>
    <row r="891" spans="1:80" ht="12.75">
      <c r="A891" s="242">
        <v>141</v>
      </c>
      <c r="B891" s="243" t="s">
        <v>908</v>
      </c>
      <c r="C891" s="244" t="s">
        <v>909</v>
      </c>
      <c r="D891" s="245" t="s">
        <v>227</v>
      </c>
      <c r="E891" s="246">
        <v>168.4</v>
      </c>
      <c r="F891" s="377"/>
      <c r="G891" s="247">
        <f>E891*F891</f>
        <v>0</v>
      </c>
      <c r="H891" s="248">
        <v>0</v>
      </c>
      <c r="I891" s="249">
        <f>E891*H891</f>
        <v>0</v>
      </c>
      <c r="J891" s="248"/>
      <c r="K891" s="249">
        <f>E891*J891</f>
        <v>0</v>
      </c>
      <c r="O891" s="241">
        <v>2</v>
      </c>
      <c r="AA891" s="214">
        <v>12</v>
      </c>
      <c r="AB891" s="214">
        <v>0</v>
      </c>
      <c r="AC891" s="214">
        <v>12</v>
      </c>
      <c r="AZ891" s="214">
        <v>4</v>
      </c>
      <c r="BA891" s="214">
        <f>IF(AZ891=1,G891,0)</f>
        <v>0</v>
      </c>
      <c r="BB891" s="214">
        <f>IF(AZ891=2,G891,0)</f>
        <v>0</v>
      </c>
      <c r="BC891" s="214">
        <f>IF(AZ891=3,G891,0)</f>
        <v>0</v>
      </c>
      <c r="BD891" s="214">
        <f>IF(AZ891=4,G891,0)</f>
        <v>0</v>
      </c>
      <c r="BE891" s="214">
        <f>IF(AZ891=5,G891,0)</f>
        <v>0</v>
      </c>
      <c r="CA891" s="241">
        <v>12</v>
      </c>
      <c r="CB891" s="241">
        <v>0</v>
      </c>
    </row>
    <row r="892" spans="1:15" ht="12.75">
      <c r="A892" s="250"/>
      <c r="B892" s="253"/>
      <c r="C892" s="580" t="s">
        <v>1230</v>
      </c>
      <c r="D892" s="581"/>
      <c r="E892" s="254">
        <v>31.28</v>
      </c>
      <c r="F892" s="540"/>
      <c r="G892" s="255"/>
      <c r="H892" s="256"/>
      <c r="I892" s="251"/>
      <c r="J892" s="257"/>
      <c r="K892" s="251"/>
      <c r="M892" s="252" t="s">
        <v>1230</v>
      </c>
      <c r="O892" s="241"/>
    </row>
    <row r="893" spans="1:15" ht="12.75">
      <c r="A893" s="250"/>
      <c r="B893" s="253"/>
      <c r="C893" s="580" t="s">
        <v>1231</v>
      </c>
      <c r="D893" s="581"/>
      <c r="E893" s="254">
        <v>31.28</v>
      </c>
      <c r="F893" s="540"/>
      <c r="G893" s="255"/>
      <c r="H893" s="256"/>
      <c r="I893" s="251"/>
      <c r="J893" s="257"/>
      <c r="K893" s="251"/>
      <c r="M893" s="252" t="s">
        <v>1231</v>
      </c>
      <c r="O893" s="241"/>
    </row>
    <row r="894" spans="1:15" ht="12.75">
      <c r="A894" s="250"/>
      <c r="B894" s="253"/>
      <c r="C894" s="580" t="s">
        <v>1232</v>
      </c>
      <c r="D894" s="581"/>
      <c r="E894" s="254">
        <v>18.58</v>
      </c>
      <c r="F894" s="540"/>
      <c r="G894" s="255"/>
      <c r="H894" s="256"/>
      <c r="I894" s="251"/>
      <c r="J894" s="257"/>
      <c r="K894" s="251"/>
      <c r="M894" s="252" t="s">
        <v>1232</v>
      </c>
      <c r="O894" s="241"/>
    </row>
    <row r="895" spans="1:15" ht="12.75">
      <c r="A895" s="250"/>
      <c r="B895" s="253"/>
      <c r="C895" s="580" t="s">
        <v>1233</v>
      </c>
      <c r="D895" s="581"/>
      <c r="E895" s="254">
        <v>18.58</v>
      </c>
      <c r="F895" s="540"/>
      <c r="G895" s="255"/>
      <c r="H895" s="256"/>
      <c r="I895" s="251"/>
      <c r="J895" s="257"/>
      <c r="K895" s="251"/>
      <c r="M895" s="252" t="s">
        <v>1233</v>
      </c>
      <c r="O895" s="241"/>
    </row>
    <row r="896" spans="1:15" ht="12.75">
      <c r="A896" s="250"/>
      <c r="B896" s="253"/>
      <c r="C896" s="580" t="s">
        <v>1234</v>
      </c>
      <c r="D896" s="581"/>
      <c r="E896" s="254">
        <v>0</v>
      </c>
      <c r="F896" s="540"/>
      <c r="G896" s="255"/>
      <c r="H896" s="256"/>
      <c r="I896" s="251"/>
      <c r="J896" s="257"/>
      <c r="K896" s="251"/>
      <c r="M896" s="252" t="s">
        <v>1234</v>
      </c>
      <c r="O896" s="241"/>
    </row>
    <row r="897" spans="1:15" ht="12.75">
      <c r="A897" s="250"/>
      <c r="B897" s="253"/>
      <c r="C897" s="580" t="s">
        <v>1235</v>
      </c>
      <c r="D897" s="581"/>
      <c r="E897" s="254">
        <v>14.8</v>
      </c>
      <c r="F897" s="540"/>
      <c r="G897" s="255"/>
      <c r="H897" s="256"/>
      <c r="I897" s="251"/>
      <c r="J897" s="257"/>
      <c r="K897" s="251"/>
      <c r="M897" s="252" t="s">
        <v>1235</v>
      </c>
      <c r="O897" s="241"/>
    </row>
    <row r="898" spans="1:15" ht="12.75">
      <c r="A898" s="250"/>
      <c r="B898" s="253"/>
      <c r="C898" s="580" t="s">
        <v>1236</v>
      </c>
      <c r="D898" s="581"/>
      <c r="E898" s="254">
        <v>17.56</v>
      </c>
      <c r="F898" s="540"/>
      <c r="G898" s="255"/>
      <c r="H898" s="256"/>
      <c r="I898" s="251"/>
      <c r="J898" s="257"/>
      <c r="K898" s="251"/>
      <c r="M898" s="252" t="s">
        <v>1236</v>
      </c>
      <c r="O898" s="241"/>
    </row>
    <row r="899" spans="1:15" ht="12.75">
      <c r="A899" s="250"/>
      <c r="B899" s="253"/>
      <c r="C899" s="580" t="s">
        <v>1237</v>
      </c>
      <c r="D899" s="581"/>
      <c r="E899" s="254">
        <v>11.78</v>
      </c>
      <c r="F899" s="540"/>
      <c r="G899" s="255"/>
      <c r="H899" s="256"/>
      <c r="I899" s="251"/>
      <c r="J899" s="257"/>
      <c r="K899" s="251"/>
      <c r="M899" s="252" t="s">
        <v>1237</v>
      </c>
      <c r="O899" s="241"/>
    </row>
    <row r="900" spans="1:15" ht="12.75">
      <c r="A900" s="250"/>
      <c r="B900" s="253"/>
      <c r="C900" s="580" t="s">
        <v>1238</v>
      </c>
      <c r="D900" s="581"/>
      <c r="E900" s="254">
        <v>14.54</v>
      </c>
      <c r="F900" s="540"/>
      <c r="G900" s="255"/>
      <c r="H900" s="256"/>
      <c r="I900" s="251"/>
      <c r="J900" s="257"/>
      <c r="K900" s="251"/>
      <c r="M900" s="252" t="s">
        <v>1238</v>
      </c>
      <c r="O900" s="241"/>
    </row>
    <row r="901" spans="1:15" ht="12.75">
      <c r="A901" s="250"/>
      <c r="B901" s="253"/>
      <c r="C901" s="587" t="s">
        <v>202</v>
      </c>
      <c r="D901" s="581"/>
      <c r="E901" s="278">
        <v>158.39999999999998</v>
      </c>
      <c r="F901" s="540"/>
      <c r="G901" s="255"/>
      <c r="H901" s="256"/>
      <c r="I901" s="251"/>
      <c r="J901" s="257"/>
      <c r="K901" s="251"/>
      <c r="M901" s="252" t="s">
        <v>202</v>
      </c>
      <c r="O901" s="241"/>
    </row>
    <row r="902" spans="1:15" ht="12.75">
      <c r="A902" s="250"/>
      <c r="B902" s="253"/>
      <c r="C902" s="580" t="s">
        <v>1218</v>
      </c>
      <c r="D902" s="581"/>
      <c r="E902" s="254">
        <v>10</v>
      </c>
      <c r="F902" s="540"/>
      <c r="G902" s="255"/>
      <c r="H902" s="256"/>
      <c r="I902" s="251"/>
      <c r="J902" s="257"/>
      <c r="K902" s="251"/>
      <c r="M902" s="252">
        <v>10</v>
      </c>
      <c r="O902" s="241"/>
    </row>
    <row r="903" spans="1:57" ht="12.75">
      <c r="A903" s="258"/>
      <c r="B903" s="259" t="s">
        <v>102</v>
      </c>
      <c r="C903" s="260" t="s">
        <v>895</v>
      </c>
      <c r="D903" s="261"/>
      <c r="E903" s="262"/>
      <c r="F903" s="542"/>
      <c r="G903" s="264">
        <f>SUM(G885:G902)</f>
        <v>0</v>
      </c>
      <c r="H903" s="265"/>
      <c r="I903" s="266">
        <f>SUM(I885:I902)</f>
        <v>0</v>
      </c>
      <c r="J903" s="265"/>
      <c r="K903" s="266">
        <f>SUM(K885:K902)</f>
        <v>0</v>
      </c>
      <c r="O903" s="241">
        <v>4</v>
      </c>
      <c r="BA903" s="267">
        <f>SUM(BA885:BA902)</f>
        <v>0</v>
      </c>
      <c r="BB903" s="267">
        <f>SUM(BB885:BB902)</f>
        <v>0</v>
      </c>
      <c r="BC903" s="267">
        <f>SUM(BC885:BC902)</f>
        <v>0</v>
      </c>
      <c r="BD903" s="267">
        <f>SUM(BD885:BD902)</f>
        <v>0</v>
      </c>
      <c r="BE903" s="267">
        <f>SUM(BE885:BE902)</f>
        <v>0</v>
      </c>
    </row>
    <row r="904" spans="1:15" ht="12.75">
      <c r="A904" s="231" t="s">
        <v>98</v>
      </c>
      <c r="B904" s="232" t="s">
        <v>912</v>
      </c>
      <c r="C904" s="233" t="s">
        <v>913</v>
      </c>
      <c r="D904" s="234"/>
      <c r="E904" s="235"/>
      <c r="F904" s="543"/>
      <c r="G904" s="236"/>
      <c r="H904" s="237"/>
      <c r="I904" s="238"/>
      <c r="J904" s="239"/>
      <c r="K904" s="240"/>
      <c r="O904" s="241">
        <v>1</v>
      </c>
    </row>
    <row r="905" spans="1:80" ht="22.5">
      <c r="A905" s="242">
        <v>142</v>
      </c>
      <c r="B905" s="243" t="s">
        <v>1470</v>
      </c>
      <c r="C905" s="244" t="s">
        <v>1471</v>
      </c>
      <c r="D905" s="245" t="s">
        <v>153</v>
      </c>
      <c r="E905" s="246">
        <v>1</v>
      </c>
      <c r="F905" s="377"/>
      <c r="G905" s="247">
        <f>E905*F905</f>
        <v>0</v>
      </c>
      <c r="H905" s="248">
        <v>0</v>
      </c>
      <c r="I905" s="249">
        <f>E905*H905</f>
        <v>0</v>
      </c>
      <c r="J905" s="248"/>
      <c r="K905" s="249">
        <f>E905*J905</f>
        <v>0</v>
      </c>
      <c r="O905" s="241">
        <v>2</v>
      </c>
      <c r="AA905" s="214">
        <v>12</v>
      </c>
      <c r="AB905" s="214">
        <v>0</v>
      </c>
      <c r="AC905" s="214">
        <v>18</v>
      </c>
      <c r="AZ905" s="214">
        <v>4</v>
      </c>
      <c r="BA905" s="214">
        <f>IF(AZ905=1,G905,0)</f>
        <v>0</v>
      </c>
      <c r="BB905" s="214">
        <f>IF(AZ905=2,G905,0)</f>
        <v>0</v>
      </c>
      <c r="BC905" s="214">
        <f>IF(AZ905=3,G905,0)</f>
        <v>0</v>
      </c>
      <c r="BD905" s="214">
        <f>IF(AZ905=4,G905,0)</f>
        <v>0</v>
      </c>
      <c r="BE905" s="214">
        <f>IF(AZ905=5,G905,0)</f>
        <v>0</v>
      </c>
      <c r="CA905" s="241">
        <v>12</v>
      </c>
      <c r="CB905" s="241">
        <v>0</v>
      </c>
    </row>
    <row r="906" spans="1:57" ht="12.75">
      <c r="A906" s="258"/>
      <c r="B906" s="259" t="s">
        <v>102</v>
      </c>
      <c r="C906" s="260" t="s">
        <v>914</v>
      </c>
      <c r="D906" s="261"/>
      <c r="E906" s="262"/>
      <c r="F906" s="542"/>
      <c r="G906" s="264">
        <f>SUM(G904:G905)</f>
        <v>0</v>
      </c>
      <c r="H906" s="265"/>
      <c r="I906" s="266">
        <f>SUM(I904:I905)</f>
        <v>0</v>
      </c>
      <c r="J906" s="265"/>
      <c r="K906" s="266">
        <f>SUM(K904:K905)</f>
        <v>0</v>
      </c>
      <c r="O906" s="241">
        <v>4</v>
      </c>
      <c r="BA906" s="267">
        <f>SUM(BA904:BA905)</f>
        <v>0</v>
      </c>
      <c r="BB906" s="267">
        <f>SUM(BB904:BB905)</f>
        <v>0</v>
      </c>
      <c r="BC906" s="267">
        <f>SUM(BC904:BC905)</f>
        <v>0</v>
      </c>
      <c r="BD906" s="267">
        <f>SUM(BD904:BD905)</f>
        <v>0</v>
      </c>
      <c r="BE906" s="267">
        <f>SUM(BE904:BE905)</f>
        <v>0</v>
      </c>
    </row>
    <row r="907" spans="1:15" ht="12.75">
      <c r="A907" s="231" t="s">
        <v>98</v>
      </c>
      <c r="B907" s="232" t="s">
        <v>926</v>
      </c>
      <c r="C907" s="233" t="s">
        <v>927</v>
      </c>
      <c r="D907" s="234"/>
      <c r="E907" s="235"/>
      <c r="F907" s="543"/>
      <c r="G907" s="236"/>
      <c r="H907" s="237"/>
      <c r="I907" s="238"/>
      <c r="J907" s="239"/>
      <c r="K907" s="240"/>
      <c r="O907" s="241">
        <v>1</v>
      </c>
    </row>
    <row r="908" spans="1:80" ht="12.75">
      <c r="A908" s="242">
        <v>143</v>
      </c>
      <c r="B908" s="243" t="s">
        <v>929</v>
      </c>
      <c r="C908" s="244" t="s">
        <v>930</v>
      </c>
      <c r="D908" s="245" t="s">
        <v>579</v>
      </c>
      <c r="E908" s="246">
        <v>61.0430966</v>
      </c>
      <c r="F908" s="377"/>
      <c r="G908" s="247">
        <f aca="true" t="shared" si="0" ref="G908:G914">E908*F908</f>
        <v>0</v>
      </c>
      <c r="H908" s="248">
        <v>0</v>
      </c>
      <c r="I908" s="249">
        <f aca="true" t="shared" si="1" ref="I908:I914">E908*H908</f>
        <v>0</v>
      </c>
      <c r="J908" s="248"/>
      <c r="K908" s="249">
        <f aca="true" t="shared" si="2" ref="K908:K914">E908*J908</f>
        <v>0</v>
      </c>
      <c r="O908" s="241">
        <v>2</v>
      </c>
      <c r="AA908" s="214">
        <v>8</v>
      </c>
      <c r="AB908" s="214">
        <v>0</v>
      </c>
      <c r="AC908" s="214">
        <v>3</v>
      </c>
      <c r="AZ908" s="214">
        <v>1</v>
      </c>
      <c r="BA908" s="214">
        <f aca="true" t="shared" si="3" ref="BA908:BA914">IF(AZ908=1,G908,0)</f>
        <v>0</v>
      </c>
      <c r="BB908" s="214">
        <f aca="true" t="shared" si="4" ref="BB908:BB914">IF(AZ908=2,G908,0)</f>
        <v>0</v>
      </c>
      <c r="BC908" s="214">
        <f aca="true" t="shared" si="5" ref="BC908:BC914">IF(AZ908=3,G908,0)</f>
        <v>0</v>
      </c>
      <c r="BD908" s="214">
        <f aca="true" t="shared" si="6" ref="BD908:BD914">IF(AZ908=4,G908,0)</f>
        <v>0</v>
      </c>
      <c r="BE908" s="214">
        <f aca="true" t="shared" si="7" ref="BE908:BE914">IF(AZ908=5,G908,0)</f>
        <v>0</v>
      </c>
      <c r="CA908" s="241">
        <v>8</v>
      </c>
      <c r="CB908" s="241">
        <v>0</v>
      </c>
    </row>
    <row r="909" spans="1:80" ht="12.75">
      <c r="A909" s="242">
        <v>144</v>
      </c>
      <c r="B909" s="243" t="s">
        <v>931</v>
      </c>
      <c r="C909" s="244" t="s">
        <v>932</v>
      </c>
      <c r="D909" s="245" t="s">
        <v>579</v>
      </c>
      <c r="E909" s="246">
        <v>61.0430966</v>
      </c>
      <c r="F909" s="377"/>
      <c r="G909" s="247">
        <f t="shared" si="0"/>
        <v>0</v>
      </c>
      <c r="H909" s="248">
        <v>0</v>
      </c>
      <c r="I909" s="249">
        <f t="shared" si="1"/>
        <v>0</v>
      </c>
      <c r="J909" s="248"/>
      <c r="K909" s="249">
        <f t="shared" si="2"/>
        <v>0</v>
      </c>
      <c r="O909" s="241">
        <v>2</v>
      </c>
      <c r="AA909" s="214">
        <v>8</v>
      </c>
      <c r="AB909" s="214">
        <v>0</v>
      </c>
      <c r="AC909" s="214">
        <v>3</v>
      </c>
      <c r="AZ909" s="214">
        <v>1</v>
      </c>
      <c r="BA909" s="214">
        <f t="shared" si="3"/>
        <v>0</v>
      </c>
      <c r="BB909" s="214">
        <f t="shared" si="4"/>
        <v>0</v>
      </c>
      <c r="BC909" s="214">
        <f t="shared" si="5"/>
        <v>0</v>
      </c>
      <c r="BD909" s="214">
        <f t="shared" si="6"/>
        <v>0</v>
      </c>
      <c r="BE909" s="214">
        <f t="shared" si="7"/>
        <v>0</v>
      </c>
      <c r="CA909" s="241">
        <v>8</v>
      </c>
      <c r="CB909" s="241">
        <v>0</v>
      </c>
    </row>
    <row r="910" spans="1:80" ht="12.75">
      <c r="A910" s="242">
        <v>145</v>
      </c>
      <c r="B910" s="243" t="s">
        <v>933</v>
      </c>
      <c r="C910" s="244" t="s">
        <v>934</v>
      </c>
      <c r="D910" s="245" t="s">
        <v>579</v>
      </c>
      <c r="E910" s="246">
        <v>61.0430966</v>
      </c>
      <c r="F910" s="377"/>
      <c r="G910" s="247">
        <f t="shared" si="0"/>
        <v>0</v>
      </c>
      <c r="H910" s="248">
        <v>0</v>
      </c>
      <c r="I910" s="249">
        <f t="shared" si="1"/>
        <v>0</v>
      </c>
      <c r="J910" s="248"/>
      <c r="K910" s="249">
        <f t="shared" si="2"/>
        <v>0</v>
      </c>
      <c r="O910" s="241">
        <v>2</v>
      </c>
      <c r="AA910" s="214">
        <v>8</v>
      </c>
      <c r="AB910" s="214">
        <v>0</v>
      </c>
      <c r="AC910" s="214">
        <v>3</v>
      </c>
      <c r="AZ910" s="214">
        <v>1</v>
      </c>
      <c r="BA910" s="214">
        <f t="shared" si="3"/>
        <v>0</v>
      </c>
      <c r="BB910" s="214">
        <f t="shared" si="4"/>
        <v>0</v>
      </c>
      <c r="BC910" s="214">
        <f t="shared" si="5"/>
        <v>0</v>
      </c>
      <c r="BD910" s="214">
        <f t="shared" si="6"/>
        <v>0</v>
      </c>
      <c r="BE910" s="214">
        <f t="shared" si="7"/>
        <v>0</v>
      </c>
      <c r="CA910" s="241">
        <v>8</v>
      </c>
      <c r="CB910" s="241">
        <v>0</v>
      </c>
    </row>
    <row r="911" spans="1:80" ht="12.75">
      <c r="A911" s="242">
        <v>146</v>
      </c>
      <c r="B911" s="243" t="s">
        <v>935</v>
      </c>
      <c r="C911" s="244" t="s">
        <v>936</v>
      </c>
      <c r="D911" s="245" t="s">
        <v>579</v>
      </c>
      <c r="E911" s="246">
        <v>244.1723864</v>
      </c>
      <c r="F911" s="377"/>
      <c r="G911" s="247">
        <f t="shared" si="0"/>
        <v>0</v>
      </c>
      <c r="H911" s="248">
        <v>0</v>
      </c>
      <c r="I911" s="249">
        <f t="shared" si="1"/>
        <v>0</v>
      </c>
      <c r="J911" s="248"/>
      <c r="K911" s="249">
        <f t="shared" si="2"/>
        <v>0</v>
      </c>
      <c r="O911" s="241">
        <v>2</v>
      </c>
      <c r="AA911" s="214">
        <v>8</v>
      </c>
      <c r="AB911" s="214">
        <v>0</v>
      </c>
      <c r="AC911" s="214">
        <v>3</v>
      </c>
      <c r="AZ911" s="214">
        <v>1</v>
      </c>
      <c r="BA911" s="214">
        <f t="shared" si="3"/>
        <v>0</v>
      </c>
      <c r="BB911" s="214">
        <f t="shared" si="4"/>
        <v>0</v>
      </c>
      <c r="BC911" s="214">
        <f t="shared" si="5"/>
        <v>0</v>
      </c>
      <c r="BD911" s="214">
        <f t="shared" si="6"/>
        <v>0</v>
      </c>
      <c r="BE911" s="214">
        <f t="shared" si="7"/>
        <v>0</v>
      </c>
      <c r="CA911" s="241">
        <v>8</v>
      </c>
      <c r="CB911" s="241">
        <v>0</v>
      </c>
    </row>
    <row r="912" spans="1:80" ht="12.75">
      <c r="A912" s="242">
        <v>147</v>
      </c>
      <c r="B912" s="243" t="s">
        <v>937</v>
      </c>
      <c r="C912" s="244" t="s">
        <v>938</v>
      </c>
      <c r="D912" s="245" t="s">
        <v>579</v>
      </c>
      <c r="E912" s="246">
        <v>61.0430966</v>
      </c>
      <c r="F912" s="377"/>
      <c r="G912" s="247">
        <f t="shared" si="0"/>
        <v>0</v>
      </c>
      <c r="H912" s="248">
        <v>0</v>
      </c>
      <c r="I912" s="249">
        <f t="shared" si="1"/>
        <v>0</v>
      </c>
      <c r="J912" s="248"/>
      <c r="K912" s="249">
        <f t="shared" si="2"/>
        <v>0</v>
      </c>
      <c r="O912" s="241">
        <v>2</v>
      </c>
      <c r="AA912" s="214">
        <v>8</v>
      </c>
      <c r="AB912" s="214">
        <v>0</v>
      </c>
      <c r="AC912" s="214">
        <v>3</v>
      </c>
      <c r="AZ912" s="214">
        <v>1</v>
      </c>
      <c r="BA912" s="214">
        <f t="shared" si="3"/>
        <v>0</v>
      </c>
      <c r="BB912" s="214">
        <f t="shared" si="4"/>
        <v>0</v>
      </c>
      <c r="BC912" s="214">
        <f t="shared" si="5"/>
        <v>0</v>
      </c>
      <c r="BD912" s="214">
        <f t="shared" si="6"/>
        <v>0</v>
      </c>
      <c r="BE912" s="214">
        <f t="shared" si="7"/>
        <v>0</v>
      </c>
      <c r="CA912" s="241">
        <v>8</v>
      </c>
      <c r="CB912" s="241">
        <v>0</v>
      </c>
    </row>
    <row r="913" spans="1:80" ht="12.75">
      <c r="A913" s="242">
        <v>148</v>
      </c>
      <c r="B913" s="243" t="s">
        <v>939</v>
      </c>
      <c r="C913" s="244" t="s">
        <v>940</v>
      </c>
      <c r="D913" s="245" t="s">
        <v>579</v>
      </c>
      <c r="E913" s="246">
        <v>244.1723864</v>
      </c>
      <c r="F913" s="377"/>
      <c r="G913" s="247">
        <f t="shared" si="0"/>
        <v>0</v>
      </c>
      <c r="H913" s="248">
        <v>0</v>
      </c>
      <c r="I913" s="249">
        <f t="shared" si="1"/>
        <v>0</v>
      </c>
      <c r="J913" s="248"/>
      <c r="K913" s="249">
        <f t="shared" si="2"/>
        <v>0</v>
      </c>
      <c r="O913" s="241">
        <v>2</v>
      </c>
      <c r="AA913" s="214">
        <v>8</v>
      </c>
      <c r="AB913" s="214">
        <v>0</v>
      </c>
      <c r="AC913" s="214">
        <v>3</v>
      </c>
      <c r="AZ913" s="214">
        <v>1</v>
      </c>
      <c r="BA913" s="214">
        <f t="shared" si="3"/>
        <v>0</v>
      </c>
      <c r="BB913" s="214">
        <f t="shared" si="4"/>
        <v>0</v>
      </c>
      <c r="BC913" s="214">
        <f t="shared" si="5"/>
        <v>0</v>
      </c>
      <c r="BD913" s="214">
        <f t="shared" si="6"/>
        <v>0</v>
      </c>
      <c r="BE913" s="214">
        <f t="shared" si="7"/>
        <v>0</v>
      </c>
      <c r="CA913" s="241">
        <v>8</v>
      </c>
      <c r="CB913" s="241">
        <v>0</v>
      </c>
    </row>
    <row r="914" spans="1:80" ht="12.75">
      <c r="A914" s="242">
        <v>149</v>
      </c>
      <c r="B914" s="243" t="s">
        <v>941</v>
      </c>
      <c r="C914" s="244" t="s">
        <v>942</v>
      </c>
      <c r="D914" s="245" t="s">
        <v>579</v>
      </c>
      <c r="E914" s="246">
        <v>61.0430966</v>
      </c>
      <c r="F914" s="377"/>
      <c r="G914" s="247">
        <f t="shared" si="0"/>
        <v>0</v>
      </c>
      <c r="H914" s="248">
        <v>0</v>
      </c>
      <c r="I914" s="249">
        <f t="shared" si="1"/>
        <v>0</v>
      </c>
      <c r="J914" s="248"/>
      <c r="K914" s="249">
        <f t="shared" si="2"/>
        <v>0</v>
      </c>
      <c r="O914" s="241">
        <v>2</v>
      </c>
      <c r="AA914" s="214">
        <v>8</v>
      </c>
      <c r="AB914" s="214">
        <v>0</v>
      </c>
      <c r="AC914" s="214">
        <v>3</v>
      </c>
      <c r="AZ914" s="214">
        <v>1</v>
      </c>
      <c r="BA914" s="214">
        <f t="shared" si="3"/>
        <v>0</v>
      </c>
      <c r="BB914" s="214">
        <f t="shared" si="4"/>
        <v>0</v>
      </c>
      <c r="BC914" s="214">
        <f t="shared" si="5"/>
        <v>0</v>
      </c>
      <c r="BD914" s="214">
        <f t="shared" si="6"/>
        <v>0</v>
      </c>
      <c r="BE914" s="214">
        <f t="shared" si="7"/>
        <v>0</v>
      </c>
      <c r="CA914" s="241">
        <v>8</v>
      </c>
      <c r="CB914" s="241">
        <v>0</v>
      </c>
    </row>
    <row r="915" spans="1:57" ht="12.75">
      <c r="A915" s="258"/>
      <c r="B915" s="259" t="s">
        <v>102</v>
      </c>
      <c r="C915" s="260" t="s">
        <v>928</v>
      </c>
      <c r="D915" s="261"/>
      <c r="E915" s="262"/>
      <c r="F915" s="263"/>
      <c r="G915" s="264">
        <f>SUM(G907:G914)</f>
        <v>0</v>
      </c>
      <c r="H915" s="265"/>
      <c r="I915" s="266">
        <f>SUM(I907:I914)</f>
        <v>0</v>
      </c>
      <c r="J915" s="265"/>
      <c r="K915" s="266">
        <f>SUM(K907:K914)</f>
        <v>0</v>
      </c>
      <c r="O915" s="241">
        <v>4</v>
      </c>
      <c r="BA915" s="267">
        <f>SUM(BA907:BA914)</f>
        <v>0</v>
      </c>
      <c r="BB915" s="267">
        <f>SUM(BB907:BB914)</f>
        <v>0</v>
      </c>
      <c r="BC915" s="267">
        <f>SUM(BC907:BC914)</f>
        <v>0</v>
      </c>
      <c r="BD915" s="267">
        <f>SUM(BD907:BD914)</f>
        <v>0</v>
      </c>
      <c r="BE915" s="267">
        <f>SUM(BE907:BE914)</f>
        <v>0</v>
      </c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ht="12.75">
      <c r="E924" s="214"/>
    </row>
    <row r="925" ht="12.75">
      <c r="E925" s="214"/>
    </row>
    <row r="926" ht="12.75">
      <c r="E926" s="214"/>
    </row>
    <row r="927" ht="12.75">
      <c r="E927" s="214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spans="1:7" ht="12.75">
      <c r="A939" s="257"/>
      <c r="B939" s="257"/>
      <c r="C939" s="257"/>
      <c r="D939" s="257"/>
      <c r="E939" s="257"/>
      <c r="F939" s="257"/>
      <c r="G939" s="257"/>
    </row>
    <row r="940" spans="1:7" ht="12.75">
      <c r="A940" s="257"/>
      <c r="B940" s="257"/>
      <c r="C940" s="257"/>
      <c r="D940" s="257"/>
      <c r="E940" s="257"/>
      <c r="F940" s="257"/>
      <c r="G940" s="257"/>
    </row>
    <row r="941" spans="1:7" ht="12.75">
      <c r="A941" s="257"/>
      <c r="B941" s="257"/>
      <c r="C941" s="257"/>
      <c r="D941" s="257"/>
      <c r="E941" s="257"/>
      <c r="F941" s="257"/>
      <c r="G941" s="257"/>
    </row>
    <row r="942" spans="1:7" ht="12.75">
      <c r="A942" s="257"/>
      <c r="B942" s="257"/>
      <c r="C942" s="257"/>
      <c r="D942" s="257"/>
      <c r="E942" s="257"/>
      <c r="F942" s="257"/>
      <c r="G942" s="257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ht="12.75">
      <c r="E959" s="214"/>
    </row>
    <row r="960" ht="12.75">
      <c r="E960" s="214"/>
    </row>
    <row r="961" ht="12.75">
      <c r="E961" s="214"/>
    </row>
    <row r="962" ht="12.75">
      <c r="E962" s="214"/>
    </row>
    <row r="963" ht="12.75">
      <c r="E963" s="214"/>
    </row>
    <row r="964" ht="12.75">
      <c r="E964" s="214"/>
    </row>
    <row r="965" ht="12.75">
      <c r="E965" s="214"/>
    </row>
    <row r="966" ht="12.75">
      <c r="E966" s="214"/>
    </row>
    <row r="967" ht="12.75">
      <c r="E967" s="214"/>
    </row>
    <row r="968" ht="12.75">
      <c r="E968" s="214"/>
    </row>
    <row r="969" ht="12.75">
      <c r="E969" s="214"/>
    </row>
    <row r="970" ht="12.75">
      <c r="E970" s="214"/>
    </row>
    <row r="971" ht="12.75">
      <c r="E971" s="214"/>
    </row>
    <row r="972" ht="12.75">
      <c r="E972" s="214"/>
    </row>
    <row r="973" ht="12.75">
      <c r="E973" s="214"/>
    </row>
    <row r="974" spans="1:2" ht="12.75">
      <c r="A974" s="268"/>
      <c r="B974" s="268"/>
    </row>
    <row r="975" spans="1:7" ht="12.75">
      <c r="A975" s="257"/>
      <c r="B975" s="257"/>
      <c r="C975" s="269"/>
      <c r="D975" s="269"/>
      <c r="E975" s="270"/>
      <c r="F975" s="269"/>
      <c r="G975" s="271"/>
    </row>
    <row r="976" spans="1:7" ht="12.75">
      <c r="A976" s="272"/>
      <c r="B976" s="272"/>
      <c r="C976" s="257"/>
      <c r="D976" s="257"/>
      <c r="E976" s="273"/>
      <c r="F976" s="257"/>
      <c r="G976" s="257"/>
    </row>
    <row r="977" spans="1:7" ht="12.75">
      <c r="A977" s="257"/>
      <c r="B977" s="257"/>
      <c r="C977" s="257"/>
      <c r="D977" s="257"/>
      <c r="E977" s="273"/>
      <c r="F977" s="257"/>
      <c r="G977" s="257"/>
    </row>
    <row r="978" spans="1:7" ht="12.75">
      <c r="A978" s="257"/>
      <c r="B978" s="257"/>
      <c r="C978" s="257"/>
      <c r="D978" s="257"/>
      <c r="E978" s="273"/>
      <c r="F978" s="257"/>
      <c r="G978" s="257"/>
    </row>
    <row r="979" spans="1:7" ht="12.75">
      <c r="A979" s="257"/>
      <c r="B979" s="257"/>
      <c r="C979" s="257"/>
      <c r="D979" s="257"/>
      <c r="E979" s="273"/>
      <c r="F979" s="257"/>
      <c r="G979" s="257"/>
    </row>
    <row r="980" spans="1:7" ht="12.75">
      <c r="A980" s="257"/>
      <c r="B980" s="257"/>
      <c r="C980" s="257"/>
      <c r="D980" s="257"/>
      <c r="E980" s="273"/>
      <c r="F980" s="257"/>
      <c r="G980" s="257"/>
    </row>
    <row r="981" spans="1:7" ht="12.75">
      <c r="A981" s="257"/>
      <c r="B981" s="257"/>
      <c r="C981" s="257"/>
      <c r="D981" s="257"/>
      <c r="E981" s="273"/>
      <c r="F981" s="257"/>
      <c r="G981" s="257"/>
    </row>
    <row r="982" spans="1:7" ht="12.75">
      <c r="A982" s="257"/>
      <c r="B982" s="257"/>
      <c r="C982" s="257"/>
      <c r="D982" s="257"/>
      <c r="E982" s="273"/>
      <c r="F982" s="257"/>
      <c r="G982" s="257"/>
    </row>
    <row r="983" spans="1:7" ht="12.75">
      <c r="A983" s="257"/>
      <c r="B983" s="257"/>
      <c r="C983" s="257"/>
      <c r="D983" s="257"/>
      <c r="E983" s="273"/>
      <c r="F983" s="257"/>
      <c r="G983" s="257"/>
    </row>
    <row r="984" spans="1:7" ht="12.75">
      <c r="A984" s="257"/>
      <c r="B984" s="257"/>
      <c r="C984" s="257"/>
      <c r="D984" s="257"/>
      <c r="E984" s="273"/>
      <c r="F984" s="257"/>
      <c r="G984" s="257"/>
    </row>
    <row r="985" spans="1:7" ht="12.75">
      <c r="A985" s="257"/>
      <c r="B985" s="257"/>
      <c r="C985" s="257"/>
      <c r="D985" s="257"/>
      <c r="E985" s="273"/>
      <c r="F985" s="257"/>
      <c r="G985" s="257"/>
    </row>
    <row r="986" spans="1:7" ht="12.75">
      <c r="A986" s="257"/>
      <c r="B986" s="257"/>
      <c r="C986" s="257"/>
      <c r="D986" s="257"/>
      <c r="E986" s="273"/>
      <c r="F986" s="257"/>
      <c r="G986" s="257"/>
    </row>
    <row r="987" spans="1:7" ht="12.75">
      <c r="A987" s="257"/>
      <c r="B987" s="257"/>
      <c r="C987" s="257"/>
      <c r="D987" s="257"/>
      <c r="E987" s="273"/>
      <c r="F987" s="257"/>
      <c r="G987" s="257"/>
    </row>
    <row r="988" spans="1:7" ht="12.75">
      <c r="A988" s="257"/>
      <c r="B988" s="257"/>
      <c r="C988" s="257"/>
      <c r="D988" s="257"/>
      <c r="E988" s="273"/>
      <c r="F988" s="257"/>
      <c r="G988" s="257"/>
    </row>
  </sheetData>
  <sheetProtection algorithmName="SHA-512" hashValue="REfxAD+OhVhSYoP/RdYG8kp310oA4LyReZNjTOLNtVPp1+D4r3JUm7rss7DFxlgaua33K2e14X9sNYYS3BrHfA==" saltValue="XTQEuYsPObBm9bxIZZcKcg==" spinCount="100000" sheet="1" objects="1" scenarios="1"/>
  <mergeCells count="710">
    <mergeCell ref="C898:D898"/>
    <mergeCell ref="C899:D899"/>
    <mergeCell ref="C900:D900"/>
    <mergeCell ref="C901:D901"/>
    <mergeCell ref="C902:D902"/>
    <mergeCell ref="C889:D889"/>
    <mergeCell ref="C890:D890"/>
    <mergeCell ref="C892:D892"/>
    <mergeCell ref="C893:D893"/>
    <mergeCell ref="C894:D894"/>
    <mergeCell ref="C895:D895"/>
    <mergeCell ref="C896:D896"/>
    <mergeCell ref="C897:D897"/>
    <mergeCell ref="C878:D878"/>
    <mergeCell ref="C880:D880"/>
    <mergeCell ref="C882:D882"/>
    <mergeCell ref="C883:D883"/>
    <mergeCell ref="C869:D869"/>
    <mergeCell ref="C870:D870"/>
    <mergeCell ref="C871:D871"/>
    <mergeCell ref="C872:D872"/>
    <mergeCell ref="C873:D873"/>
    <mergeCell ref="C874:D874"/>
    <mergeCell ref="C858:D858"/>
    <mergeCell ref="C862:D862"/>
    <mergeCell ref="C863:D863"/>
    <mergeCell ref="C864:D864"/>
    <mergeCell ref="C865:D865"/>
    <mergeCell ref="C866:D866"/>
    <mergeCell ref="C867:D867"/>
    <mergeCell ref="C868:D868"/>
    <mergeCell ref="C852:D852"/>
    <mergeCell ref="C853:D853"/>
    <mergeCell ref="C854:D854"/>
    <mergeCell ref="C855:D855"/>
    <mergeCell ref="C856:D856"/>
    <mergeCell ref="C857:D857"/>
    <mergeCell ref="C846:D846"/>
    <mergeCell ref="C847:D847"/>
    <mergeCell ref="C848:D848"/>
    <mergeCell ref="C849:D849"/>
    <mergeCell ref="C850:D850"/>
    <mergeCell ref="C851:D851"/>
    <mergeCell ref="C839:D839"/>
    <mergeCell ref="C840:D840"/>
    <mergeCell ref="C841:D841"/>
    <mergeCell ref="C842:D842"/>
    <mergeCell ref="C843:D843"/>
    <mergeCell ref="C845:D845"/>
    <mergeCell ref="C833:D833"/>
    <mergeCell ref="C834:D834"/>
    <mergeCell ref="C835:D835"/>
    <mergeCell ref="C836:D836"/>
    <mergeCell ref="C837:D837"/>
    <mergeCell ref="C838:D838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13:D813"/>
    <mergeCell ref="C815:D815"/>
    <mergeCell ref="C816:D816"/>
    <mergeCell ref="C819:D819"/>
    <mergeCell ref="C820:D820"/>
    <mergeCell ref="C802:D802"/>
    <mergeCell ref="C803:D803"/>
    <mergeCell ref="C804:D804"/>
    <mergeCell ref="C805:D805"/>
    <mergeCell ref="C806:D806"/>
    <mergeCell ref="C807:D807"/>
    <mergeCell ref="C795:D795"/>
    <mergeCell ref="C796:D796"/>
    <mergeCell ref="C797:D797"/>
    <mergeCell ref="C799:D799"/>
    <mergeCell ref="C800:D800"/>
    <mergeCell ref="C801:D801"/>
    <mergeCell ref="C789:D789"/>
    <mergeCell ref="C790:D790"/>
    <mergeCell ref="C791:D791"/>
    <mergeCell ref="C792:D792"/>
    <mergeCell ref="C793:D793"/>
    <mergeCell ref="C794:D794"/>
    <mergeCell ref="C776:D776"/>
    <mergeCell ref="C777:D777"/>
    <mergeCell ref="C779:D779"/>
    <mergeCell ref="C780:D780"/>
    <mergeCell ref="C785:D785"/>
    <mergeCell ref="C786:D786"/>
    <mergeCell ref="C787:D787"/>
    <mergeCell ref="C788:D788"/>
    <mergeCell ref="C768:D768"/>
    <mergeCell ref="C769:D769"/>
    <mergeCell ref="C770:D770"/>
    <mergeCell ref="C771:D771"/>
    <mergeCell ref="C773:D773"/>
    <mergeCell ref="C774:D774"/>
    <mergeCell ref="C761:D761"/>
    <mergeCell ref="C762:D762"/>
    <mergeCell ref="C763:D763"/>
    <mergeCell ref="C764:D764"/>
    <mergeCell ref="C765:D765"/>
    <mergeCell ref="C767:D767"/>
    <mergeCell ref="C753:D753"/>
    <mergeCell ref="C754:D754"/>
    <mergeCell ref="C755:D755"/>
    <mergeCell ref="C757:D757"/>
    <mergeCell ref="C758:D758"/>
    <mergeCell ref="C759:D759"/>
    <mergeCell ref="C745:D745"/>
    <mergeCell ref="C746:D746"/>
    <mergeCell ref="C747:D747"/>
    <mergeCell ref="C748:D748"/>
    <mergeCell ref="C750:D750"/>
    <mergeCell ref="C751:D751"/>
    <mergeCell ref="C735:D735"/>
    <mergeCell ref="C737:D737"/>
    <mergeCell ref="C738:D738"/>
    <mergeCell ref="C739:D739"/>
    <mergeCell ref="C741:D741"/>
    <mergeCell ref="C742:D742"/>
    <mergeCell ref="C743:D743"/>
    <mergeCell ref="C744:D744"/>
    <mergeCell ref="C718:D718"/>
    <mergeCell ref="C723:D723"/>
    <mergeCell ref="C728:D728"/>
    <mergeCell ref="C729:D729"/>
    <mergeCell ref="C712:D712"/>
    <mergeCell ref="C713:D713"/>
    <mergeCell ref="C714:D714"/>
    <mergeCell ref="C715:D715"/>
    <mergeCell ref="C716:D716"/>
    <mergeCell ref="C717:D717"/>
    <mergeCell ref="C699:D699"/>
    <mergeCell ref="C700:D700"/>
    <mergeCell ref="C705:D705"/>
    <mergeCell ref="C706:D706"/>
    <mergeCell ref="C707:D707"/>
    <mergeCell ref="C708:D708"/>
    <mergeCell ref="C709:D709"/>
    <mergeCell ref="C711:D711"/>
    <mergeCell ref="C691:D691"/>
    <mergeCell ref="C693:D693"/>
    <mergeCell ref="C694:D694"/>
    <mergeCell ref="C695:D695"/>
    <mergeCell ref="C696:D696"/>
    <mergeCell ref="C697:D697"/>
    <mergeCell ref="C684:D684"/>
    <mergeCell ref="C685:D685"/>
    <mergeCell ref="C687:D687"/>
    <mergeCell ref="C688:D688"/>
    <mergeCell ref="C689:D689"/>
    <mergeCell ref="C690:D690"/>
    <mergeCell ref="C675:D675"/>
    <mergeCell ref="C676:D676"/>
    <mergeCell ref="C678:D678"/>
    <mergeCell ref="C679:D679"/>
    <mergeCell ref="C681:D681"/>
    <mergeCell ref="C682:D682"/>
    <mergeCell ref="C647:D647"/>
    <mergeCell ref="C648:D648"/>
    <mergeCell ref="C649:D649"/>
    <mergeCell ref="C650:D650"/>
    <mergeCell ref="C651:D651"/>
    <mergeCell ref="C669:D669"/>
    <mergeCell ref="C670:D670"/>
    <mergeCell ref="C672:D672"/>
    <mergeCell ref="C673:D673"/>
    <mergeCell ref="C656:D656"/>
    <mergeCell ref="C657:D657"/>
    <mergeCell ref="C658:D658"/>
    <mergeCell ref="C659:D659"/>
    <mergeCell ref="C660:D660"/>
    <mergeCell ref="C663:D663"/>
    <mergeCell ref="C665:D665"/>
    <mergeCell ref="C667:D667"/>
    <mergeCell ref="C668:D668"/>
    <mergeCell ref="C640:D640"/>
    <mergeCell ref="C641:D641"/>
    <mergeCell ref="C642:D642"/>
    <mergeCell ref="C643:D643"/>
    <mergeCell ref="C644:D644"/>
    <mergeCell ref="C646:D646"/>
    <mergeCell ref="C633:D633"/>
    <mergeCell ref="C634:D634"/>
    <mergeCell ref="C635:D635"/>
    <mergeCell ref="C636:D636"/>
    <mergeCell ref="C637:D637"/>
    <mergeCell ref="C638:D638"/>
    <mergeCell ref="C626:D626"/>
    <mergeCell ref="C627:D627"/>
    <mergeCell ref="C629:D629"/>
    <mergeCell ref="C630:D630"/>
    <mergeCell ref="C631:D631"/>
    <mergeCell ref="C632:D632"/>
    <mergeCell ref="C619:D619"/>
    <mergeCell ref="C620:D620"/>
    <mergeCell ref="C621:D621"/>
    <mergeCell ref="C622:D622"/>
    <mergeCell ref="C624:D624"/>
    <mergeCell ref="C625:D625"/>
    <mergeCell ref="C606:D606"/>
    <mergeCell ref="C607:D607"/>
    <mergeCell ref="C614:D614"/>
    <mergeCell ref="C615:D615"/>
    <mergeCell ref="C616:D616"/>
    <mergeCell ref="C617:D617"/>
    <mergeCell ref="C600:D600"/>
    <mergeCell ref="C601:D601"/>
    <mergeCell ref="C602:D602"/>
    <mergeCell ref="C603:D603"/>
    <mergeCell ref="C604:D604"/>
    <mergeCell ref="C605:D605"/>
    <mergeCell ref="C592:D592"/>
    <mergeCell ref="C594:D594"/>
    <mergeCell ref="C595:D595"/>
    <mergeCell ref="C596:D596"/>
    <mergeCell ref="C597:D597"/>
    <mergeCell ref="C598:D598"/>
    <mergeCell ref="C585:D585"/>
    <mergeCell ref="C586:D586"/>
    <mergeCell ref="C588:D588"/>
    <mergeCell ref="C589:D589"/>
    <mergeCell ref="C590:D590"/>
    <mergeCell ref="C591:D591"/>
    <mergeCell ref="C578:D578"/>
    <mergeCell ref="C579:D579"/>
    <mergeCell ref="C580:D580"/>
    <mergeCell ref="C581:D581"/>
    <mergeCell ref="C583:D583"/>
    <mergeCell ref="C584:D584"/>
    <mergeCell ref="C566:D566"/>
    <mergeCell ref="C567:D567"/>
    <mergeCell ref="C571:D571"/>
    <mergeCell ref="C573:D573"/>
    <mergeCell ref="C574:D574"/>
    <mergeCell ref="C575:D575"/>
    <mergeCell ref="C576:D576"/>
    <mergeCell ref="C577:D577"/>
    <mergeCell ref="C531:D531"/>
    <mergeCell ref="C533:D533"/>
    <mergeCell ref="C537:D537"/>
    <mergeCell ref="C562:D562"/>
    <mergeCell ref="C563:D563"/>
    <mergeCell ref="C564:D564"/>
    <mergeCell ref="C565:D565"/>
    <mergeCell ref="C524:D524"/>
    <mergeCell ref="C525:D525"/>
    <mergeCell ref="C526:D526"/>
    <mergeCell ref="C527:D527"/>
    <mergeCell ref="C528:D528"/>
    <mergeCell ref="C529:D529"/>
    <mergeCell ref="C550:D550"/>
    <mergeCell ref="C551:D551"/>
    <mergeCell ref="C555:D555"/>
    <mergeCell ref="C556:D556"/>
    <mergeCell ref="C557:D557"/>
    <mergeCell ref="C558:D558"/>
    <mergeCell ref="C559:D559"/>
    <mergeCell ref="C560:D560"/>
    <mergeCell ref="C561:D561"/>
    <mergeCell ref="C513:D513"/>
    <mergeCell ref="C514:D514"/>
    <mergeCell ref="C515:D515"/>
    <mergeCell ref="C519:D519"/>
    <mergeCell ref="C520:D520"/>
    <mergeCell ref="C521:D521"/>
    <mergeCell ref="C522:D522"/>
    <mergeCell ref="C523:D523"/>
    <mergeCell ref="C501:D501"/>
    <mergeCell ref="C505:D505"/>
    <mergeCell ref="C506:D506"/>
    <mergeCell ref="C507:D507"/>
    <mergeCell ref="C509:D509"/>
    <mergeCell ref="C510:D510"/>
    <mergeCell ref="C511:D511"/>
    <mergeCell ref="C512:D512"/>
    <mergeCell ref="C494:D494"/>
    <mergeCell ref="C495:D495"/>
    <mergeCell ref="C496:D496"/>
    <mergeCell ref="C498:D498"/>
    <mergeCell ref="C499:D499"/>
    <mergeCell ref="C500:D500"/>
    <mergeCell ref="C488:D488"/>
    <mergeCell ref="C489:D489"/>
    <mergeCell ref="C490:D490"/>
    <mergeCell ref="C491:D491"/>
    <mergeCell ref="C492:D492"/>
    <mergeCell ref="C493:D493"/>
    <mergeCell ref="C473:D473"/>
    <mergeCell ref="C474:D474"/>
    <mergeCell ref="C475:D475"/>
    <mergeCell ref="C476:D476"/>
    <mergeCell ref="C478:D478"/>
    <mergeCell ref="C479:D479"/>
    <mergeCell ref="C467:D467"/>
    <mergeCell ref="C468:D468"/>
    <mergeCell ref="C469:D469"/>
    <mergeCell ref="C470:D470"/>
    <mergeCell ref="C471:D471"/>
    <mergeCell ref="C472:D472"/>
    <mergeCell ref="C460:D460"/>
    <mergeCell ref="C461:D461"/>
    <mergeCell ref="C462:D462"/>
    <mergeCell ref="C463:D463"/>
    <mergeCell ref="C464:D464"/>
    <mergeCell ref="C466:D466"/>
    <mergeCell ref="C451:D451"/>
    <mergeCell ref="C455:D455"/>
    <mergeCell ref="C456:D456"/>
    <mergeCell ref="C457:D457"/>
    <mergeCell ref="C458:D458"/>
    <mergeCell ref="C459:D459"/>
    <mergeCell ref="C444:D444"/>
    <mergeCell ref="C445:D445"/>
    <mergeCell ref="C446:D446"/>
    <mergeCell ref="C447:D447"/>
    <mergeCell ref="C449:D449"/>
    <mergeCell ref="C450:D450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4:D424"/>
    <mergeCell ref="C426:D426"/>
    <mergeCell ref="C427:D427"/>
    <mergeCell ref="C428:D428"/>
    <mergeCell ref="C429:D429"/>
    <mergeCell ref="C431:D431"/>
    <mergeCell ref="C417:D417"/>
    <mergeCell ref="C419:D419"/>
    <mergeCell ref="C420:D420"/>
    <mergeCell ref="C421:D421"/>
    <mergeCell ref="C422:D422"/>
    <mergeCell ref="C423:D423"/>
    <mergeCell ref="C411:D411"/>
    <mergeCell ref="C412:D412"/>
    <mergeCell ref="C413:D413"/>
    <mergeCell ref="C414:D414"/>
    <mergeCell ref="C415:D415"/>
    <mergeCell ref="C416:D416"/>
    <mergeCell ref="C403:D403"/>
    <mergeCell ref="C404:D404"/>
    <mergeCell ref="C406:D406"/>
    <mergeCell ref="C407:D407"/>
    <mergeCell ref="C409:D409"/>
    <mergeCell ref="C410:D410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4:D394"/>
    <mergeCell ref="C395:D395"/>
    <mergeCell ref="C383:D383"/>
    <mergeCell ref="C384:D384"/>
    <mergeCell ref="C385:D385"/>
    <mergeCell ref="C386:D386"/>
    <mergeCell ref="C387:D387"/>
    <mergeCell ref="C388:D388"/>
    <mergeCell ref="C376:D376"/>
    <mergeCell ref="C377:D377"/>
    <mergeCell ref="C378:D378"/>
    <mergeCell ref="C379:D379"/>
    <mergeCell ref="C380:D380"/>
    <mergeCell ref="C381:D381"/>
    <mergeCell ref="C369:D369"/>
    <mergeCell ref="C370:D370"/>
    <mergeCell ref="C372:D372"/>
    <mergeCell ref="C373:D373"/>
    <mergeCell ref="C374:D374"/>
    <mergeCell ref="C375:D375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7:D337"/>
    <mergeCell ref="C338:D338"/>
    <mergeCell ref="C339:D339"/>
    <mergeCell ref="C340:D340"/>
    <mergeCell ref="C341:D341"/>
    <mergeCell ref="C343:D343"/>
    <mergeCell ref="C331:D331"/>
    <mergeCell ref="C332:D332"/>
    <mergeCell ref="C333:D333"/>
    <mergeCell ref="C334:D334"/>
    <mergeCell ref="C335:D335"/>
    <mergeCell ref="C336:D336"/>
    <mergeCell ref="C324:D324"/>
    <mergeCell ref="C325:D325"/>
    <mergeCell ref="C326:D326"/>
    <mergeCell ref="C327:D327"/>
    <mergeCell ref="C329:D329"/>
    <mergeCell ref="C330:D330"/>
    <mergeCell ref="C318:D318"/>
    <mergeCell ref="C319:D319"/>
    <mergeCell ref="C320:D320"/>
    <mergeCell ref="C321:D321"/>
    <mergeCell ref="C322:D322"/>
    <mergeCell ref="C323:D323"/>
    <mergeCell ref="C311:D311"/>
    <mergeCell ref="C312:D312"/>
    <mergeCell ref="C313:D313"/>
    <mergeCell ref="C314:D314"/>
    <mergeCell ref="C315:D315"/>
    <mergeCell ref="C316:D316"/>
    <mergeCell ref="C304:D304"/>
    <mergeCell ref="C305:D305"/>
    <mergeCell ref="C307:D307"/>
    <mergeCell ref="C308:D308"/>
    <mergeCell ref="C309:D309"/>
    <mergeCell ref="C310:D310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6:D266"/>
    <mergeCell ref="C267:D267"/>
    <mergeCell ref="C268:D268"/>
    <mergeCell ref="C270:D270"/>
    <mergeCell ref="C271:D271"/>
    <mergeCell ref="C272:D272"/>
    <mergeCell ref="C260:D260"/>
    <mergeCell ref="C261:D261"/>
    <mergeCell ref="C262:D262"/>
    <mergeCell ref="C263:D263"/>
    <mergeCell ref="C264:D264"/>
    <mergeCell ref="C265:D265"/>
    <mergeCell ref="C253:D253"/>
    <mergeCell ref="C254:D254"/>
    <mergeCell ref="C256:D256"/>
    <mergeCell ref="C257:D257"/>
    <mergeCell ref="C258:D258"/>
    <mergeCell ref="C259:D259"/>
    <mergeCell ref="C247:D247"/>
    <mergeCell ref="C248:D248"/>
    <mergeCell ref="C249:D249"/>
    <mergeCell ref="C250:D250"/>
    <mergeCell ref="C251:D251"/>
    <mergeCell ref="C252:D252"/>
    <mergeCell ref="C240:D240"/>
    <mergeCell ref="C242:D242"/>
    <mergeCell ref="C243:D243"/>
    <mergeCell ref="C244:D244"/>
    <mergeCell ref="C245:D245"/>
    <mergeCell ref="C246:D246"/>
    <mergeCell ref="C234:D234"/>
    <mergeCell ref="C235:D235"/>
    <mergeCell ref="C236:D236"/>
    <mergeCell ref="C237:D237"/>
    <mergeCell ref="C238:D238"/>
    <mergeCell ref="C239:D239"/>
    <mergeCell ref="C227:D227"/>
    <mergeCell ref="C228:D228"/>
    <mergeCell ref="C229:D229"/>
    <mergeCell ref="C231:D231"/>
    <mergeCell ref="C232:D232"/>
    <mergeCell ref="C233:D233"/>
    <mergeCell ref="C220:D220"/>
    <mergeCell ref="C222:D222"/>
    <mergeCell ref="C223:D223"/>
    <mergeCell ref="C224:D224"/>
    <mergeCell ref="C225:D225"/>
    <mergeCell ref="C226:D226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196:D196"/>
    <mergeCell ref="C197:D197"/>
    <mergeCell ref="C201:D201"/>
    <mergeCell ref="C202:D202"/>
    <mergeCell ref="C203:D203"/>
    <mergeCell ref="C205:D205"/>
    <mergeCell ref="C206:D206"/>
    <mergeCell ref="C207:D207"/>
    <mergeCell ref="C190:D190"/>
    <mergeCell ref="C191:D191"/>
    <mergeCell ref="C192:D192"/>
    <mergeCell ref="C193:D193"/>
    <mergeCell ref="C194:D194"/>
    <mergeCell ref="C195:D195"/>
    <mergeCell ref="C183:D183"/>
    <mergeCell ref="C184:D184"/>
    <mergeCell ref="C186:D186"/>
    <mergeCell ref="C187:D187"/>
    <mergeCell ref="C188:D188"/>
    <mergeCell ref="C189:D189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4:D164"/>
    <mergeCell ref="C165:D165"/>
    <mergeCell ref="C166:D166"/>
    <mergeCell ref="C167:D167"/>
    <mergeCell ref="C168:D168"/>
    <mergeCell ref="C169:D16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5:D135"/>
    <mergeCell ref="C136:D136"/>
    <mergeCell ref="C137:D137"/>
    <mergeCell ref="C138:D138"/>
    <mergeCell ref="C139:D139"/>
    <mergeCell ref="C127:D127"/>
    <mergeCell ref="C128:D128"/>
    <mergeCell ref="C130:D130"/>
    <mergeCell ref="C131:D131"/>
    <mergeCell ref="C132:D132"/>
    <mergeCell ref="C133:D133"/>
    <mergeCell ref="C121:D121"/>
    <mergeCell ref="C122:D122"/>
    <mergeCell ref="C123:D123"/>
    <mergeCell ref="C124:D124"/>
    <mergeCell ref="C125:D125"/>
    <mergeCell ref="C126:D126"/>
    <mergeCell ref="C114:D114"/>
    <mergeCell ref="C115:D115"/>
    <mergeCell ref="C116:D116"/>
    <mergeCell ref="C118:D118"/>
    <mergeCell ref="C119:D119"/>
    <mergeCell ref="C120:D120"/>
    <mergeCell ref="C108:D108"/>
    <mergeCell ref="C109:D109"/>
    <mergeCell ref="C110:D110"/>
    <mergeCell ref="C111:D111"/>
    <mergeCell ref="C112:D112"/>
    <mergeCell ref="C113:D113"/>
    <mergeCell ref="C101:D101"/>
    <mergeCell ref="C102:D102"/>
    <mergeCell ref="C103:D103"/>
    <mergeCell ref="C104:D104"/>
    <mergeCell ref="C106:D106"/>
    <mergeCell ref="C107:D107"/>
    <mergeCell ref="C90:D90"/>
    <mergeCell ref="C94:D94"/>
    <mergeCell ref="C95:D95"/>
    <mergeCell ref="C96:D96"/>
    <mergeCell ref="C97:D97"/>
    <mergeCell ref="C98:D98"/>
    <mergeCell ref="C99:D99"/>
    <mergeCell ref="C100:D100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65:D65"/>
    <mergeCell ref="C66:D66"/>
    <mergeCell ref="C67:D67"/>
    <mergeCell ref="C68:D68"/>
    <mergeCell ref="C73:D73"/>
    <mergeCell ref="C75:D75"/>
    <mergeCell ref="C76:D76"/>
    <mergeCell ref="C77:D77"/>
    <mergeCell ref="C59:D59"/>
    <mergeCell ref="C60:D60"/>
    <mergeCell ref="C61:D61"/>
    <mergeCell ref="C62:D62"/>
    <mergeCell ref="C63:D63"/>
    <mergeCell ref="C64:D64"/>
    <mergeCell ref="C51:D51"/>
    <mergeCell ref="C52:D52"/>
    <mergeCell ref="C54:D54"/>
    <mergeCell ref="C55:D55"/>
    <mergeCell ref="C56:D56"/>
    <mergeCell ref="C58:D58"/>
    <mergeCell ref="C43:D43"/>
    <mergeCell ref="C44:D44"/>
    <mergeCell ref="C46:D46"/>
    <mergeCell ref="C47:D47"/>
    <mergeCell ref="C48:D48"/>
    <mergeCell ref="C50:D50"/>
    <mergeCell ref="C35:D35"/>
    <mergeCell ref="C36:D36"/>
    <mergeCell ref="C38:D38"/>
    <mergeCell ref="C39:D39"/>
    <mergeCell ref="C40:D40"/>
    <mergeCell ref="C42:D42"/>
    <mergeCell ref="C27:D27"/>
    <mergeCell ref="C28:D28"/>
    <mergeCell ref="C30:D30"/>
    <mergeCell ref="C31:D31"/>
    <mergeCell ref="C32:D32"/>
    <mergeCell ref="C34:D34"/>
    <mergeCell ref="C19:D19"/>
    <mergeCell ref="C21:D21"/>
    <mergeCell ref="C22:D22"/>
    <mergeCell ref="C23:D23"/>
    <mergeCell ref="C24:D24"/>
    <mergeCell ref="C26:D26"/>
    <mergeCell ref="C13:D13"/>
    <mergeCell ref="C14:D14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5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1474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1473</v>
      </c>
      <c r="B5" s="92"/>
      <c r="C5" s="93" t="s">
        <v>1474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562" t="s">
        <v>944</v>
      </c>
      <c r="D8" s="562"/>
      <c r="E8" s="563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562"/>
      <c r="D9" s="562"/>
      <c r="E9" s="563"/>
      <c r="F9" s="87"/>
      <c r="G9" s="108"/>
      <c r="H9" s="109"/>
    </row>
    <row r="10" spans="1:8" ht="12.75">
      <c r="A10" s="103" t="s">
        <v>44</v>
      </c>
      <c r="B10" s="87"/>
      <c r="C10" s="562" t="s">
        <v>943</v>
      </c>
      <c r="D10" s="562"/>
      <c r="E10" s="562"/>
      <c r="F10" s="110"/>
      <c r="G10" s="111"/>
      <c r="H10" s="112"/>
    </row>
    <row r="11" spans="1:57" ht="13.5" customHeight="1">
      <c r="A11" s="103" t="s">
        <v>45</v>
      </c>
      <c r="B11" s="87"/>
      <c r="C11" s="562"/>
      <c r="D11" s="562"/>
      <c r="E11" s="562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564"/>
      <c r="D12" s="564"/>
      <c r="E12" s="564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04 1 Rek'!E11</f>
        <v>0</v>
      </c>
      <c r="D15" s="131">
        <f>'SO 04 1 Rek'!A19</f>
        <v>0</v>
      </c>
      <c r="E15" s="132"/>
      <c r="F15" s="133"/>
      <c r="G15" s="130">
        <f>'SO 04 1 Rek'!I19</f>
        <v>0</v>
      </c>
    </row>
    <row r="16" spans="1:7" ht="15.95" customHeight="1">
      <c r="A16" s="128" t="s">
        <v>53</v>
      </c>
      <c r="B16" s="129" t="s">
        <v>54</v>
      </c>
      <c r="C16" s="130">
        <f>'SO 04 1 Rek'!F11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04 1 Rek'!H11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04 1 Rek'!G11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04 1 Rek'!I11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560" t="s">
        <v>62</v>
      </c>
      <c r="B23" s="561"/>
      <c r="C23" s="140">
        <f>C22+G23</f>
        <v>0</v>
      </c>
      <c r="D23" s="141" t="s">
        <v>63</v>
      </c>
      <c r="E23" s="142"/>
      <c r="F23" s="143"/>
      <c r="G23" s="130">
        <f>'SO 04 1 Rek'!H17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566">
        <f>C23-F32</f>
        <v>0</v>
      </c>
      <c r="G30" s="567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566">
        <f>ROUND(PRODUCT(F30,C31/100),0)</f>
        <v>0</v>
      </c>
      <c r="G31" s="567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566">
        <v>0</v>
      </c>
      <c r="G32" s="567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566">
        <f>ROUND(PRODUCT(F32,C33/100),0)</f>
        <v>0</v>
      </c>
      <c r="G33" s="567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568">
        <f>ROUND(SUM(F30:F33),0)</f>
        <v>0</v>
      </c>
      <c r="G34" s="569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70"/>
      <c r="C37" s="570"/>
      <c r="D37" s="570"/>
      <c r="E37" s="570"/>
      <c r="F37" s="570"/>
      <c r="G37" s="570"/>
      <c r="H37" s="1" t="s">
        <v>1</v>
      </c>
    </row>
    <row r="38" spans="1:8" ht="12.75" customHeight="1">
      <c r="A38" s="167"/>
      <c r="B38" s="570"/>
      <c r="C38" s="570"/>
      <c r="D38" s="570"/>
      <c r="E38" s="570"/>
      <c r="F38" s="570"/>
      <c r="G38" s="570"/>
      <c r="H38" s="1" t="s">
        <v>1</v>
      </c>
    </row>
    <row r="39" spans="1:8" ht="12.75">
      <c r="A39" s="167"/>
      <c r="B39" s="570"/>
      <c r="C39" s="570"/>
      <c r="D39" s="570"/>
      <c r="E39" s="570"/>
      <c r="F39" s="570"/>
      <c r="G39" s="570"/>
      <c r="H39" s="1" t="s">
        <v>1</v>
      </c>
    </row>
    <row r="40" spans="1:8" ht="12.75">
      <c r="A40" s="167"/>
      <c r="B40" s="570"/>
      <c r="C40" s="570"/>
      <c r="D40" s="570"/>
      <c r="E40" s="570"/>
      <c r="F40" s="570"/>
      <c r="G40" s="570"/>
      <c r="H40" s="1" t="s">
        <v>1</v>
      </c>
    </row>
    <row r="41" spans="1:8" ht="12.75">
      <c r="A41" s="167"/>
      <c r="B41" s="570"/>
      <c r="C41" s="570"/>
      <c r="D41" s="570"/>
      <c r="E41" s="570"/>
      <c r="F41" s="570"/>
      <c r="G41" s="570"/>
      <c r="H41" s="1" t="s">
        <v>1</v>
      </c>
    </row>
    <row r="42" spans="1:8" ht="12.75">
      <c r="A42" s="167"/>
      <c r="B42" s="570"/>
      <c r="C42" s="570"/>
      <c r="D42" s="570"/>
      <c r="E42" s="570"/>
      <c r="F42" s="570"/>
      <c r="G42" s="570"/>
      <c r="H42" s="1" t="s">
        <v>1</v>
      </c>
    </row>
    <row r="43" spans="1:8" ht="12.75">
      <c r="A43" s="167"/>
      <c r="B43" s="570"/>
      <c r="C43" s="570"/>
      <c r="D43" s="570"/>
      <c r="E43" s="570"/>
      <c r="F43" s="570"/>
      <c r="G43" s="570"/>
      <c r="H43" s="1" t="s">
        <v>1</v>
      </c>
    </row>
    <row r="44" spans="1:8" ht="12.75" customHeight="1">
      <c r="A44" s="167"/>
      <c r="B44" s="570"/>
      <c r="C44" s="570"/>
      <c r="D44" s="570"/>
      <c r="E44" s="570"/>
      <c r="F44" s="570"/>
      <c r="G44" s="570"/>
      <c r="H44" s="1" t="s">
        <v>1</v>
      </c>
    </row>
    <row r="45" spans="1:8" ht="12.75" customHeight="1">
      <c r="A45" s="167"/>
      <c r="B45" s="570"/>
      <c r="C45" s="570"/>
      <c r="D45" s="570"/>
      <c r="E45" s="570"/>
      <c r="F45" s="570"/>
      <c r="G45" s="570"/>
      <c r="H45" s="1" t="s">
        <v>1</v>
      </c>
    </row>
    <row r="46" spans="2:7" ht="12.75">
      <c r="B46" s="565"/>
      <c r="C46" s="565"/>
      <c r="D46" s="565"/>
      <c r="E46" s="565"/>
      <c r="F46" s="565"/>
      <c r="G46" s="565"/>
    </row>
    <row r="47" spans="2:7" ht="12.75">
      <c r="B47" s="565"/>
      <c r="C47" s="565"/>
      <c r="D47" s="565"/>
      <c r="E47" s="565"/>
      <c r="F47" s="565"/>
      <c r="G47" s="565"/>
    </row>
    <row r="48" spans="2:7" ht="12.75">
      <c r="B48" s="565"/>
      <c r="C48" s="565"/>
      <c r="D48" s="565"/>
      <c r="E48" s="565"/>
      <c r="F48" s="565"/>
      <c r="G48" s="565"/>
    </row>
    <row r="49" spans="2:7" ht="12.75">
      <c r="B49" s="565"/>
      <c r="C49" s="565"/>
      <c r="D49" s="565"/>
      <c r="E49" s="565"/>
      <c r="F49" s="565"/>
      <c r="G49" s="565"/>
    </row>
    <row r="50" spans="2:7" ht="12.75">
      <c r="B50" s="565"/>
      <c r="C50" s="565"/>
      <c r="D50" s="565"/>
      <c r="E50" s="565"/>
      <c r="F50" s="565"/>
      <c r="G50" s="565"/>
    </row>
    <row r="51" spans="2:7" ht="12.75">
      <c r="B51" s="565"/>
      <c r="C51" s="565"/>
      <c r="D51" s="565"/>
      <c r="E51" s="565"/>
      <c r="F51" s="565"/>
      <c r="G51" s="56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71" t="s">
        <v>2</v>
      </c>
      <c r="B1" s="57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573" t="s">
        <v>77</v>
      </c>
      <c r="B2" s="574"/>
      <c r="C2" s="174" t="s">
        <v>1475</v>
      </c>
      <c r="D2" s="175"/>
      <c r="E2" s="176"/>
      <c r="F2" s="175"/>
      <c r="G2" s="575" t="s">
        <v>1474</v>
      </c>
      <c r="H2" s="576"/>
      <c r="I2" s="57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2.75">
      <c r="A7" s="274" t="str">
        <f>'SO 04 1 Pol'!B7</f>
        <v>720</v>
      </c>
      <c r="B7" s="47" t="str">
        <f>'SO 04 1 Pol'!C7</f>
        <v>Zdravotechnická instalace</v>
      </c>
      <c r="D7" s="186"/>
      <c r="E7" s="275">
        <f>'SO 04 1 Pol'!BA9</f>
        <v>0</v>
      </c>
      <c r="F7" s="276">
        <f>'SO 04 1 Pol'!BB9</f>
        <v>0</v>
      </c>
      <c r="G7" s="276">
        <f>'SO 04 1 Pol'!BC9</f>
        <v>0</v>
      </c>
      <c r="H7" s="276">
        <f>'SO 04 1 Pol'!BD9</f>
        <v>0</v>
      </c>
      <c r="I7" s="277">
        <f>'SO 04 1 Pol'!BE9</f>
        <v>0</v>
      </c>
    </row>
    <row r="8" spans="1:9" s="109" customFormat="1" ht="12.75">
      <c r="A8" s="274" t="str">
        <f>'SO 04 1 Pol'!B10</f>
        <v>730</v>
      </c>
      <c r="B8" s="47" t="str">
        <f>'SO 04 1 Pol'!C10</f>
        <v>Ústřední vytápění</v>
      </c>
      <c r="D8" s="186"/>
      <c r="E8" s="275">
        <f>'SO 04 1 Pol'!BA12</f>
        <v>0</v>
      </c>
      <c r="F8" s="276">
        <f>'SO 04 1 Pol'!BB12</f>
        <v>0</v>
      </c>
      <c r="G8" s="276">
        <f>'SO 04 1 Pol'!BC12</f>
        <v>0</v>
      </c>
      <c r="H8" s="276">
        <f>'SO 04 1 Pol'!BD12</f>
        <v>0</v>
      </c>
      <c r="I8" s="277">
        <f>'SO 04 1 Pol'!BE12</f>
        <v>0</v>
      </c>
    </row>
    <row r="9" spans="1:9" s="109" customFormat="1" ht="12.75">
      <c r="A9" s="274" t="str">
        <f>'SO 04 1 Pol'!B13</f>
        <v>M21</v>
      </c>
      <c r="B9" s="47" t="str">
        <f>'SO 04 1 Pol'!C13</f>
        <v>Elektromontáže</v>
      </c>
      <c r="D9" s="186"/>
      <c r="E9" s="275">
        <f>'SO 04 1 Pol'!BA15</f>
        <v>0</v>
      </c>
      <c r="F9" s="276">
        <f>'SO 04 1 Pol'!BB15</f>
        <v>0</v>
      </c>
      <c r="G9" s="276">
        <f>'SO 04 1 Pol'!BC15</f>
        <v>0</v>
      </c>
      <c r="H9" s="276">
        <f>'SO 04 1 Pol'!BD15</f>
        <v>0</v>
      </c>
      <c r="I9" s="277">
        <f>'SO 04 1 Pol'!BE15</f>
        <v>0</v>
      </c>
    </row>
    <row r="10" spans="1:9" s="109" customFormat="1" ht="13.5" thickBot="1">
      <c r="A10" s="274" t="str">
        <f>'SO 04 1 Pol'!B16</f>
        <v>M24</v>
      </c>
      <c r="B10" s="47" t="str">
        <f>'SO 04 1 Pol'!C16</f>
        <v>Montáže vzduchotechnických zařízení</v>
      </c>
      <c r="D10" s="186"/>
      <c r="E10" s="275">
        <f>'SO 04 1 Pol'!BA18</f>
        <v>0</v>
      </c>
      <c r="F10" s="276">
        <f>'SO 04 1 Pol'!BB18</f>
        <v>0</v>
      </c>
      <c r="G10" s="276">
        <f>'SO 04 1 Pol'!BC18</f>
        <v>0</v>
      </c>
      <c r="H10" s="276">
        <f>'SO 04 1 Pol'!BD18</f>
        <v>0</v>
      </c>
      <c r="I10" s="277">
        <f>'SO 04 1 Pol'!BE18</f>
        <v>0</v>
      </c>
    </row>
    <row r="11" spans="1:9" s="4" customFormat="1" ht="13.5" thickBot="1">
      <c r="A11" s="187"/>
      <c r="B11" s="188" t="s">
        <v>80</v>
      </c>
      <c r="C11" s="188"/>
      <c r="D11" s="189"/>
      <c r="E11" s="190">
        <f>SUM(E7:E10)</f>
        <v>0</v>
      </c>
      <c r="F11" s="191">
        <f>SUM(F7:F10)</f>
        <v>0</v>
      </c>
      <c r="G11" s="191">
        <f>SUM(G7:G10)</f>
        <v>0</v>
      </c>
      <c r="H11" s="191">
        <f>SUM(H7:H10)</f>
        <v>0</v>
      </c>
      <c r="I11" s="192">
        <f>SUM(I7:I10)</f>
        <v>0</v>
      </c>
    </row>
    <row r="12" spans="1:9" ht="12.75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57" ht="19.5" customHeight="1">
      <c r="A13" s="178" t="s">
        <v>81</v>
      </c>
      <c r="B13" s="178"/>
      <c r="C13" s="178"/>
      <c r="D13" s="178"/>
      <c r="E13" s="178"/>
      <c r="F13" s="178"/>
      <c r="G13" s="193"/>
      <c r="H13" s="178"/>
      <c r="I13" s="178"/>
      <c r="BA13" s="115"/>
      <c r="BB13" s="115"/>
      <c r="BC13" s="115"/>
      <c r="BD13" s="115"/>
      <c r="BE13" s="115"/>
    </row>
    <row r="14" ht="13.5" thickBot="1"/>
    <row r="15" spans="1:9" ht="12.75">
      <c r="A15" s="144" t="s">
        <v>82</v>
      </c>
      <c r="B15" s="145"/>
      <c r="C15" s="145"/>
      <c r="D15" s="194"/>
      <c r="E15" s="195" t="s">
        <v>83</v>
      </c>
      <c r="F15" s="196" t="s">
        <v>12</v>
      </c>
      <c r="G15" s="197" t="s">
        <v>84</v>
      </c>
      <c r="H15" s="198"/>
      <c r="I15" s="199" t="s">
        <v>83</v>
      </c>
    </row>
    <row r="16" spans="1:53" ht="12.75">
      <c r="A16" s="138"/>
      <c r="B16" s="129"/>
      <c r="C16" s="129"/>
      <c r="D16" s="200"/>
      <c r="E16" s="201"/>
      <c r="F16" s="202"/>
      <c r="G16" s="203">
        <f>CHOOSE(BA16+1,E11+F11,E11+F11+H11,E11+F11+G11+H11,E11,F11,H11,G11,H11+G11,0)</f>
        <v>0</v>
      </c>
      <c r="H16" s="204"/>
      <c r="I16" s="205">
        <f>E16+F16*G16/100</f>
        <v>0</v>
      </c>
      <c r="BA16" s="1">
        <v>8</v>
      </c>
    </row>
    <row r="17" spans="1:9" ht="13.5" thickBot="1">
      <c r="A17" s="206"/>
      <c r="B17" s="207" t="s">
        <v>85</v>
      </c>
      <c r="C17" s="208"/>
      <c r="D17" s="209"/>
      <c r="E17" s="210"/>
      <c r="F17" s="211"/>
      <c r="G17" s="211"/>
      <c r="H17" s="578">
        <f>SUM(I16:I16)</f>
        <v>0</v>
      </c>
      <c r="I17" s="579"/>
    </row>
    <row r="19" spans="2:9" ht="12.75">
      <c r="B19" s="4"/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</sheetData>
  <mergeCells count="4">
    <mergeCell ref="A1:B1"/>
    <mergeCell ref="A2:B2"/>
    <mergeCell ref="G2:I2"/>
    <mergeCell ref="H17:I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1"/>
  <sheetViews>
    <sheetView showGridLines="0" showZeros="0" zoomScaleSheetLayoutView="100" workbookViewId="0" topLeftCell="A1">
      <selection activeCell="L9" sqref="L9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582" t="s">
        <v>1520</v>
      </c>
      <c r="B1" s="582"/>
      <c r="C1" s="582"/>
      <c r="D1" s="582"/>
      <c r="E1" s="582"/>
      <c r="F1" s="582"/>
      <c r="G1" s="58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571" t="s">
        <v>2</v>
      </c>
      <c r="B3" s="572"/>
      <c r="C3" s="168" t="s">
        <v>105</v>
      </c>
      <c r="D3" s="218"/>
      <c r="E3" s="219" t="s">
        <v>86</v>
      </c>
      <c r="F3" s="220" t="str">
        <f>'SO 04 1 Rek'!H1</f>
        <v>1</v>
      </c>
      <c r="G3" s="221"/>
    </row>
    <row r="4" spans="1:7" ht="13.5" thickBot="1">
      <c r="A4" s="583" t="s">
        <v>77</v>
      </c>
      <c r="B4" s="574"/>
      <c r="C4" s="174" t="s">
        <v>1475</v>
      </c>
      <c r="D4" s="222"/>
      <c r="E4" s="584" t="str">
        <f>'SO 04 1 Rek'!G2</f>
        <v>ZTI, UT, VZT, Elektro</v>
      </c>
      <c r="F4" s="585"/>
      <c r="G4" s="58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1476</v>
      </c>
      <c r="C7" s="233" t="s">
        <v>1477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1479</v>
      </c>
      <c r="C8" s="244" t="s">
        <v>1480</v>
      </c>
      <c r="D8" s="245" t="s">
        <v>153</v>
      </c>
      <c r="E8" s="246">
        <v>1</v>
      </c>
      <c r="F8" s="246">
        <f>SUM(ZTI!L113)</f>
        <v>0</v>
      </c>
      <c r="G8" s="247">
        <f>E8*F8</f>
        <v>0</v>
      </c>
      <c r="H8" s="248">
        <v>0</v>
      </c>
      <c r="I8" s="249">
        <f>E8*H8</f>
        <v>0</v>
      </c>
      <c r="J8" s="248"/>
      <c r="K8" s="249">
        <f>E8*J8</f>
        <v>0</v>
      </c>
      <c r="O8" s="241">
        <v>2</v>
      </c>
      <c r="AA8" s="214">
        <v>12</v>
      </c>
      <c r="AB8" s="214">
        <v>0</v>
      </c>
      <c r="AC8" s="214">
        <v>1</v>
      </c>
      <c r="AZ8" s="214">
        <v>2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12</v>
      </c>
      <c r="CB8" s="241">
        <v>0</v>
      </c>
    </row>
    <row r="9" spans="1:57" ht="12.75">
      <c r="A9" s="258"/>
      <c r="B9" s="259" t="s">
        <v>102</v>
      </c>
      <c r="C9" s="260" t="s">
        <v>1478</v>
      </c>
      <c r="D9" s="261"/>
      <c r="E9" s="262"/>
      <c r="F9" s="263"/>
      <c r="G9" s="264">
        <f>SUM(G7:G8)</f>
        <v>0</v>
      </c>
      <c r="H9" s="265"/>
      <c r="I9" s="266">
        <f>SUM(I7:I8)</f>
        <v>0</v>
      </c>
      <c r="J9" s="265"/>
      <c r="K9" s="266">
        <f>SUM(K7:K8)</f>
        <v>0</v>
      </c>
      <c r="O9" s="241">
        <v>4</v>
      </c>
      <c r="BA9" s="267">
        <f>SUM(BA7:BA8)</f>
        <v>0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spans="1:15" ht="12.75">
      <c r="A10" s="231" t="s">
        <v>98</v>
      </c>
      <c r="B10" s="232" t="s">
        <v>1481</v>
      </c>
      <c r="C10" s="233" t="s">
        <v>1482</v>
      </c>
      <c r="D10" s="234"/>
      <c r="E10" s="235"/>
      <c r="F10" s="235"/>
      <c r="G10" s="236"/>
      <c r="H10" s="237"/>
      <c r="I10" s="238"/>
      <c r="J10" s="239"/>
      <c r="K10" s="240"/>
      <c r="O10" s="241">
        <v>1</v>
      </c>
    </row>
    <row r="11" spans="1:80" ht="12.75">
      <c r="A11" s="242">
        <v>2</v>
      </c>
      <c r="B11" s="243" t="s">
        <v>1484</v>
      </c>
      <c r="C11" s="244" t="s">
        <v>1485</v>
      </c>
      <c r="D11" s="245" t="s">
        <v>153</v>
      </c>
      <c r="E11" s="246">
        <v>1</v>
      </c>
      <c r="F11" s="246">
        <f>SUM(UT!L116)</f>
        <v>0</v>
      </c>
      <c r="G11" s="247">
        <f>E11*F11</f>
        <v>0</v>
      </c>
      <c r="H11" s="248">
        <v>0</v>
      </c>
      <c r="I11" s="249">
        <f>E11*H11</f>
        <v>0</v>
      </c>
      <c r="J11" s="248"/>
      <c r="K11" s="249">
        <f>E11*J11</f>
        <v>0</v>
      </c>
      <c r="O11" s="241">
        <v>2</v>
      </c>
      <c r="AA11" s="214">
        <v>12</v>
      </c>
      <c r="AB11" s="214">
        <v>0</v>
      </c>
      <c r="AC11" s="214">
        <v>2</v>
      </c>
      <c r="AZ11" s="214">
        <v>2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12</v>
      </c>
      <c r="CB11" s="241">
        <v>0</v>
      </c>
    </row>
    <row r="12" spans="1:57" ht="12.75">
      <c r="A12" s="258"/>
      <c r="B12" s="259" t="s">
        <v>102</v>
      </c>
      <c r="C12" s="260" t="s">
        <v>1483</v>
      </c>
      <c r="D12" s="261"/>
      <c r="E12" s="262"/>
      <c r="F12" s="263"/>
      <c r="G12" s="264">
        <f>SUM(G10:G11)</f>
        <v>0</v>
      </c>
      <c r="H12" s="265"/>
      <c r="I12" s="266">
        <f>SUM(I10:I11)</f>
        <v>0</v>
      </c>
      <c r="J12" s="265"/>
      <c r="K12" s="266">
        <f>SUM(K10:K11)</f>
        <v>0</v>
      </c>
      <c r="O12" s="241">
        <v>4</v>
      </c>
      <c r="BA12" s="267">
        <f>SUM(BA10:BA11)</f>
        <v>0</v>
      </c>
      <c r="BB12" s="267">
        <f>SUM(BB10:BB11)</f>
        <v>0</v>
      </c>
      <c r="BC12" s="267">
        <f>SUM(BC10:BC11)</f>
        <v>0</v>
      </c>
      <c r="BD12" s="267">
        <f>SUM(BD10:BD11)</f>
        <v>0</v>
      </c>
      <c r="BE12" s="267">
        <f>SUM(BE10:BE11)</f>
        <v>0</v>
      </c>
    </row>
    <row r="13" spans="1:15" ht="12.75">
      <c r="A13" s="231" t="s">
        <v>98</v>
      </c>
      <c r="B13" s="232" t="s">
        <v>893</v>
      </c>
      <c r="C13" s="233" t="s">
        <v>894</v>
      </c>
      <c r="D13" s="234"/>
      <c r="E13" s="235"/>
      <c r="F13" s="235"/>
      <c r="G13" s="236"/>
      <c r="H13" s="237"/>
      <c r="I13" s="238"/>
      <c r="J13" s="239"/>
      <c r="K13" s="240"/>
      <c r="O13" s="241">
        <v>1</v>
      </c>
    </row>
    <row r="14" spans="1:80" ht="12.75">
      <c r="A14" s="242">
        <v>3</v>
      </c>
      <c r="B14" s="243" t="s">
        <v>1486</v>
      </c>
      <c r="C14" s="244" t="s">
        <v>1487</v>
      </c>
      <c r="D14" s="245" t="s">
        <v>153</v>
      </c>
      <c r="E14" s="246">
        <v>1</v>
      </c>
      <c r="F14" s="246">
        <f>SUM(Elektro!D294)</f>
        <v>0</v>
      </c>
      <c r="G14" s="247">
        <f>E14*F14</f>
        <v>0</v>
      </c>
      <c r="H14" s="248">
        <v>0</v>
      </c>
      <c r="I14" s="249">
        <f>E14*H14</f>
        <v>0</v>
      </c>
      <c r="J14" s="248"/>
      <c r="K14" s="249">
        <f>E14*J14</f>
        <v>0</v>
      </c>
      <c r="O14" s="241">
        <v>2</v>
      </c>
      <c r="AA14" s="214">
        <v>12</v>
      </c>
      <c r="AB14" s="214">
        <v>0</v>
      </c>
      <c r="AC14" s="214">
        <v>4</v>
      </c>
      <c r="AZ14" s="214">
        <v>4</v>
      </c>
      <c r="BA14" s="214">
        <f>IF(AZ14=1,G14,0)</f>
        <v>0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12</v>
      </c>
      <c r="CB14" s="241">
        <v>0</v>
      </c>
    </row>
    <row r="15" spans="1:57" ht="12.75">
      <c r="A15" s="258"/>
      <c r="B15" s="259" t="s">
        <v>102</v>
      </c>
      <c r="C15" s="260" t="s">
        <v>895</v>
      </c>
      <c r="D15" s="261"/>
      <c r="E15" s="262"/>
      <c r="F15" s="263"/>
      <c r="G15" s="264">
        <f>SUM(G13:G14)</f>
        <v>0</v>
      </c>
      <c r="H15" s="265"/>
      <c r="I15" s="266">
        <f>SUM(I13:I14)</f>
        <v>0</v>
      </c>
      <c r="J15" s="265"/>
      <c r="K15" s="266">
        <f>SUM(K13:K14)</f>
        <v>0</v>
      </c>
      <c r="O15" s="241">
        <v>4</v>
      </c>
      <c r="BA15" s="267">
        <f>SUM(BA13:BA14)</f>
        <v>0</v>
      </c>
      <c r="BB15" s="267">
        <f>SUM(BB13:BB14)</f>
        <v>0</v>
      </c>
      <c r="BC15" s="267">
        <f>SUM(BC13:BC14)</f>
        <v>0</v>
      </c>
      <c r="BD15" s="267">
        <f>SUM(BD13:BD14)</f>
        <v>0</v>
      </c>
      <c r="BE15" s="267">
        <f>SUM(BE13:BE14)</f>
        <v>0</v>
      </c>
    </row>
    <row r="16" spans="1:15" ht="12.75">
      <c r="A16" s="231" t="s">
        <v>98</v>
      </c>
      <c r="B16" s="232" t="s">
        <v>921</v>
      </c>
      <c r="C16" s="233" t="s">
        <v>922</v>
      </c>
      <c r="D16" s="234"/>
      <c r="E16" s="235"/>
      <c r="F16" s="235"/>
      <c r="G16" s="236"/>
      <c r="H16" s="237"/>
      <c r="I16" s="238"/>
      <c r="J16" s="239"/>
      <c r="K16" s="240"/>
      <c r="O16" s="241">
        <v>1</v>
      </c>
    </row>
    <row r="17" spans="1:80" ht="12.75">
      <c r="A17" s="242">
        <v>4</v>
      </c>
      <c r="B17" s="243" t="s">
        <v>1488</v>
      </c>
      <c r="C17" s="244" t="s">
        <v>1489</v>
      </c>
      <c r="D17" s="245" t="s">
        <v>153</v>
      </c>
      <c r="E17" s="246">
        <v>1</v>
      </c>
      <c r="F17" s="246">
        <f>SUM(VZT!N89)</f>
        <v>0</v>
      </c>
      <c r="G17" s="247">
        <f>E17*F17</f>
        <v>0</v>
      </c>
      <c r="H17" s="248">
        <v>0</v>
      </c>
      <c r="I17" s="249">
        <f>E17*H17</f>
        <v>0</v>
      </c>
      <c r="J17" s="248"/>
      <c r="K17" s="249">
        <f>E17*J17</f>
        <v>0</v>
      </c>
      <c r="O17" s="241">
        <v>2</v>
      </c>
      <c r="AA17" s="214">
        <v>12</v>
      </c>
      <c r="AB17" s="214">
        <v>0</v>
      </c>
      <c r="AC17" s="214">
        <v>3</v>
      </c>
      <c r="AZ17" s="214">
        <v>4</v>
      </c>
      <c r="BA17" s="214">
        <f>IF(AZ17=1,G17,0)</f>
        <v>0</v>
      </c>
      <c r="BB17" s="214">
        <f>IF(AZ17=2,G17,0)</f>
        <v>0</v>
      </c>
      <c r="BC17" s="214">
        <f>IF(AZ17=3,G17,0)</f>
        <v>0</v>
      </c>
      <c r="BD17" s="214">
        <f>IF(AZ17=4,G17,0)</f>
        <v>0</v>
      </c>
      <c r="BE17" s="214">
        <f>IF(AZ17=5,G17,0)</f>
        <v>0</v>
      </c>
      <c r="CA17" s="241">
        <v>12</v>
      </c>
      <c r="CB17" s="241">
        <v>0</v>
      </c>
    </row>
    <row r="18" spans="1:57" ht="12.75">
      <c r="A18" s="258"/>
      <c r="B18" s="259" t="s">
        <v>102</v>
      </c>
      <c r="C18" s="260" t="s">
        <v>923</v>
      </c>
      <c r="D18" s="261"/>
      <c r="E18" s="262"/>
      <c r="F18" s="263"/>
      <c r="G18" s="264">
        <f>SUM(G16:G17)</f>
        <v>0</v>
      </c>
      <c r="H18" s="265"/>
      <c r="I18" s="266">
        <f>SUM(I16:I17)</f>
        <v>0</v>
      </c>
      <c r="J18" s="265"/>
      <c r="K18" s="266">
        <f>SUM(K16:K17)</f>
        <v>0</v>
      </c>
      <c r="O18" s="241">
        <v>4</v>
      </c>
      <c r="BA18" s="267">
        <f>SUM(BA16:BA17)</f>
        <v>0</v>
      </c>
      <c r="BB18" s="267">
        <f>SUM(BB16:BB17)</f>
        <v>0</v>
      </c>
      <c r="BC18" s="267">
        <f>SUM(BC16:BC17)</f>
        <v>0</v>
      </c>
      <c r="BD18" s="267">
        <f>SUM(BD16:BD17)</f>
        <v>0</v>
      </c>
      <c r="BE18" s="267">
        <f>SUM(BE16:BE17)</f>
        <v>0</v>
      </c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spans="1:7" ht="12.75">
      <c r="A42" s="257"/>
      <c r="B42" s="257"/>
      <c r="C42" s="257"/>
      <c r="D42" s="257"/>
      <c r="E42" s="257"/>
      <c r="F42" s="257"/>
      <c r="G42" s="257"/>
    </row>
    <row r="43" spans="1:7" ht="12.75">
      <c r="A43" s="257"/>
      <c r="B43" s="257"/>
      <c r="C43" s="257"/>
      <c r="D43" s="257"/>
      <c r="E43" s="257"/>
      <c r="F43" s="257"/>
      <c r="G43" s="257"/>
    </row>
    <row r="44" spans="1:7" ht="12.75">
      <c r="A44" s="257"/>
      <c r="B44" s="257"/>
      <c r="C44" s="257"/>
      <c r="D44" s="257"/>
      <c r="E44" s="257"/>
      <c r="F44" s="257"/>
      <c r="G44" s="257"/>
    </row>
    <row r="45" spans="1:7" ht="12.75">
      <c r="A45" s="257"/>
      <c r="B45" s="257"/>
      <c r="C45" s="257"/>
      <c r="D45" s="257"/>
      <c r="E45" s="257"/>
      <c r="F45" s="257"/>
      <c r="G45" s="257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ht="12.75">
      <c r="E76" s="214"/>
    </row>
    <row r="77" spans="1:2" ht="12.75">
      <c r="A77" s="268"/>
      <c r="B77" s="268"/>
    </row>
    <row r="78" spans="1:7" ht="12.75">
      <c r="A78" s="257"/>
      <c r="B78" s="257"/>
      <c r="C78" s="269"/>
      <c r="D78" s="269"/>
      <c r="E78" s="270"/>
      <c r="F78" s="269"/>
      <c r="G78" s="271"/>
    </row>
    <row r="79" spans="1:7" ht="12.75">
      <c r="A79" s="272"/>
      <c r="B79" s="272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  <row r="83" spans="1:7" ht="12.75">
      <c r="A83" s="257"/>
      <c r="B83" s="257"/>
      <c r="C83" s="257"/>
      <c r="D83" s="257"/>
      <c r="E83" s="273"/>
      <c r="F83" s="257"/>
      <c r="G83" s="257"/>
    </row>
    <row r="84" spans="1:7" ht="12.75">
      <c r="A84" s="257"/>
      <c r="B84" s="257"/>
      <c r="C84" s="257"/>
      <c r="D84" s="257"/>
      <c r="E84" s="273"/>
      <c r="F84" s="257"/>
      <c r="G84" s="257"/>
    </row>
    <row r="85" spans="1:7" ht="12.75">
      <c r="A85" s="257"/>
      <c r="B85" s="257"/>
      <c r="C85" s="257"/>
      <c r="D85" s="257"/>
      <c r="E85" s="273"/>
      <c r="F85" s="257"/>
      <c r="G85" s="257"/>
    </row>
    <row r="86" spans="1:7" ht="12.75">
      <c r="A86" s="257"/>
      <c r="B86" s="257"/>
      <c r="C86" s="257"/>
      <c r="D86" s="257"/>
      <c r="E86" s="273"/>
      <c r="F86" s="257"/>
      <c r="G86" s="257"/>
    </row>
    <row r="87" spans="1:7" ht="12.75">
      <c r="A87" s="257"/>
      <c r="B87" s="257"/>
      <c r="C87" s="257"/>
      <c r="D87" s="257"/>
      <c r="E87" s="273"/>
      <c r="F87" s="257"/>
      <c r="G87" s="257"/>
    </row>
    <row r="88" spans="1:7" ht="12.75">
      <c r="A88" s="257"/>
      <c r="B88" s="257"/>
      <c r="C88" s="257"/>
      <c r="D88" s="257"/>
      <c r="E88" s="273"/>
      <c r="F88" s="257"/>
      <c r="G88" s="257"/>
    </row>
    <row r="89" spans="1:7" ht="12.75">
      <c r="A89" s="257"/>
      <c r="B89" s="257"/>
      <c r="C89" s="257"/>
      <c r="D89" s="257"/>
      <c r="E89" s="273"/>
      <c r="F89" s="257"/>
      <c r="G89" s="257"/>
    </row>
    <row r="90" spans="1:7" ht="12.75">
      <c r="A90" s="257"/>
      <c r="B90" s="257"/>
      <c r="C90" s="257"/>
      <c r="D90" s="257"/>
      <c r="E90" s="273"/>
      <c r="F90" s="257"/>
      <c r="G90" s="257"/>
    </row>
    <row r="91" spans="1:7" ht="12.75">
      <c r="A91" s="257"/>
      <c r="B91" s="257"/>
      <c r="C91" s="257"/>
      <c r="D91" s="257"/>
      <c r="E91" s="273"/>
      <c r="F91" s="257"/>
      <c r="G91" s="257"/>
    </row>
  </sheetData>
  <sheetProtection algorithmName="SHA-512" hashValue="bTxiT96HiYyuUu0ZG9IvdkeqdhBkdoHFLJtloBN60xdRPqr1Zg2tpdAqQTzCIf0+GmhxiJaNoDw6XAYFyE6Imw==" saltValue="ZCVcVB4+3CZZAa7NGoS/N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5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1492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1491</v>
      </c>
      <c r="B5" s="92"/>
      <c r="C5" s="93" t="s">
        <v>1492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562" t="s">
        <v>944</v>
      </c>
      <c r="D8" s="562"/>
      <c r="E8" s="563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562"/>
      <c r="D9" s="562"/>
      <c r="E9" s="563"/>
      <c r="F9" s="87"/>
      <c r="G9" s="108"/>
      <c r="H9" s="109"/>
    </row>
    <row r="10" spans="1:8" ht="12.75">
      <c r="A10" s="103" t="s">
        <v>44</v>
      </c>
      <c r="B10" s="87"/>
      <c r="C10" s="562" t="s">
        <v>943</v>
      </c>
      <c r="D10" s="562"/>
      <c r="E10" s="562"/>
      <c r="F10" s="110"/>
      <c r="G10" s="111"/>
      <c r="H10" s="112"/>
    </row>
    <row r="11" spans="1:57" ht="13.5" customHeight="1">
      <c r="A11" s="103" t="s">
        <v>45</v>
      </c>
      <c r="B11" s="87"/>
      <c r="C11" s="562"/>
      <c r="D11" s="562"/>
      <c r="E11" s="562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564"/>
      <c r="D12" s="564"/>
      <c r="E12" s="564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05 1 Rek'!E8</f>
        <v>0</v>
      </c>
      <c r="D15" s="131">
        <f>'SO 05 1 Rek'!A16</f>
        <v>0</v>
      </c>
      <c r="E15" s="132"/>
      <c r="F15" s="133"/>
      <c r="G15" s="130">
        <f>'SO 05 1 Rek'!I16</f>
        <v>0</v>
      </c>
    </row>
    <row r="16" spans="1:7" ht="15.95" customHeight="1">
      <c r="A16" s="128" t="s">
        <v>53</v>
      </c>
      <c r="B16" s="129" t="s">
        <v>54</v>
      </c>
      <c r="C16" s="130">
        <f>'SO 05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05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05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05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560" t="s">
        <v>62</v>
      </c>
      <c r="B23" s="561"/>
      <c r="C23" s="140">
        <f>C22+G23</f>
        <v>0</v>
      </c>
      <c r="D23" s="141" t="s">
        <v>63</v>
      </c>
      <c r="E23" s="142"/>
      <c r="F23" s="143"/>
      <c r="G23" s="130">
        <f>'SO 05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566">
        <f>C23-F32</f>
        <v>0</v>
      </c>
      <c r="G30" s="567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566">
        <f>ROUND(PRODUCT(F30,C31/100),0)</f>
        <v>0</v>
      </c>
      <c r="G31" s="567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566">
        <v>0</v>
      </c>
      <c r="G32" s="567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566">
        <f>ROUND(PRODUCT(F32,C33/100),0)</f>
        <v>0</v>
      </c>
      <c r="G33" s="567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568">
        <f>ROUND(SUM(F30:F33),0)</f>
        <v>0</v>
      </c>
      <c r="G34" s="569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70"/>
      <c r="C37" s="570"/>
      <c r="D37" s="570"/>
      <c r="E37" s="570"/>
      <c r="F37" s="570"/>
      <c r="G37" s="570"/>
      <c r="H37" s="1" t="s">
        <v>1</v>
      </c>
    </row>
    <row r="38" spans="1:8" ht="12.75" customHeight="1">
      <c r="A38" s="167"/>
      <c r="B38" s="570"/>
      <c r="C38" s="570"/>
      <c r="D38" s="570"/>
      <c r="E38" s="570"/>
      <c r="F38" s="570"/>
      <c r="G38" s="570"/>
      <c r="H38" s="1" t="s">
        <v>1</v>
      </c>
    </row>
    <row r="39" spans="1:8" ht="12.75">
      <c r="A39" s="167"/>
      <c r="B39" s="570"/>
      <c r="C39" s="570"/>
      <c r="D39" s="570"/>
      <c r="E39" s="570"/>
      <c r="F39" s="570"/>
      <c r="G39" s="570"/>
      <c r="H39" s="1" t="s">
        <v>1</v>
      </c>
    </row>
    <row r="40" spans="1:8" ht="12.75">
      <c r="A40" s="167"/>
      <c r="B40" s="570"/>
      <c r="C40" s="570"/>
      <c r="D40" s="570"/>
      <c r="E40" s="570"/>
      <c r="F40" s="570"/>
      <c r="G40" s="570"/>
      <c r="H40" s="1" t="s">
        <v>1</v>
      </c>
    </row>
    <row r="41" spans="1:8" ht="12.75">
      <c r="A41" s="167"/>
      <c r="B41" s="570"/>
      <c r="C41" s="570"/>
      <c r="D41" s="570"/>
      <c r="E41" s="570"/>
      <c r="F41" s="570"/>
      <c r="G41" s="570"/>
      <c r="H41" s="1" t="s">
        <v>1</v>
      </c>
    </row>
    <row r="42" spans="1:8" ht="12.75">
      <c r="A42" s="167"/>
      <c r="B42" s="570"/>
      <c r="C42" s="570"/>
      <c r="D42" s="570"/>
      <c r="E42" s="570"/>
      <c r="F42" s="570"/>
      <c r="G42" s="570"/>
      <c r="H42" s="1" t="s">
        <v>1</v>
      </c>
    </row>
    <row r="43" spans="1:8" ht="12.75">
      <c r="A43" s="167"/>
      <c r="B43" s="570"/>
      <c r="C43" s="570"/>
      <c r="D43" s="570"/>
      <c r="E43" s="570"/>
      <c r="F43" s="570"/>
      <c r="G43" s="570"/>
      <c r="H43" s="1" t="s">
        <v>1</v>
      </c>
    </row>
    <row r="44" spans="1:8" ht="12.75" customHeight="1">
      <c r="A44" s="167"/>
      <c r="B44" s="570"/>
      <c r="C44" s="570"/>
      <c r="D44" s="570"/>
      <c r="E44" s="570"/>
      <c r="F44" s="570"/>
      <c r="G44" s="570"/>
      <c r="H44" s="1" t="s">
        <v>1</v>
      </c>
    </row>
    <row r="45" spans="1:8" ht="12.75" customHeight="1">
      <c r="A45" s="167"/>
      <c r="B45" s="570"/>
      <c r="C45" s="570"/>
      <c r="D45" s="570"/>
      <c r="E45" s="570"/>
      <c r="F45" s="570"/>
      <c r="G45" s="570"/>
      <c r="H45" s="1" t="s">
        <v>1</v>
      </c>
    </row>
    <row r="46" spans="2:7" ht="12.75">
      <c r="B46" s="565"/>
      <c r="C46" s="565"/>
      <c r="D46" s="565"/>
      <c r="E46" s="565"/>
      <c r="F46" s="565"/>
      <c r="G46" s="565"/>
    </row>
    <row r="47" spans="2:7" ht="12.75">
      <c r="B47" s="565"/>
      <c r="C47" s="565"/>
      <c r="D47" s="565"/>
      <c r="E47" s="565"/>
      <c r="F47" s="565"/>
      <c r="G47" s="565"/>
    </row>
    <row r="48" spans="2:7" ht="12.75">
      <c r="B48" s="565"/>
      <c r="C48" s="565"/>
      <c r="D48" s="565"/>
      <c r="E48" s="565"/>
      <c r="F48" s="565"/>
      <c r="G48" s="565"/>
    </row>
    <row r="49" spans="2:7" ht="12.75">
      <c r="B49" s="565"/>
      <c r="C49" s="565"/>
      <c r="D49" s="565"/>
      <c r="E49" s="565"/>
      <c r="F49" s="565"/>
      <c r="G49" s="565"/>
    </row>
    <row r="50" spans="2:7" ht="12.75">
      <c r="B50" s="565"/>
      <c r="C50" s="565"/>
      <c r="D50" s="565"/>
      <c r="E50" s="565"/>
      <c r="F50" s="565"/>
      <c r="G50" s="565"/>
    </row>
    <row r="51" spans="2:7" ht="12.75">
      <c r="B51" s="565"/>
      <c r="C51" s="565"/>
      <c r="D51" s="565"/>
      <c r="E51" s="565"/>
      <c r="F51" s="565"/>
      <c r="G51" s="56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71" t="s">
        <v>2</v>
      </c>
      <c r="B1" s="57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573" t="s">
        <v>77</v>
      </c>
      <c r="B2" s="574"/>
      <c r="C2" s="174" t="s">
        <v>1493</v>
      </c>
      <c r="D2" s="175"/>
      <c r="E2" s="176"/>
      <c r="F2" s="175"/>
      <c r="G2" s="575" t="s">
        <v>1492</v>
      </c>
      <c r="H2" s="576"/>
      <c r="I2" s="57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05 1 Pol'!B7</f>
        <v>01</v>
      </c>
      <c r="B7" s="47" t="str">
        <f>'SO 05 1 Pol'!C7</f>
        <v>Vedlejší rozpočtové náklady</v>
      </c>
      <c r="D7" s="186"/>
      <c r="E7" s="275">
        <f>'SO 05 1 Pol'!BA20</f>
        <v>0</v>
      </c>
      <c r="F7" s="276">
        <f>'SO 05 1 Pol'!BB20</f>
        <v>0</v>
      </c>
      <c r="G7" s="276">
        <f>'SO 05 1 Pol'!BC20</f>
        <v>0</v>
      </c>
      <c r="H7" s="276">
        <f>'SO 05 1 Pol'!BD20</f>
        <v>0</v>
      </c>
      <c r="I7" s="277">
        <f>'SO 05 1 Pol'!BE20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578">
        <f>SUM(I13:I13)</f>
        <v>0</v>
      </c>
      <c r="I14" s="579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workbookViewId="0" topLeftCell="A101">
      <selection activeCell="M129" sqref="M129"/>
    </sheetView>
  </sheetViews>
  <sheetFormatPr defaultColWidth="9.00390625" defaultRowHeight="12.75"/>
  <cols>
    <col min="1" max="16384" width="9.125" style="381" customWidth="1"/>
  </cols>
  <sheetData>
    <row r="1" spans="1:15" ht="14.25" hidden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21" hidden="1">
      <c r="A2" s="590" t="s">
        <v>1521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</row>
    <row r="3" spans="1:15" ht="14.25" hidden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1:15" ht="15" hidden="1">
      <c r="A4" s="382"/>
      <c r="B4" s="383" t="s">
        <v>1522</v>
      </c>
      <c r="C4" s="382"/>
      <c r="D4" s="592">
        <f>'[1]Rekapitulace stavby'!I4</f>
        <v>0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382"/>
    </row>
    <row r="5" spans="1:15" ht="15" hidden="1">
      <c r="A5" s="382"/>
      <c r="B5" s="383" t="s">
        <v>1523</v>
      </c>
      <c r="C5" s="382"/>
      <c r="D5" s="592" t="s">
        <v>1524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382"/>
    </row>
    <row r="6" spans="1:15" ht="18" hidden="1">
      <c r="A6" s="384"/>
      <c r="B6" s="385" t="s">
        <v>1525</v>
      </c>
      <c r="C6" s="384"/>
      <c r="D6" s="593" t="s">
        <v>1526</v>
      </c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384"/>
    </row>
    <row r="7" spans="1:15" ht="15" hidden="1">
      <c r="A7" s="384"/>
      <c r="B7" s="383" t="s">
        <v>1527</v>
      </c>
      <c r="C7" s="384"/>
      <c r="D7" s="386" t="s">
        <v>1528</v>
      </c>
      <c r="E7" s="384"/>
      <c r="F7" s="384"/>
      <c r="G7" s="384"/>
      <c r="H7" s="384"/>
      <c r="I7" s="384"/>
      <c r="J7" s="384"/>
      <c r="K7" s="383" t="s">
        <v>1529</v>
      </c>
      <c r="L7" s="384"/>
      <c r="M7" s="386" t="s">
        <v>1528</v>
      </c>
      <c r="N7" s="384"/>
      <c r="O7" s="384"/>
    </row>
    <row r="8" spans="1:15" ht="15" hidden="1">
      <c r="A8" s="384"/>
      <c r="B8" s="383" t="s">
        <v>1530</v>
      </c>
      <c r="C8" s="384"/>
      <c r="D8" s="386" t="s">
        <v>1531</v>
      </c>
      <c r="E8" s="384"/>
      <c r="F8" s="384"/>
      <c r="G8" s="384"/>
      <c r="H8" s="384"/>
      <c r="I8" s="384"/>
      <c r="J8" s="384"/>
      <c r="K8" s="383" t="s">
        <v>1532</v>
      </c>
      <c r="L8" s="384"/>
      <c r="M8" s="594">
        <f>'[1]Rekapitulace stavby'!AL6</f>
        <v>0</v>
      </c>
      <c r="N8" s="589"/>
      <c r="O8" s="384"/>
    </row>
    <row r="9" spans="1:15" ht="13.5" hidden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</row>
    <row r="10" spans="1:15" ht="15" hidden="1">
      <c r="A10" s="384"/>
      <c r="B10" s="383" t="s">
        <v>1533</v>
      </c>
      <c r="C10" s="384"/>
      <c r="D10" s="384"/>
      <c r="E10" s="384"/>
      <c r="F10" s="384"/>
      <c r="G10" s="384"/>
      <c r="H10" s="384"/>
      <c r="I10" s="384"/>
      <c r="J10" s="384"/>
      <c r="K10" s="383" t="s">
        <v>1534</v>
      </c>
      <c r="L10" s="384"/>
      <c r="M10" s="588" t="str">
        <f>IF('[1]Rekapitulace stavby'!AL8="","",'[1]Rekapitulace stavby'!AL8)</f>
        <v/>
      </c>
      <c r="N10" s="589"/>
      <c r="O10" s="384"/>
    </row>
    <row r="11" spans="1:15" ht="15" hidden="1">
      <c r="A11" s="384"/>
      <c r="B11" s="384"/>
      <c r="C11" s="386" t="str">
        <f>IF('[1]Rekapitulace stavby'!C9="","",'[1]Rekapitulace stavby'!C9)</f>
        <v/>
      </c>
      <c r="D11" s="384"/>
      <c r="E11" s="384"/>
      <c r="F11" s="384"/>
      <c r="G11" s="384"/>
      <c r="H11" s="384"/>
      <c r="I11" s="384"/>
      <c r="J11" s="384"/>
      <c r="K11" s="383" t="s">
        <v>1535</v>
      </c>
      <c r="L11" s="384"/>
      <c r="M11" s="588" t="str">
        <f>IF('[1]Rekapitulace stavby'!AL9="","",'[1]Rekapitulace stavby'!AL9)</f>
        <v/>
      </c>
      <c r="N11" s="589"/>
      <c r="O11" s="384"/>
    </row>
    <row r="12" spans="1:15" ht="13.5" hidden="1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</row>
    <row r="13" spans="1:15" ht="15" hidden="1">
      <c r="A13" s="384"/>
      <c r="B13" s="383" t="s">
        <v>1536</v>
      </c>
      <c r="C13" s="384"/>
      <c r="D13" s="384"/>
      <c r="E13" s="384"/>
      <c r="F13" s="384"/>
      <c r="G13" s="384"/>
      <c r="H13" s="384"/>
      <c r="I13" s="384"/>
      <c r="J13" s="384"/>
      <c r="K13" s="383" t="s">
        <v>1534</v>
      </c>
      <c r="L13" s="384"/>
      <c r="M13" s="588" t="str">
        <f>IF('[1]Rekapitulace stavby'!AL11="","",'[1]Rekapitulace stavby'!AL11)</f>
        <v/>
      </c>
      <c r="N13" s="589"/>
      <c r="O13" s="384"/>
    </row>
    <row r="14" spans="1:15" ht="15" hidden="1">
      <c r="A14" s="384"/>
      <c r="B14" s="384"/>
      <c r="C14" s="386" t="str">
        <f>IF('[1]Rekapitulace stavby'!C12="","",'[1]Rekapitulace stavby'!C12)</f>
        <v/>
      </c>
      <c r="D14" s="384"/>
      <c r="E14" s="384"/>
      <c r="F14" s="384"/>
      <c r="G14" s="384"/>
      <c r="H14" s="384"/>
      <c r="I14" s="384"/>
      <c r="J14" s="384"/>
      <c r="K14" s="383" t="s">
        <v>1535</v>
      </c>
      <c r="L14" s="384"/>
      <c r="M14" s="588" t="str">
        <f>IF('[1]Rekapitulace stavby'!AL12="","",'[1]Rekapitulace stavby'!AL12)</f>
        <v/>
      </c>
      <c r="N14" s="589"/>
      <c r="O14" s="384"/>
    </row>
    <row r="15" spans="1:15" ht="13.5" hidden="1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</row>
    <row r="16" spans="1:15" ht="15" hidden="1">
      <c r="A16" s="384"/>
      <c r="B16" s="383" t="s">
        <v>1537</v>
      </c>
      <c r="C16" s="384"/>
      <c r="D16" s="384"/>
      <c r="E16" s="384"/>
      <c r="F16" s="384"/>
      <c r="G16" s="384"/>
      <c r="H16" s="384"/>
      <c r="I16" s="384"/>
      <c r="J16" s="384"/>
      <c r="K16" s="383" t="s">
        <v>1534</v>
      </c>
      <c r="L16" s="384"/>
      <c r="M16" s="588" t="str">
        <f>IF('[1]Rekapitulace stavby'!AL14="","",'[1]Rekapitulace stavby'!AL14)</f>
        <v/>
      </c>
      <c r="N16" s="589"/>
      <c r="O16" s="384"/>
    </row>
    <row r="17" spans="1:15" ht="15" hidden="1">
      <c r="A17" s="384"/>
      <c r="B17" s="384"/>
      <c r="C17" s="386" t="str">
        <f>IF('[1]Rekapitulace stavby'!C15="","",'[1]Rekapitulace stavby'!C15)</f>
        <v/>
      </c>
      <c r="D17" s="384"/>
      <c r="E17" s="384"/>
      <c r="F17" s="384"/>
      <c r="G17" s="384"/>
      <c r="H17" s="384"/>
      <c r="I17" s="384"/>
      <c r="J17" s="384"/>
      <c r="K17" s="383" t="s">
        <v>1535</v>
      </c>
      <c r="L17" s="384"/>
      <c r="M17" s="588" t="str">
        <f>IF('[1]Rekapitulace stavby'!AL15="","",'[1]Rekapitulace stavby'!AL15)</f>
        <v/>
      </c>
      <c r="N17" s="589"/>
      <c r="O17" s="384"/>
    </row>
    <row r="18" spans="1:15" ht="13.5" hidden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</row>
    <row r="19" spans="1:15" ht="15" hidden="1">
      <c r="A19" s="384"/>
      <c r="B19" s="383" t="s">
        <v>1538</v>
      </c>
      <c r="C19" s="384"/>
      <c r="D19" s="384"/>
      <c r="E19" s="384"/>
      <c r="F19" s="384"/>
      <c r="G19" s="384"/>
      <c r="H19" s="384"/>
      <c r="I19" s="384"/>
      <c r="J19" s="384"/>
      <c r="K19" s="383" t="s">
        <v>1534</v>
      </c>
      <c r="L19" s="384"/>
      <c r="M19" s="588" t="str">
        <f>IF('[1]Rekapitulace stavby'!AL17="","",'[1]Rekapitulace stavby'!AL17)</f>
        <v/>
      </c>
      <c r="N19" s="589"/>
      <c r="O19" s="384"/>
    </row>
    <row r="20" spans="1:15" ht="15" hidden="1">
      <c r="A20" s="384"/>
      <c r="B20" s="384"/>
      <c r="C20" s="386" t="str">
        <f>IF('[1]Rekapitulace stavby'!C18="","",'[1]Rekapitulace stavby'!C18)</f>
        <v/>
      </c>
      <c r="D20" s="384"/>
      <c r="E20" s="384"/>
      <c r="F20" s="384"/>
      <c r="G20" s="384"/>
      <c r="H20" s="384"/>
      <c r="I20" s="384"/>
      <c r="J20" s="384"/>
      <c r="K20" s="383" t="s">
        <v>1535</v>
      </c>
      <c r="L20" s="384"/>
      <c r="M20" s="588" t="str">
        <f>IF('[1]Rekapitulace stavby'!AL18="","",'[1]Rekapitulace stavby'!AL18)</f>
        <v/>
      </c>
      <c r="N20" s="589"/>
      <c r="O20" s="384"/>
    </row>
    <row r="21" spans="1:15" ht="13.5" hidden="1">
      <c r="A21" s="384"/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</row>
    <row r="22" spans="1:15" ht="15" hidden="1">
      <c r="A22" s="384"/>
      <c r="B22" s="383" t="s">
        <v>1539</v>
      </c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</row>
    <row r="23" spans="1:15" ht="13.5" hidden="1">
      <c r="A23" s="384"/>
      <c r="B23" s="384"/>
      <c r="C23" s="596" t="s">
        <v>1528</v>
      </c>
      <c r="D23" s="589"/>
      <c r="E23" s="589"/>
      <c r="F23" s="589"/>
      <c r="G23" s="589"/>
      <c r="H23" s="589"/>
      <c r="I23" s="589"/>
      <c r="J23" s="589"/>
      <c r="K23" s="384"/>
      <c r="L23" s="384"/>
      <c r="M23" s="384"/>
      <c r="N23" s="384"/>
      <c r="O23" s="384"/>
    </row>
    <row r="24" spans="1:15" ht="13.5" hidden="1">
      <c r="A24" s="384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</row>
    <row r="25" spans="1:15" ht="13.5" hidden="1">
      <c r="A25" s="384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4"/>
    </row>
    <row r="26" spans="1:15" ht="15" hidden="1">
      <c r="A26" s="384"/>
      <c r="B26" s="388" t="s">
        <v>1540</v>
      </c>
      <c r="C26" s="384"/>
      <c r="D26" s="384"/>
      <c r="E26" s="384"/>
      <c r="F26" s="384"/>
      <c r="G26" s="384"/>
      <c r="H26" s="384"/>
      <c r="I26" s="384"/>
      <c r="J26" s="384"/>
      <c r="K26" s="597">
        <f>L87</f>
        <v>0</v>
      </c>
      <c r="L26" s="589"/>
      <c r="M26" s="589"/>
      <c r="N26" s="589"/>
      <c r="O26" s="384"/>
    </row>
    <row r="27" spans="1:15" ht="15" hidden="1">
      <c r="A27" s="384"/>
      <c r="B27" s="389" t="s">
        <v>1541</v>
      </c>
      <c r="C27" s="384"/>
      <c r="D27" s="384"/>
      <c r="E27" s="384"/>
      <c r="F27" s="384"/>
      <c r="G27" s="384"/>
      <c r="H27" s="384"/>
      <c r="I27" s="384"/>
      <c r="J27" s="384"/>
      <c r="K27" s="597">
        <f>L93</f>
        <v>0</v>
      </c>
      <c r="L27" s="589"/>
      <c r="M27" s="589"/>
      <c r="N27" s="589"/>
      <c r="O27" s="384"/>
    </row>
    <row r="28" spans="1:15" ht="13.5" hidden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</row>
    <row r="29" spans="1:15" ht="15" hidden="1">
      <c r="A29" s="384"/>
      <c r="B29" s="390" t="s">
        <v>1542</v>
      </c>
      <c r="C29" s="384"/>
      <c r="D29" s="384"/>
      <c r="E29" s="384"/>
      <c r="F29" s="384"/>
      <c r="G29" s="384"/>
      <c r="H29" s="384"/>
      <c r="I29" s="384"/>
      <c r="J29" s="384"/>
      <c r="K29" s="598">
        <f>ROUND(K26+K27,2)</f>
        <v>0</v>
      </c>
      <c r="L29" s="589"/>
      <c r="M29" s="589"/>
      <c r="N29" s="589"/>
      <c r="O29" s="384"/>
    </row>
    <row r="30" spans="1:15" ht="13.5" hidden="1">
      <c r="A30" s="384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4"/>
    </row>
    <row r="31" spans="1:15" ht="13.5" hidden="1">
      <c r="A31" s="384"/>
      <c r="B31" s="391" t="s">
        <v>72</v>
      </c>
      <c r="C31" s="391" t="s">
        <v>1543</v>
      </c>
      <c r="D31" s="392">
        <v>0.21</v>
      </c>
      <c r="E31" s="393" t="s">
        <v>1544</v>
      </c>
      <c r="F31" s="595">
        <f>ROUND((SUM(BC93:BC94)+SUM(BC113:BC125)),2)</f>
        <v>0</v>
      </c>
      <c r="G31" s="589"/>
      <c r="H31" s="589"/>
      <c r="I31" s="384"/>
      <c r="J31" s="384"/>
      <c r="K31" s="595">
        <f>ROUND(ROUND((SUM(BC93:BC94)+SUM(BC113:BC125)),2)*D31,2)</f>
        <v>0</v>
      </c>
      <c r="L31" s="589"/>
      <c r="M31" s="589"/>
      <c r="N31" s="589"/>
      <c r="O31" s="384"/>
    </row>
    <row r="32" spans="1:15" ht="13.5" hidden="1">
      <c r="A32" s="384"/>
      <c r="B32" s="384"/>
      <c r="C32" s="391" t="s">
        <v>1545</v>
      </c>
      <c r="D32" s="392">
        <v>0.15</v>
      </c>
      <c r="E32" s="393" t="s">
        <v>1544</v>
      </c>
      <c r="F32" s="595">
        <f>ROUND((SUM(BD93:BD94)+SUM(BD113:BD125)),2)</f>
        <v>0</v>
      </c>
      <c r="G32" s="589"/>
      <c r="H32" s="589"/>
      <c r="I32" s="384"/>
      <c r="J32" s="384"/>
      <c r="K32" s="595">
        <f>ROUND(ROUND((SUM(BD93:BD94)+SUM(BD113:BD125)),2)*D32,2)</f>
        <v>0</v>
      </c>
      <c r="L32" s="589"/>
      <c r="M32" s="589"/>
      <c r="N32" s="589"/>
      <c r="O32" s="384"/>
    </row>
    <row r="33" spans="1:15" ht="13.5" hidden="1">
      <c r="A33" s="384"/>
      <c r="B33" s="384"/>
      <c r="C33" s="391" t="s">
        <v>1546</v>
      </c>
      <c r="D33" s="392">
        <v>0.21</v>
      </c>
      <c r="E33" s="393" t="s">
        <v>1544</v>
      </c>
      <c r="F33" s="595">
        <f>ROUND((SUM(BE93:BE94)+SUM(BE113:BE125)),2)</f>
        <v>0</v>
      </c>
      <c r="G33" s="589"/>
      <c r="H33" s="589"/>
      <c r="I33" s="384"/>
      <c r="J33" s="384"/>
      <c r="K33" s="595">
        <v>0</v>
      </c>
      <c r="L33" s="589"/>
      <c r="M33" s="589"/>
      <c r="N33" s="589"/>
      <c r="O33" s="384"/>
    </row>
    <row r="34" spans="1:15" ht="13.5" hidden="1">
      <c r="A34" s="384"/>
      <c r="B34" s="384"/>
      <c r="C34" s="391" t="s">
        <v>1547</v>
      </c>
      <c r="D34" s="392">
        <v>0.15</v>
      </c>
      <c r="E34" s="393" t="s">
        <v>1544</v>
      </c>
      <c r="F34" s="595">
        <f>ROUND((SUM(BF93:BF94)+SUM(BF113:BF125)),2)</f>
        <v>0</v>
      </c>
      <c r="G34" s="589"/>
      <c r="H34" s="589"/>
      <c r="I34" s="384"/>
      <c r="J34" s="384"/>
      <c r="K34" s="595">
        <v>0</v>
      </c>
      <c r="L34" s="589"/>
      <c r="M34" s="589"/>
      <c r="N34" s="589"/>
      <c r="O34" s="384"/>
    </row>
    <row r="35" spans="1:15" ht="13.5" hidden="1">
      <c r="A35" s="384"/>
      <c r="B35" s="384"/>
      <c r="C35" s="391" t="s">
        <v>1548</v>
      </c>
      <c r="D35" s="392">
        <v>0</v>
      </c>
      <c r="E35" s="393" t="s">
        <v>1544</v>
      </c>
      <c r="F35" s="595">
        <f>ROUND((SUM(BG93:BG94)+SUM(BG113:BG125)),2)</f>
        <v>0</v>
      </c>
      <c r="G35" s="589"/>
      <c r="H35" s="589"/>
      <c r="I35" s="384"/>
      <c r="J35" s="384"/>
      <c r="K35" s="595">
        <v>0</v>
      </c>
      <c r="L35" s="589"/>
      <c r="M35" s="589"/>
      <c r="N35" s="589"/>
      <c r="O35" s="384"/>
    </row>
    <row r="36" spans="1:15" ht="13.5" hidden="1">
      <c r="A36" s="384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</row>
    <row r="37" spans="1:15" ht="18" hidden="1">
      <c r="A37" s="394"/>
      <c r="B37" s="395" t="s">
        <v>1549</v>
      </c>
      <c r="C37" s="396"/>
      <c r="D37" s="396"/>
      <c r="E37" s="397" t="s">
        <v>1550</v>
      </c>
      <c r="F37" s="398" t="s">
        <v>1551</v>
      </c>
      <c r="G37" s="396"/>
      <c r="H37" s="396"/>
      <c r="I37" s="396"/>
      <c r="J37" s="599">
        <f>SUM(K29:K35)</f>
        <v>0</v>
      </c>
      <c r="K37" s="600"/>
      <c r="L37" s="600"/>
      <c r="M37" s="600"/>
      <c r="N37" s="601"/>
      <c r="O37" s="394"/>
    </row>
    <row r="38" spans="1:15" ht="13.5" hidden="1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</row>
    <row r="39" spans="1:15" ht="13.5" hidden="1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</row>
    <row r="40" spans="1:15" ht="14.25" hidden="1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</row>
    <row r="41" spans="1:15" ht="14.25" hidden="1">
      <c r="A41" s="38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</row>
    <row r="42" spans="1:15" ht="14.25" hidden="1">
      <c r="A42" s="382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</row>
    <row r="43" spans="1:15" ht="14.25" hidden="1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</row>
    <row r="44" spans="1:15" ht="14.25" hidden="1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</row>
    <row r="45" spans="1:15" ht="14.25" hidden="1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</row>
    <row r="46" spans="1:15" ht="14.25" hidden="1">
      <c r="A46" s="382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</row>
    <row r="47" spans="1:15" ht="14.25" hidden="1">
      <c r="A47" s="382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</row>
    <row r="48" spans="1:15" ht="15" hidden="1">
      <c r="A48" s="384"/>
      <c r="B48" s="399" t="s">
        <v>41</v>
      </c>
      <c r="C48" s="387"/>
      <c r="D48" s="387"/>
      <c r="E48" s="387"/>
      <c r="F48" s="400"/>
      <c r="G48" s="384"/>
      <c r="H48" s="399" t="s">
        <v>1552</v>
      </c>
      <c r="I48" s="387"/>
      <c r="J48" s="387"/>
      <c r="K48" s="387"/>
      <c r="L48" s="387"/>
      <c r="M48" s="387"/>
      <c r="N48" s="400"/>
      <c r="O48" s="384"/>
    </row>
    <row r="49" spans="1:15" ht="14.25" hidden="1">
      <c r="A49" s="382"/>
      <c r="B49" s="401"/>
      <c r="C49" s="382"/>
      <c r="D49" s="382"/>
      <c r="E49" s="382"/>
      <c r="F49" s="402"/>
      <c r="G49" s="382"/>
      <c r="H49" s="401"/>
      <c r="I49" s="382"/>
      <c r="J49" s="382"/>
      <c r="K49" s="382"/>
      <c r="L49" s="382"/>
      <c r="M49" s="382"/>
      <c r="N49" s="402"/>
      <c r="O49" s="382"/>
    </row>
    <row r="50" spans="1:15" ht="14.25" hidden="1">
      <c r="A50" s="382"/>
      <c r="B50" s="401"/>
      <c r="C50" s="382"/>
      <c r="D50" s="382"/>
      <c r="E50" s="382"/>
      <c r="F50" s="402"/>
      <c r="G50" s="382"/>
      <c r="H50" s="401"/>
      <c r="I50" s="382"/>
      <c r="J50" s="382"/>
      <c r="K50" s="382"/>
      <c r="L50" s="382"/>
      <c r="M50" s="382"/>
      <c r="N50" s="402"/>
      <c r="O50" s="382"/>
    </row>
    <row r="51" spans="1:15" ht="14.25" hidden="1">
      <c r="A51" s="382"/>
      <c r="B51" s="401"/>
      <c r="C51" s="382"/>
      <c r="D51" s="382"/>
      <c r="E51" s="382"/>
      <c r="F51" s="402"/>
      <c r="G51" s="382"/>
      <c r="H51" s="401"/>
      <c r="I51" s="382"/>
      <c r="J51" s="382"/>
      <c r="K51" s="382"/>
      <c r="L51" s="382"/>
      <c r="M51" s="382"/>
      <c r="N51" s="402"/>
      <c r="O51" s="382"/>
    </row>
    <row r="52" spans="1:15" ht="14.25" hidden="1">
      <c r="A52" s="382"/>
      <c r="B52" s="401"/>
      <c r="C52" s="382"/>
      <c r="D52" s="382"/>
      <c r="E52" s="382"/>
      <c r="F52" s="402"/>
      <c r="G52" s="382"/>
      <c r="H52" s="401"/>
      <c r="I52" s="382"/>
      <c r="J52" s="382"/>
      <c r="K52" s="382"/>
      <c r="L52" s="382"/>
      <c r="M52" s="382"/>
      <c r="N52" s="402"/>
      <c r="O52" s="382"/>
    </row>
    <row r="53" spans="1:15" ht="14.25" hidden="1">
      <c r="A53" s="382"/>
      <c r="B53" s="401"/>
      <c r="C53" s="382"/>
      <c r="D53" s="382"/>
      <c r="E53" s="382"/>
      <c r="F53" s="402"/>
      <c r="G53" s="382"/>
      <c r="H53" s="401"/>
      <c r="I53" s="382"/>
      <c r="J53" s="382"/>
      <c r="K53" s="382"/>
      <c r="L53" s="382"/>
      <c r="M53" s="382"/>
      <c r="N53" s="402"/>
      <c r="O53" s="382"/>
    </row>
    <row r="54" spans="1:15" ht="14.25" hidden="1">
      <c r="A54" s="382"/>
      <c r="B54" s="401"/>
      <c r="C54" s="382"/>
      <c r="D54" s="382"/>
      <c r="E54" s="382"/>
      <c r="F54" s="402"/>
      <c r="G54" s="382"/>
      <c r="H54" s="401"/>
      <c r="I54" s="382"/>
      <c r="J54" s="382"/>
      <c r="K54" s="382"/>
      <c r="L54" s="382"/>
      <c r="M54" s="382"/>
      <c r="N54" s="402"/>
      <c r="O54" s="382"/>
    </row>
    <row r="55" spans="1:15" ht="14.25" hidden="1">
      <c r="A55" s="382"/>
      <c r="B55" s="401"/>
      <c r="C55" s="382"/>
      <c r="D55" s="382"/>
      <c r="E55" s="382"/>
      <c r="F55" s="402"/>
      <c r="G55" s="382"/>
      <c r="H55" s="401"/>
      <c r="I55" s="382"/>
      <c r="J55" s="382"/>
      <c r="K55" s="382"/>
      <c r="L55" s="382"/>
      <c r="M55" s="382"/>
      <c r="N55" s="402"/>
      <c r="O55" s="382"/>
    </row>
    <row r="56" spans="1:15" ht="14.25" hidden="1">
      <c r="A56" s="382"/>
      <c r="B56" s="401"/>
      <c r="C56" s="382"/>
      <c r="D56" s="382"/>
      <c r="E56" s="382"/>
      <c r="F56" s="402"/>
      <c r="G56" s="382"/>
      <c r="H56" s="401"/>
      <c r="I56" s="382"/>
      <c r="J56" s="382"/>
      <c r="K56" s="382"/>
      <c r="L56" s="382"/>
      <c r="M56" s="382"/>
      <c r="N56" s="402"/>
      <c r="O56" s="382"/>
    </row>
    <row r="57" spans="1:15" ht="15" hidden="1">
      <c r="A57" s="384"/>
      <c r="B57" s="403" t="s">
        <v>1553</v>
      </c>
      <c r="C57" s="404"/>
      <c r="D57" s="404"/>
      <c r="E57" s="405" t="s">
        <v>1554</v>
      </c>
      <c r="F57" s="406"/>
      <c r="G57" s="384"/>
      <c r="H57" s="403" t="s">
        <v>1553</v>
      </c>
      <c r="I57" s="404"/>
      <c r="J57" s="404"/>
      <c r="K57" s="404"/>
      <c r="L57" s="405" t="s">
        <v>1554</v>
      </c>
      <c r="M57" s="404"/>
      <c r="N57" s="406"/>
      <c r="O57" s="384"/>
    </row>
    <row r="58" spans="1:15" ht="14.25" hidden="1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</row>
    <row r="59" spans="1:15" ht="15" hidden="1">
      <c r="A59" s="384"/>
      <c r="B59" s="399" t="s">
        <v>1555</v>
      </c>
      <c r="C59" s="387"/>
      <c r="D59" s="387"/>
      <c r="E59" s="387"/>
      <c r="F59" s="400"/>
      <c r="G59" s="384"/>
      <c r="H59" s="399" t="s">
        <v>1556</v>
      </c>
      <c r="I59" s="387"/>
      <c r="J59" s="387"/>
      <c r="K59" s="387"/>
      <c r="L59" s="387"/>
      <c r="M59" s="387"/>
      <c r="N59" s="400"/>
      <c r="O59" s="384"/>
    </row>
    <row r="60" spans="1:15" ht="14.25" hidden="1">
      <c r="A60" s="382"/>
      <c r="B60" s="401"/>
      <c r="C60" s="382"/>
      <c r="D60" s="382"/>
      <c r="E60" s="382"/>
      <c r="F60" s="402"/>
      <c r="G60" s="382"/>
      <c r="H60" s="401"/>
      <c r="I60" s="382"/>
      <c r="J60" s="382"/>
      <c r="K60" s="382"/>
      <c r="L60" s="382"/>
      <c r="M60" s="382"/>
      <c r="N60" s="402"/>
      <c r="O60" s="382"/>
    </row>
    <row r="61" spans="1:15" ht="14.25" hidden="1">
      <c r="A61" s="382"/>
      <c r="B61" s="401"/>
      <c r="C61" s="382"/>
      <c r="D61" s="382"/>
      <c r="E61" s="382"/>
      <c r="F61" s="402"/>
      <c r="G61" s="382"/>
      <c r="H61" s="401"/>
      <c r="I61" s="382"/>
      <c r="J61" s="382"/>
      <c r="K61" s="382"/>
      <c r="L61" s="382"/>
      <c r="M61" s="382"/>
      <c r="N61" s="402"/>
      <c r="O61" s="382"/>
    </row>
    <row r="62" spans="1:15" ht="14.25" hidden="1">
      <c r="A62" s="382"/>
      <c r="B62" s="401"/>
      <c r="C62" s="382"/>
      <c r="D62" s="382"/>
      <c r="E62" s="382"/>
      <c r="F62" s="402"/>
      <c r="G62" s="382"/>
      <c r="H62" s="401"/>
      <c r="I62" s="382"/>
      <c r="J62" s="382"/>
      <c r="K62" s="382"/>
      <c r="L62" s="382"/>
      <c r="M62" s="382"/>
      <c r="N62" s="402"/>
      <c r="O62" s="382"/>
    </row>
    <row r="63" spans="1:15" ht="14.25" hidden="1">
      <c r="A63" s="382"/>
      <c r="B63" s="401"/>
      <c r="C63" s="382"/>
      <c r="D63" s="382"/>
      <c r="E63" s="382"/>
      <c r="F63" s="402"/>
      <c r="G63" s="382"/>
      <c r="H63" s="401"/>
      <c r="I63" s="382"/>
      <c r="J63" s="382"/>
      <c r="K63" s="382"/>
      <c r="L63" s="382"/>
      <c r="M63" s="382"/>
      <c r="N63" s="402"/>
      <c r="O63" s="382"/>
    </row>
    <row r="64" spans="1:15" ht="14.25" hidden="1">
      <c r="A64" s="382"/>
      <c r="B64" s="401"/>
      <c r="C64" s="382"/>
      <c r="D64" s="382"/>
      <c r="E64" s="382"/>
      <c r="F64" s="402"/>
      <c r="G64" s="382"/>
      <c r="H64" s="401"/>
      <c r="I64" s="382"/>
      <c r="J64" s="382"/>
      <c r="K64" s="382"/>
      <c r="L64" s="382"/>
      <c r="M64" s="382"/>
      <c r="N64" s="402"/>
      <c r="O64" s="382"/>
    </row>
    <row r="65" spans="1:15" ht="14.25" hidden="1">
      <c r="A65" s="382"/>
      <c r="B65" s="401"/>
      <c r="C65" s="382"/>
      <c r="D65" s="382"/>
      <c r="E65" s="382"/>
      <c r="F65" s="402"/>
      <c r="G65" s="382"/>
      <c r="H65" s="401"/>
      <c r="I65" s="382"/>
      <c r="J65" s="382"/>
      <c r="K65" s="382"/>
      <c r="L65" s="382"/>
      <c r="M65" s="382"/>
      <c r="N65" s="402"/>
      <c r="O65" s="382"/>
    </row>
    <row r="66" spans="1:15" ht="14.25" hidden="1">
      <c r="A66" s="382"/>
      <c r="B66" s="401"/>
      <c r="C66" s="382"/>
      <c r="D66" s="382"/>
      <c r="E66" s="382"/>
      <c r="F66" s="402"/>
      <c r="G66" s="382"/>
      <c r="H66" s="401"/>
      <c r="I66" s="382"/>
      <c r="J66" s="382"/>
      <c r="K66" s="382"/>
      <c r="L66" s="382"/>
      <c r="M66" s="382"/>
      <c r="N66" s="402"/>
      <c r="O66" s="382"/>
    </row>
    <row r="67" spans="1:15" ht="14.25" hidden="1">
      <c r="A67" s="382"/>
      <c r="B67" s="401"/>
      <c r="C67" s="382"/>
      <c r="D67" s="382"/>
      <c r="E67" s="382"/>
      <c r="F67" s="402"/>
      <c r="G67" s="382"/>
      <c r="H67" s="401"/>
      <c r="I67" s="382"/>
      <c r="J67" s="382"/>
      <c r="K67" s="382"/>
      <c r="L67" s="382"/>
      <c r="M67" s="382"/>
      <c r="N67" s="402"/>
      <c r="O67" s="382"/>
    </row>
    <row r="68" spans="1:15" ht="15" hidden="1">
      <c r="A68" s="384"/>
      <c r="B68" s="403" t="s">
        <v>1553</v>
      </c>
      <c r="C68" s="404"/>
      <c r="D68" s="404"/>
      <c r="E68" s="405" t="s">
        <v>1554</v>
      </c>
      <c r="F68" s="406"/>
      <c r="G68" s="384"/>
      <c r="H68" s="403" t="s">
        <v>1553</v>
      </c>
      <c r="I68" s="404"/>
      <c r="J68" s="404"/>
      <c r="K68" s="404"/>
      <c r="L68" s="405" t="s">
        <v>1554</v>
      </c>
      <c r="M68" s="404"/>
      <c r="N68" s="406"/>
      <c r="O68" s="384"/>
    </row>
    <row r="69" spans="1:15" ht="13.5" hidden="1">
      <c r="A69" s="407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</row>
    <row r="70" spans="1:15" ht="14.25" hidden="1">
      <c r="A70" s="408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</row>
    <row r="71" spans="1:15" ht="14.25" hidden="1">
      <c r="A71" s="408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</row>
    <row r="72" spans="1:15" ht="14.25" hidden="1">
      <c r="A72" s="408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</row>
    <row r="73" spans="1:15" ht="13.5" hidden="1">
      <c r="A73" s="409"/>
      <c r="B73" s="409"/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</row>
    <row r="74" spans="1:15" ht="21" hidden="1">
      <c r="A74" s="590" t="s">
        <v>1557</v>
      </c>
      <c r="B74" s="589"/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</row>
    <row r="75" spans="1:15" ht="13.5" hidden="1">
      <c r="A75" s="384"/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</row>
    <row r="76" spans="1:15" ht="15" hidden="1">
      <c r="A76" s="383" t="s">
        <v>1522</v>
      </c>
      <c r="B76" s="384"/>
      <c r="C76" s="384"/>
      <c r="D76" s="592">
        <f>D4</f>
        <v>0</v>
      </c>
      <c r="E76" s="589"/>
      <c r="F76" s="589"/>
      <c r="G76" s="589"/>
      <c r="H76" s="589"/>
      <c r="I76" s="589"/>
      <c r="J76" s="589"/>
      <c r="K76" s="589"/>
      <c r="L76" s="589"/>
      <c r="M76" s="589"/>
      <c r="N76" s="589"/>
      <c r="O76" s="384"/>
    </row>
    <row r="77" spans="1:15" ht="15" hidden="1">
      <c r="A77" s="383" t="s">
        <v>1523</v>
      </c>
      <c r="B77" s="382"/>
      <c r="C77" s="382"/>
      <c r="D77" s="592" t="s">
        <v>1524</v>
      </c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382"/>
    </row>
    <row r="78" spans="1:15" ht="18" hidden="1">
      <c r="A78" s="410" t="s">
        <v>1525</v>
      </c>
      <c r="B78" s="384"/>
      <c r="C78" s="384"/>
      <c r="D78" s="602" t="str">
        <f>D6</f>
        <v>c - Zdravotní technika</v>
      </c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384"/>
    </row>
    <row r="79" spans="1:15" ht="13.5" hidden="1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</row>
    <row r="80" spans="1:15" ht="15" hidden="1">
      <c r="A80" s="383" t="s">
        <v>1530</v>
      </c>
      <c r="B80" s="384"/>
      <c r="C80" s="384"/>
      <c r="D80" s="386" t="str">
        <f>D8</f>
        <v>SZeŠ a SOŠ Poděbrady</v>
      </c>
      <c r="E80" s="384"/>
      <c r="F80" s="384"/>
      <c r="G80" s="384"/>
      <c r="H80" s="384"/>
      <c r="I80" s="383" t="s">
        <v>1532</v>
      </c>
      <c r="J80" s="384"/>
      <c r="K80" s="594">
        <f>IF(M8="","",M8)</f>
        <v>0</v>
      </c>
      <c r="L80" s="589"/>
      <c r="M80" s="589"/>
      <c r="N80" s="589"/>
      <c r="O80" s="384"/>
    </row>
    <row r="81" spans="1:15" ht="13.5" hidden="1">
      <c r="A81" s="384"/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</row>
    <row r="82" spans="1:15" ht="15" hidden="1">
      <c r="A82" s="383" t="s">
        <v>1533</v>
      </c>
      <c r="B82" s="384"/>
      <c r="C82" s="384"/>
      <c r="D82" s="386" t="str">
        <f>C11</f>
        <v/>
      </c>
      <c r="E82" s="384"/>
      <c r="F82" s="384"/>
      <c r="G82" s="384"/>
      <c r="H82" s="384"/>
      <c r="I82" s="383" t="s">
        <v>1537</v>
      </c>
      <c r="J82" s="384"/>
      <c r="K82" s="588" t="str">
        <f>C17</f>
        <v/>
      </c>
      <c r="L82" s="589"/>
      <c r="M82" s="589"/>
      <c r="N82" s="589"/>
      <c r="O82" s="589"/>
    </row>
    <row r="83" spans="1:15" ht="15" hidden="1">
      <c r="A83" s="383" t="s">
        <v>1536</v>
      </c>
      <c r="B83" s="384"/>
      <c r="C83" s="384"/>
      <c r="D83" s="386" t="str">
        <f>IF(C14="","",C14)</f>
        <v/>
      </c>
      <c r="E83" s="384"/>
      <c r="F83" s="384"/>
      <c r="G83" s="384"/>
      <c r="H83" s="384"/>
      <c r="I83" s="383" t="s">
        <v>1538</v>
      </c>
      <c r="J83" s="384"/>
      <c r="K83" s="588" t="str">
        <f>C20</f>
        <v/>
      </c>
      <c r="L83" s="589"/>
      <c r="M83" s="589"/>
      <c r="N83" s="589"/>
      <c r="O83" s="589"/>
    </row>
    <row r="84" spans="1:15" ht="13.5" hidden="1">
      <c r="A84" s="384"/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</row>
    <row r="85" spans="1:15" ht="15" hidden="1">
      <c r="A85" s="603" t="s">
        <v>1558</v>
      </c>
      <c r="B85" s="604"/>
      <c r="C85" s="604"/>
      <c r="D85" s="604"/>
      <c r="E85" s="604"/>
      <c r="F85" s="394"/>
      <c r="G85" s="394"/>
      <c r="H85" s="394"/>
      <c r="I85" s="394"/>
      <c r="J85" s="394"/>
      <c r="K85" s="394"/>
      <c r="L85" s="603" t="s">
        <v>1559</v>
      </c>
      <c r="M85" s="589"/>
      <c r="N85" s="589"/>
      <c r="O85" s="589"/>
    </row>
    <row r="86" spans="1:15" ht="13.5" hidden="1">
      <c r="A86" s="384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</row>
    <row r="87" spans="1:15" ht="18" hidden="1">
      <c r="A87" s="411" t="s">
        <v>1560</v>
      </c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605">
        <f>L113</f>
        <v>0</v>
      </c>
      <c r="M87" s="589"/>
      <c r="N87" s="589"/>
      <c r="O87" s="589"/>
    </row>
    <row r="88" spans="1:15" ht="18" hidden="1">
      <c r="A88" s="412"/>
      <c r="B88" s="413" t="s">
        <v>1561</v>
      </c>
      <c r="C88" s="412"/>
      <c r="D88" s="412"/>
      <c r="E88" s="412"/>
      <c r="F88" s="412"/>
      <c r="G88" s="412"/>
      <c r="H88" s="412"/>
      <c r="I88" s="412"/>
      <c r="J88" s="412"/>
      <c r="K88" s="412"/>
      <c r="L88" s="606">
        <f>L114</f>
        <v>0</v>
      </c>
      <c r="M88" s="607"/>
      <c r="N88" s="607"/>
      <c r="O88" s="607"/>
    </row>
    <row r="89" spans="1:15" ht="15" hidden="1">
      <c r="A89" s="414"/>
      <c r="B89" s="415" t="s">
        <v>1562</v>
      </c>
      <c r="C89" s="414"/>
      <c r="D89" s="414"/>
      <c r="E89" s="414"/>
      <c r="F89" s="414"/>
      <c r="G89" s="414"/>
      <c r="H89" s="414"/>
      <c r="I89" s="414"/>
      <c r="J89" s="414"/>
      <c r="K89" s="414"/>
      <c r="L89" s="608">
        <f>L115</f>
        <v>0</v>
      </c>
      <c r="M89" s="609"/>
      <c r="N89" s="609"/>
      <c r="O89" s="609"/>
    </row>
    <row r="90" spans="1:15" ht="15" hidden="1">
      <c r="A90" s="414"/>
      <c r="B90" s="415" t="s">
        <v>1563</v>
      </c>
      <c r="C90" s="414"/>
      <c r="D90" s="414"/>
      <c r="E90" s="414"/>
      <c r="F90" s="414"/>
      <c r="G90" s="414"/>
      <c r="H90" s="414"/>
      <c r="I90" s="414"/>
      <c r="J90" s="414"/>
      <c r="K90" s="414"/>
      <c r="L90" s="608">
        <f>L120</f>
        <v>0</v>
      </c>
      <c r="M90" s="609"/>
      <c r="N90" s="609"/>
      <c r="O90" s="609"/>
    </row>
    <row r="91" spans="1:15" ht="18" hidden="1">
      <c r="A91" s="412"/>
      <c r="B91" s="413" t="s">
        <v>1564</v>
      </c>
      <c r="C91" s="412"/>
      <c r="D91" s="412"/>
      <c r="E91" s="412"/>
      <c r="F91" s="412"/>
      <c r="G91" s="412"/>
      <c r="H91" s="412"/>
      <c r="I91" s="412"/>
      <c r="J91" s="412"/>
      <c r="K91" s="412"/>
      <c r="L91" s="606">
        <f>L124</f>
        <v>0</v>
      </c>
      <c r="M91" s="607"/>
      <c r="N91" s="607"/>
      <c r="O91" s="607"/>
    </row>
    <row r="92" spans="1:15" ht="13.5" hidden="1">
      <c r="A92" s="384"/>
      <c r="B92" s="384"/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384"/>
      <c r="O92" s="384"/>
    </row>
    <row r="93" spans="1:15" ht="18" hidden="1">
      <c r="A93" s="411" t="s">
        <v>1565</v>
      </c>
      <c r="B93" s="384"/>
      <c r="C93" s="384"/>
      <c r="D93" s="384"/>
      <c r="E93" s="384"/>
      <c r="F93" s="384"/>
      <c r="G93" s="384"/>
      <c r="H93" s="384"/>
      <c r="I93" s="384"/>
      <c r="J93" s="384"/>
      <c r="K93" s="384"/>
      <c r="L93" s="610">
        <v>0</v>
      </c>
      <c r="M93" s="589"/>
      <c r="N93" s="589"/>
      <c r="O93" s="589"/>
    </row>
    <row r="94" spans="1:15" ht="13.5" hidden="1">
      <c r="A94" s="384"/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</row>
    <row r="95" spans="1:15" ht="18" hidden="1">
      <c r="A95" s="416" t="s">
        <v>1566</v>
      </c>
      <c r="B95" s="394"/>
      <c r="C95" s="394"/>
      <c r="D95" s="394"/>
      <c r="E95" s="394"/>
      <c r="F95" s="394"/>
      <c r="G95" s="394"/>
      <c r="H95" s="394"/>
      <c r="I95" s="394"/>
      <c r="J95" s="611">
        <f>ROUND(SUM(L87+L93),2)</f>
        <v>0</v>
      </c>
      <c r="K95" s="604"/>
      <c r="L95" s="604"/>
      <c r="M95" s="604"/>
      <c r="N95" s="604"/>
      <c r="O95" s="604"/>
    </row>
    <row r="96" spans="1:15" ht="13.5" hidden="1">
      <c r="A96" s="407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</row>
    <row r="97" spans="1:15" ht="14.25" hidden="1">
      <c r="A97" s="408"/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</row>
    <row r="98" spans="1:15" ht="14.25" hidden="1">
      <c r="A98" s="408"/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</row>
    <row r="99" spans="1:15" ht="14.25" hidden="1">
      <c r="A99" s="408"/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</row>
    <row r="100" spans="1:15" ht="13.5" hidden="1">
      <c r="A100" s="409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</row>
    <row r="101" spans="1:15" ht="21">
      <c r="A101" s="590" t="s">
        <v>1520</v>
      </c>
      <c r="B101" s="589"/>
      <c r="C101" s="589"/>
      <c r="D101" s="589"/>
      <c r="E101" s="589"/>
      <c r="F101" s="589"/>
      <c r="G101" s="589"/>
      <c r="H101" s="589"/>
      <c r="I101" s="589"/>
      <c r="J101" s="589"/>
      <c r="K101" s="589"/>
      <c r="L101" s="589"/>
      <c r="M101" s="589"/>
      <c r="N101" s="589"/>
      <c r="O101" s="589"/>
    </row>
    <row r="102" spans="1:15" ht="13.5">
      <c r="A102" s="384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</row>
    <row r="103" spans="1:15" ht="15">
      <c r="A103" s="383" t="s">
        <v>1522</v>
      </c>
      <c r="B103" s="384"/>
      <c r="C103" s="384"/>
      <c r="D103" s="592">
        <f>D4</f>
        <v>0</v>
      </c>
      <c r="E103" s="589"/>
      <c r="F103" s="589"/>
      <c r="G103" s="589"/>
      <c r="H103" s="589"/>
      <c r="I103" s="589"/>
      <c r="J103" s="589"/>
      <c r="K103" s="589"/>
      <c r="L103" s="589"/>
      <c r="M103" s="589"/>
      <c r="N103" s="589"/>
      <c r="O103" s="384"/>
    </row>
    <row r="104" spans="1:15" ht="15">
      <c r="A104" s="383" t="s">
        <v>1523</v>
      </c>
      <c r="B104" s="382"/>
      <c r="C104" s="382"/>
      <c r="D104" s="592" t="s">
        <v>1524</v>
      </c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382"/>
    </row>
    <row r="105" spans="1:15" ht="18">
      <c r="A105" s="410" t="s">
        <v>1525</v>
      </c>
      <c r="B105" s="384"/>
      <c r="C105" s="384"/>
      <c r="D105" s="602" t="str">
        <f>D6</f>
        <v>c - Zdravotní technika</v>
      </c>
      <c r="E105" s="589"/>
      <c r="F105" s="589"/>
      <c r="G105" s="589"/>
      <c r="H105" s="589"/>
      <c r="I105" s="589"/>
      <c r="J105" s="589"/>
      <c r="K105" s="589"/>
      <c r="L105" s="589"/>
      <c r="M105" s="589"/>
      <c r="N105" s="589"/>
      <c r="O105" s="384"/>
    </row>
    <row r="106" spans="1:15" ht="13.5">
      <c r="A106" s="384"/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</row>
    <row r="107" spans="1:15" ht="15">
      <c r="A107" s="383" t="s">
        <v>1530</v>
      </c>
      <c r="B107" s="384"/>
      <c r="C107" s="384"/>
      <c r="D107" s="386" t="str">
        <f>D8</f>
        <v>SZeŠ a SOŠ Poděbrady</v>
      </c>
      <c r="E107" s="384"/>
      <c r="F107" s="384"/>
      <c r="G107" s="384"/>
      <c r="H107" s="384"/>
      <c r="I107" s="383" t="s">
        <v>1532</v>
      </c>
      <c r="J107" s="384"/>
      <c r="K107" s="594">
        <f>IF(M8="","",M8)</f>
        <v>0</v>
      </c>
      <c r="L107" s="589"/>
      <c r="M107" s="589"/>
      <c r="N107" s="589"/>
      <c r="O107" s="384"/>
    </row>
    <row r="108" spans="1:15" ht="13.5">
      <c r="A108" s="384"/>
      <c r="B108" s="384"/>
      <c r="C108" s="384"/>
      <c r="D108" s="384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</row>
    <row r="109" spans="1:15" ht="15">
      <c r="A109" s="383" t="s">
        <v>1533</v>
      </c>
      <c r="B109" s="384"/>
      <c r="C109" s="384"/>
      <c r="D109" s="386" t="str">
        <f>C11</f>
        <v/>
      </c>
      <c r="E109" s="384"/>
      <c r="F109" s="384"/>
      <c r="G109" s="384"/>
      <c r="H109" s="384"/>
      <c r="I109" s="383" t="s">
        <v>1537</v>
      </c>
      <c r="J109" s="384"/>
      <c r="K109" s="588" t="str">
        <f>C17</f>
        <v/>
      </c>
      <c r="L109" s="589"/>
      <c r="M109" s="589"/>
      <c r="N109" s="589"/>
      <c r="O109" s="589"/>
    </row>
    <row r="110" spans="1:15" ht="15">
      <c r="A110" s="383" t="s">
        <v>1536</v>
      </c>
      <c r="B110" s="384"/>
      <c r="C110" s="384"/>
      <c r="D110" s="386" t="str">
        <f>IF(C14="","",C14)</f>
        <v/>
      </c>
      <c r="E110" s="384"/>
      <c r="F110" s="384"/>
      <c r="G110" s="384"/>
      <c r="H110" s="384"/>
      <c r="I110" s="383" t="s">
        <v>1538</v>
      </c>
      <c r="J110" s="384"/>
      <c r="K110" s="588" t="str">
        <f>C20</f>
        <v/>
      </c>
      <c r="L110" s="589"/>
      <c r="M110" s="589"/>
      <c r="N110" s="589"/>
      <c r="O110" s="589"/>
    </row>
    <row r="111" spans="1:15" ht="13.5">
      <c r="A111" s="384"/>
      <c r="B111" s="384"/>
      <c r="C111" s="384"/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</row>
    <row r="112" spans="1:15" ht="15">
      <c r="A112" s="417" t="s">
        <v>1568</v>
      </c>
      <c r="B112" s="418" t="s">
        <v>1569</v>
      </c>
      <c r="C112" s="418" t="s">
        <v>1570</v>
      </c>
      <c r="D112" s="617" t="s">
        <v>1571</v>
      </c>
      <c r="E112" s="618"/>
      <c r="F112" s="618"/>
      <c r="G112" s="618"/>
      <c r="H112" s="418" t="s">
        <v>90</v>
      </c>
      <c r="I112" s="418" t="s">
        <v>1572</v>
      </c>
      <c r="J112" s="619" t="s">
        <v>1573</v>
      </c>
      <c r="K112" s="618"/>
      <c r="L112" s="617" t="s">
        <v>1559</v>
      </c>
      <c r="M112" s="618"/>
      <c r="N112" s="618"/>
      <c r="O112" s="620"/>
    </row>
    <row r="113" spans="1:15" ht="18">
      <c r="A113" s="419" t="s">
        <v>1540</v>
      </c>
      <c r="B113" s="384"/>
      <c r="C113" s="384"/>
      <c r="D113" s="384"/>
      <c r="E113" s="384"/>
      <c r="F113" s="384"/>
      <c r="G113" s="384"/>
      <c r="H113" s="384"/>
      <c r="I113" s="384"/>
      <c r="J113" s="384"/>
      <c r="K113" s="384"/>
      <c r="L113" s="621">
        <f>SUM(L116:O125)</f>
        <v>0</v>
      </c>
      <c r="M113" s="622"/>
      <c r="N113" s="622"/>
      <c r="O113" s="622"/>
    </row>
    <row r="114" spans="1:15" ht="18">
      <c r="A114" s="420"/>
      <c r="B114" s="421" t="s">
        <v>1561</v>
      </c>
      <c r="C114" s="421"/>
      <c r="D114" s="421"/>
      <c r="E114" s="421"/>
      <c r="F114" s="421"/>
      <c r="G114" s="421"/>
      <c r="H114" s="421"/>
      <c r="I114" s="421"/>
      <c r="J114" s="421"/>
      <c r="K114" s="421"/>
      <c r="L114" s="623"/>
      <c r="M114" s="606"/>
      <c r="N114" s="606"/>
      <c r="O114" s="606"/>
    </row>
    <row r="115" spans="1:15" ht="15">
      <c r="A115" s="420"/>
      <c r="B115" s="422" t="s">
        <v>1562</v>
      </c>
      <c r="C115" s="422"/>
      <c r="D115" s="422"/>
      <c r="E115" s="422"/>
      <c r="F115" s="422"/>
      <c r="G115" s="422"/>
      <c r="H115" s="422"/>
      <c r="I115" s="422"/>
      <c r="J115" s="422"/>
      <c r="K115" s="422"/>
      <c r="L115" s="624"/>
      <c r="M115" s="625"/>
      <c r="N115" s="625"/>
      <c r="O115" s="625"/>
    </row>
    <row r="116" spans="1:15" ht="13.5">
      <c r="A116" s="423" t="s">
        <v>99</v>
      </c>
      <c r="B116" s="423" t="s">
        <v>1574</v>
      </c>
      <c r="C116" s="424" t="s">
        <v>1575</v>
      </c>
      <c r="D116" s="612" t="s">
        <v>1576</v>
      </c>
      <c r="E116" s="613"/>
      <c r="F116" s="613"/>
      <c r="G116" s="613"/>
      <c r="H116" s="425" t="s">
        <v>153</v>
      </c>
      <c r="I116" s="426">
        <v>7</v>
      </c>
      <c r="J116" s="614"/>
      <c r="K116" s="615"/>
      <c r="L116" s="616">
        <f>ROUND(J116*I116,2)</f>
        <v>0</v>
      </c>
      <c r="M116" s="613"/>
      <c r="N116" s="613"/>
      <c r="O116" s="613"/>
    </row>
    <row r="117" spans="1:15" ht="13.5">
      <c r="A117" s="423" t="s">
        <v>1577</v>
      </c>
      <c r="B117" s="423" t="s">
        <v>1574</v>
      </c>
      <c r="C117" s="424" t="s">
        <v>1578</v>
      </c>
      <c r="D117" s="612" t="s">
        <v>1579</v>
      </c>
      <c r="E117" s="613"/>
      <c r="F117" s="613"/>
      <c r="G117" s="613"/>
      <c r="H117" s="425" t="s">
        <v>227</v>
      </c>
      <c r="I117" s="426">
        <v>70</v>
      </c>
      <c r="J117" s="614"/>
      <c r="K117" s="615"/>
      <c r="L117" s="616">
        <f>ROUND(J117*I117,2)</f>
        <v>0</v>
      </c>
      <c r="M117" s="613"/>
      <c r="N117" s="613"/>
      <c r="O117" s="613"/>
    </row>
    <row r="118" spans="1:15" ht="13.5">
      <c r="A118" s="423" t="s">
        <v>160</v>
      </c>
      <c r="B118" s="423" t="s">
        <v>1574</v>
      </c>
      <c r="C118" s="424" t="s">
        <v>1580</v>
      </c>
      <c r="D118" s="612" t="s">
        <v>1581</v>
      </c>
      <c r="E118" s="613"/>
      <c r="F118" s="613"/>
      <c r="G118" s="613"/>
      <c r="H118" s="425" t="s">
        <v>227</v>
      </c>
      <c r="I118" s="426">
        <v>70</v>
      </c>
      <c r="J118" s="614"/>
      <c r="K118" s="615"/>
      <c r="L118" s="616">
        <f>ROUND(J118*I118,2)</f>
        <v>0</v>
      </c>
      <c r="M118" s="613"/>
      <c r="N118" s="613"/>
      <c r="O118" s="613"/>
    </row>
    <row r="119" spans="1:15" ht="13.5">
      <c r="A119" s="423" t="s">
        <v>204</v>
      </c>
      <c r="B119" s="423" t="s">
        <v>1574</v>
      </c>
      <c r="C119" s="424" t="s">
        <v>1582</v>
      </c>
      <c r="D119" s="612" t="s">
        <v>1583</v>
      </c>
      <c r="E119" s="613"/>
      <c r="F119" s="613"/>
      <c r="G119" s="613"/>
      <c r="H119" s="425" t="s">
        <v>579</v>
      </c>
      <c r="I119" s="426">
        <v>0.287</v>
      </c>
      <c r="J119" s="614"/>
      <c r="K119" s="615"/>
      <c r="L119" s="616">
        <f>ROUND(J119*I119,2)</f>
        <v>0</v>
      </c>
      <c r="M119" s="613"/>
      <c r="N119" s="613"/>
      <c r="O119" s="613"/>
    </row>
    <row r="120" spans="1:15" ht="15">
      <c r="A120" s="420"/>
      <c r="B120" s="422" t="s">
        <v>1563</v>
      </c>
      <c r="C120" s="422"/>
      <c r="D120" s="422"/>
      <c r="E120" s="422"/>
      <c r="F120" s="422"/>
      <c r="G120" s="422"/>
      <c r="H120" s="422"/>
      <c r="I120" s="422"/>
      <c r="J120" s="422"/>
      <c r="K120" s="422"/>
      <c r="L120" s="626"/>
      <c r="M120" s="627"/>
      <c r="N120" s="627"/>
      <c r="O120" s="627"/>
    </row>
    <row r="121" spans="1:15" ht="13.5">
      <c r="A121" s="423" t="s">
        <v>213</v>
      </c>
      <c r="B121" s="423" t="s">
        <v>1574</v>
      </c>
      <c r="C121" s="424" t="s">
        <v>1584</v>
      </c>
      <c r="D121" s="612" t="s">
        <v>1585</v>
      </c>
      <c r="E121" s="613"/>
      <c r="F121" s="613"/>
      <c r="G121" s="613"/>
      <c r="H121" s="425" t="s">
        <v>153</v>
      </c>
      <c r="I121" s="426">
        <v>7</v>
      </c>
      <c r="J121" s="614"/>
      <c r="K121" s="615"/>
      <c r="L121" s="616">
        <f>ROUND(J121*I121,2)</f>
        <v>0</v>
      </c>
      <c r="M121" s="613"/>
      <c r="N121" s="613"/>
      <c r="O121" s="613"/>
    </row>
    <row r="122" spans="1:15" ht="13.5">
      <c r="A122" s="423" t="s">
        <v>1586</v>
      </c>
      <c r="B122" s="423" t="s">
        <v>1574</v>
      </c>
      <c r="C122" s="424" t="s">
        <v>1587</v>
      </c>
      <c r="D122" s="612" t="s">
        <v>1588</v>
      </c>
      <c r="E122" s="613"/>
      <c r="F122" s="613"/>
      <c r="G122" s="613"/>
      <c r="H122" s="425" t="s">
        <v>153</v>
      </c>
      <c r="I122" s="426">
        <v>7</v>
      </c>
      <c r="J122" s="614"/>
      <c r="K122" s="615"/>
      <c r="L122" s="616">
        <f>ROUND(J122*I122,2)</f>
        <v>0</v>
      </c>
      <c r="M122" s="613"/>
      <c r="N122" s="613"/>
      <c r="O122" s="613"/>
    </row>
    <row r="123" spans="1:15" ht="13.5">
      <c r="A123" s="423" t="s">
        <v>1589</v>
      </c>
      <c r="B123" s="423" t="s">
        <v>1574</v>
      </c>
      <c r="C123" s="424" t="s">
        <v>1590</v>
      </c>
      <c r="D123" s="612" t="s">
        <v>1591</v>
      </c>
      <c r="E123" s="613"/>
      <c r="F123" s="613"/>
      <c r="G123" s="613"/>
      <c r="H123" s="425" t="s">
        <v>579</v>
      </c>
      <c r="I123" s="426">
        <v>0.002</v>
      </c>
      <c r="J123" s="614"/>
      <c r="K123" s="615"/>
      <c r="L123" s="616">
        <f>ROUND(J123*I123,2)</f>
        <v>0</v>
      </c>
      <c r="M123" s="613"/>
      <c r="N123" s="613"/>
      <c r="O123" s="613"/>
    </row>
    <row r="124" spans="1:15" ht="18">
      <c r="A124" s="420"/>
      <c r="B124" s="421" t="s">
        <v>1564</v>
      </c>
      <c r="C124" s="421"/>
      <c r="D124" s="421"/>
      <c r="E124" s="421"/>
      <c r="F124" s="421"/>
      <c r="G124" s="421"/>
      <c r="H124" s="421"/>
      <c r="I124" s="421"/>
      <c r="J124" s="421"/>
      <c r="K124" s="421"/>
      <c r="L124" s="628"/>
      <c r="M124" s="629"/>
      <c r="N124" s="629"/>
      <c r="O124" s="629"/>
    </row>
    <row r="125" spans="1:15" ht="13.5">
      <c r="A125" s="423" t="s">
        <v>1592</v>
      </c>
      <c r="B125" s="423" t="s">
        <v>1574</v>
      </c>
      <c r="C125" s="424" t="s">
        <v>1593</v>
      </c>
      <c r="D125" s="612" t="s">
        <v>1594</v>
      </c>
      <c r="E125" s="613"/>
      <c r="F125" s="613"/>
      <c r="G125" s="613"/>
      <c r="H125" s="425" t="s">
        <v>1595</v>
      </c>
      <c r="I125" s="426">
        <v>10</v>
      </c>
      <c r="J125" s="614"/>
      <c r="K125" s="615"/>
      <c r="L125" s="616">
        <f>ROUND(J125*I125,2)</f>
        <v>0</v>
      </c>
      <c r="M125" s="613"/>
      <c r="N125" s="613"/>
      <c r="O125" s="613"/>
    </row>
  </sheetData>
  <sheetProtection algorithmName="SHA-512" hashValue="0kkVCNi1kkwtlOB6RcZXPYacfLwiyAgTbdFl6C6Ub7lZV0obbpPbZy+hQ9VDH7HligkbOmLl/Xcj+PV/Z5NjsA==" saltValue="OYGtPQOd+xFouPYtEY//aA==" spinCount="100000" sheet="1" objects="1" scenarios="1"/>
  <mergeCells count="83">
    <mergeCell ref="D123:G123"/>
    <mergeCell ref="J123:K123"/>
    <mergeCell ref="L123:O123"/>
    <mergeCell ref="L124:O124"/>
    <mergeCell ref="D125:G125"/>
    <mergeCell ref="J125:K125"/>
    <mergeCell ref="L125:O125"/>
    <mergeCell ref="L120:O120"/>
    <mergeCell ref="D121:G121"/>
    <mergeCell ref="J121:K121"/>
    <mergeCell ref="L121:O121"/>
    <mergeCell ref="D122:G122"/>
    <mergeCell ref="J122:K122"/>
    <mergeCell ref="L122:O122"/>
    <mergeCell ref="D118:G118"/>
    <mergeCell ref="J118:K118"/>
    <mergeCell ref="L118:O118"/>
    <mergeCell ref="D119:G119"/>
    <mergeCell ref="J119:K119"/>
    <mergeCell ref="L119:O119"/>
    <mergeCell ref="D117:G117"/>
    <mergeCell ref="J117:K117"/>
    <mergeCell ref="L117:O117"/>
    <mergeCell ref="K109:O109"/>
    <mergeCell ref="K110:O110"/>
    <mergeCell ref="D112:G112"/>
    <mergeCell ref="J112:K112"/>
    <mergeCell ref="L112:O112"/>
    <mergeCell ref="L113:O113"/>
    <mergeCell ref="L114:O114"/>
    <mergeCell ref="L115:O115"/>
    <mergeCell ref="D116:G116"/>
    <mergeCell ref="J116:K116"/>
    <mergeCell ref="L116:O116"/>
    <mergeCell ref="K107:N107"/>
    <mergeCell ref="L87:O87"/>
    <mergeCell ref="L88:O88"/>
    <mergeCell ref="L89:O89"/>
    <mergeCell ref="L90:O90"/>
    <mergeCell ref="L91:O91"/>
    <mergeCell ref="L93:O93"/>
    <mergeCell ref="J95:O95"/>
    <mergeCell ref="A101:O101"/>
    <mergeCell ref="D103:N103"/>
    <mergeCell ref="D104:N104"/>
    <mergeCell ref="D105:N105"/>
    <mergeCell ref="D78:N78"/>
    <mergeCell ref="K80:N80"/>
    <mergeCell ref="K82:O82"/>
    <mergeCell ref="K83:O83"/>
    <mergeCell ref="A85:E85"/>
    <mergeCell ref="L85:O85"/>
    <mergeCell ref="D77:N77"/>
    <mergeCell ref="F32:H32"/>
    <mergeCell ref="K32:N32"/>
    <mergeCell ref="F33:H33"/>
    <mergeCell ref="K33:N33"/>
    <mergeCell ref="F34:H34"/>
    <mergeCell ref="K34:N34"/>
    <mergeCell ref="F35:H35"/>
    <mergeCell ref="K35:N35"/>
    <mergeCell ref="J37:N37"/>
    <mergeCell ref="A74:O74"/>
    <mergeCell ref="D76:N76"/>
    <mergeCell ref="F31:H31"/>
    <mergeCell ref="K31:N31"/>
    <mergeCell ref="M11:N11"/>
    <mergeCell ref="M13:N13"/>
    <mergeCell ref="M14:N14"/>
    <mergeCell ref="M16:N16"/>
    <mergeCell ref="M17:N17"/>
    <mergeCell ref="M19:N19"/>
    <mergeCell ref="M20:N20"/>
    <mergeCell ref="C23:J23"/>
    <mergeCell ref="K26:N26"/>
    <mergeCell ref="K27:N27"/>
    <mergeCell ref="K29:N29"/>
    <mergeCell ref="M10:N10"/>
    <mergeCell ref="A2:O2"/>
    <mergeCell ref="D4:N4"/>
    <mergeCell ref="D5:N5"/>
    <mergeCell ref="D6:N6"/>
    <mergeCell ref="M8:N8"/>
  </mergeCells>
  <printOptions/>
  <pageMargins left="0.7" right="0.7" top="0.2728125" bottom="0.38395833333333335" header="0.3" footer="0.3"/>
  <pageSetup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 topLeftCell="A115">
      <selection activeCell="K152" sqref="K152"/>
    </sheetView>
  </sheetViews>
  <sheetFormatPr defaultColWidth="9.00390625" defaultRowHeight="12.75"/>
  <cols>
    <col min="1" max="16384" width="9.125" style="381" customWidth="1"/>
  </cols>
  <sheetData>
    <row r="1" spans="1:15" ht="14.25" hidden="1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21" hidden="1">
      <c r="A2" s="590" t="s">
        <v>1521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</row>
    <row r="3" spans="1:15" ht="14.25" hidden="1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1:15" ht="15" hidden="1">
      <c r="A4" s="382"/>
      <c r="B4" s="383" t="s">
        <v>1522</v>
      </c>
      <c r="C4" s="382"/>
      <c r="D4" s="592">
        <f>'[1]Rekapitulace stavby'!I4</f>
        <v>0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382"/>
    </row>
    <row r="5" spans="1:15" ht="15" hidden="1">
      <c r="A5" s="382"/>
      <c r="B5" s="383" t="s">
        <v>1523</v>
      </c>
      <c r="C5" s="382"/>
      <c r="D5" s="592" t="s">
        <v>1524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382"/>
    </row>
    <row r="6" spans="1:15" ht="18" hidden="1">
      <c r="A6" s="384"/>
      <c r="B6" s="385" t="s">
        <v>1525</v>
      </c>
      <c r="C6" s="384"/>
      <c r="D6" s="593" t="s">
        <v>1596</v>
      </c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384"/>
    </row>
    <row r="7" spans="1:15" ht="15" hidden="1">
      <c r="A7" s="384"/>
      <c r="B7" s="383" t="s">
        <v>1527</v>
      </c>
      <c r="C7" s="384"/>
      <c r="D7" s="386" t="s">
        <v>1528</v>
      </c>
      <c r="E7" s="384"/>
      <c r="F7" s="384"/>
      <c r="G7" s="384"/>
      <c r="H7" s="384"/>
      <c r="I7" s="384"/>
      <c r="J7" s="384"/>
      <c r="K7" s="383" t="s">
        <v>1529</v>
      </c>
      <c r="L7" s="384"/>
      <c r="M7" s="386" t="s">
        <v>1528</v>
      </c>
      <c r="N7" s="384"/>
      <c r="O7" s="384"/>
    </row>
    <row r="8" spans="1:15" ht="15" hidden="1">
      <c r="A8" s="384"/>
      <c r="B8" s="383" t="s">
        <v>1530</v>
      </c>
      <c r="C8" s="384"/>
      <c r="D8" s="386" t="s">
        <v>1531</v>
      </c>
      <c r="E8" s="384"/>
      <c r="F8" s="384"/>
      <c r="G8" s="384"/>
      <c r="H8" s="384"/>
      <c r="I8" s="384"/>
      <c r="J8" s="384"/>
      <c r="K8" s="383" t="s">
        <v>1532</v>
      </c>
      <c r="L8" s="384"/>
      <c r="M8" s="594">
        <f>'[1]Rekapitulace stavby'!AL6</f>
        <v>0</v>
      </c>
      <c r="N8" s="589"/>
      <c r="O8" s="384"/>
    </row>
    <row r="9" spans="1:15" ht="13.5" hidden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</row>
    <row r="10" spans="1:15" ht="15" hidden="1">
      <c r="A10" s="384"/>
      <c r="B10" s="383" t="s">
        <v>1533</v>
      </c>
      <c r="C10" s="384"/>
      <c r="D10" s="384"/>
      <c r="E10" s="384"/>
      <c r="F10" s="384"/>
      <c r="G10" s="384"/>
      <c r="H10" s="384"/>
      <c r="I10" s="384"/>
      <c r="J10" s="384"/>
      <c r="K10" s="383" t="s">
        <v>1534</v>
      </c>
      <c r="L10" s="384"/>
      <c r="M10" s="588" t="str">
        <f>IF('[1]Rekapitulace stavby'!AL8="","",'[1]Rekapitulace stavby'!AL8)</f>
        <v/>
      </c>
      <c r="N10" s="589"/>
      <c r="O10" s="384"/>
    </row>
    <row r="11" spans="1:15" ht="15" hidden="1">
      <c r="A11" s="384"/>
      <c r="B11" s="384"/>
      <c r="C11" s="386" t="str">
        <f>IF('[1]Rekapitulace stavby'!C9="","",'[1]Rekapitulace stavby'!C9)</f>
        <v/>
      </c>
      <c r="D11" s="384"/>
      <c r="E11" s="384"/>
      <c r="F11" s="384"/>
      <c r="G11" s="384"/>
      <c r="H11" s="384"/>
      <c r="I11" s="384"/>
      <c r="J11" s="384"/>
      <c r="K11" s="383" t="s">
        <v>1535</v>
      </c>
      <c r="L11" s="384"/>
      <c r="M11" s="588" t="str">
        <f>IF('[1]Rekapitulace stavby'!AL9="","",'[1]Rekapitulace stavby'!AL9)</f>
        <v/>
      </c>
      <c r="N11" s="589"/>
      <c r="O11" s="384"/>
    </row>
    <row r="12" spans="1:15" ht="13.5" hidden="1">
      <c r="A12" s="384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</row>
    <row r="13" spans="1:15" ht="15" hidden="1">
      <c r="A13" s="384"/>
      <c r="B13" s="383" t="s">
        <v>1536</v>
      </c>
      <c r="C13" s="384"/>
      <c r="D13" s="384"/>
      <c r="E13" s="384"/>
      <c r="F13" s="384"/>
      <c r="G13" s="384"/>
      <c r="H13" s="384"/>
      <c r="I13" s="384"/>
      <c r="J13" s="384"/>
      <c r="K13" s="383" t="s">
        <v>1534</v>
      </c>
      <c r="L13" s="384"/>
      <c r="M13" s="588" t="str">
        <f>IF('[1]Rekapitulace stavby'!AL11="","",'[1]Rekapitulace stavby'!AL11)</f>
        <v/>
      </c>
      <c r="N13" s="589"/>
      <c r="O13" s="384"/>
    </row>
    <row r="14" spans="1:15" ht="15" hidden="1">
      <c r="A14" s="384"/>
      <c r="B14" s="384"/>
      <c r="C14" s="386" t="str">
        <f>IF('[1]Rekapitulace stavby'!C12="","",'[1]Rekapitulace stavby'!C12)</f>
        <v/>
      </c>
      <c r="D14" s="384"/>
      <c r="E14" s="384"/>
      <c r="F14" s="384"/>
      <c r="G14" s="384"/>
      <c r="H14" s="384"/>
      <c r="I14" s="384"/>
      <c r="J14" s="384"/>
      <c r="K14" s="383" t="s">
        <v>1535</v>
      </c>
      <c r="L14" s="384"/>
      <c r="M14" s="588" t="str">
        <f>IF('[1]Rekapitulace stavby'!AL12="","",'[1]Rekapitulace stavby'!AL12)</f>
        <v/>
      </c>
      <c r="N14" s="589"/>
      <c r="O14" s="384"/>
    </row>
    <row r="15" spans="1:15" ht="13.5" hidden="1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</row>
    <row r="16" spans="1:15" ht="15" hidden="1">
      <c r="A16" s="384"/>
      <c r="B16" s="383" t="s">
        <v>1537</v>
      </c>
      <c r="C16" s="384"/>
      <c r="D16" s="384"/>
      <c r="E16" s="384"/>
      <c r="F16" s="384"/>
      <c r="G16" s="384"/>
      <c r="H16" s="384"/>
      <c r="I16" s="384"/>
      <c r="J16" s="384"/>
      <c r="K16" s="383" t="s">
        <v>1534</v>
      </c>
      <c r="L16" s="384"/>
      <c r="M16" s="588" t="str">
        <f>IF('[1]Rekapitulace stavby'!AL14="","",'[1]Rekapitulace stavby'!AL14)</f>
        <v/>
      </c>
      <c r="N16" s="589"/>
      <c r="O16" s="384"/>
    </row>
    <row r="17" spans="1:15" ht="15" hidden="1">
      <c r="A17" s="384"/>
      <c r="B17" s="384"/>
      <c r="C17" s="386" t="str">
        <f>IF('[1]Rekapitulace stavby'!C15="","",'[1]Rekapitulace stavby'!C15)</f>
        <v/>
      </c>
      <c r="D17" s="384"/>
      <c r="E17" s="384"/>
      <c r="F17" s="384"/>
      <c r="G17" s="384"/>
      <c r="H17" s="384"/>
      <c r="I17" s="384"/>
      <c r="J17" s="384"/>
      <c r="K17" s="383" t="s">
        <v>1535</v>
      </c>
      <c r="L17" s="384"/>
      <c r="M17" s="588" t="str">
        <f>IF('[1]Rekapitulace stavby'!AL15="","",'[1]Rekapitulace stavby'!AL15)</f>
        <v/>
      </c>
      <c r="N17" s="589"/>
      <c r="O17" s="384"/>
    </row>
    <row r="18" spans="1:15" ht="13.5" hidden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</row>
    <row r="19" spans="1:15" ht="15" hidden="1">
      <c r="A19" s="384"/>
      <c r="B19" s="383" t="s">
        <v>1538</v>
      </c>
      <c r="C19" s="384"/>
      <c r="D19" s="384"/>
      <c r="E19" s="384"/>
      <c r="F19" s="384"/>
      <c r="G19" s="384"/>
      <c r="H19" s="384"/>
      <c r="I19" s="384"/>
      <c r="J19" s="384"/>
      <c r="K19" s="383" t="s">
        <v>1534</v>
      </c>
      <c r="L19" s="384"/>
      <c r="M19" s="588" t="str">
        <f>IF('[1]Rekapitulace stavby'!AL17="","",'[1]Rekapitulace stavby'!AL17)</f>
        <v/>
      </c>
      <c r="N19" s="589"/>
      <c r="O19" s="384"/>
    </row>
    <row r="20" spans="1:15" ht="15" hidden="1">
      <c r="A20" s="384"/>
      <c r="B20" s="384"/>
      <c r="C20" s="386" t="str">
        <f>IF('[1]Rekapitulace stavby'!C18="","",'[1]Rekapitulace stavby'!C18)</f>
        <v/>
      </c>
      <c r="D20" s="384"/>
      <c r="E20" s="384"/>
      <c r="F20" s="384"/>
      <c r="G20" s="384"/>
      <c r="H20" s="384"/>
      <c r="I20" s="384"/>
      <c r="J20" s="384"/>
      <c r="K20" s="383" t="s">
        <v>1535</v>
      </c>
      <c r="L20" s="384"/>
      <c r="M20" s="588" t="str">
        <f>IF('[1]Rekapitulace stavby'!AL18="","",'[1]Rekapitulace stavby'!AL18)</f>
        <v/>
      </c>
      <c r="N20" s="589"/>
      <c r="O20" s="384"/>
    </row>
    <row r="21" spans="1:15" ht="13.5" hidden="1">
      <c r="A21" s="384"/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</row>
    <row r="22" spans="1:15" ht="15" hidden="1">
      <c r="A22" s="384"/>
      <c r="B22" s="383" t="s">
        <v>1539</v>
      </c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</row>
    <row r="23" spans="1:15" ht="13.5" hidden="1">
      <c r="A23" s="384"/>
      <c r="B23" s="384"/>
      <c r="C23" s="596" t="s">
        <v>1528</v>
      </c>
      <c r="D23" s="589"/>
      <c r="E23" s="589"/>
      <c r="F23" s="589"/>
      <c r="G23" s="589"/>
      <c r="H23" s="589"/>
      <c r="I23" s="589"/>
      <c r="J23" s="589"/>
      <c r="K23" s="384"/>
      <c r="L23" s="384"/>
      <c r="M23" s="384"/>
      <c r="N23" s="384"/>
      <c r="O23" s="384"/>
    </row>
    <row r="24" spans="1:15" ht="13.5" hidden="1">
      <c r="A24" s="384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</row>
    <row r="25" spans="1:15" ht="13.5" hidden="1">
      <c r="A25" s="384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4"/>
    </row>
    <row r="26" spans="1:15" ht="15" hidden="1">
      <c r="A26" s="384"/>
      <c r="B26" s="388" t="s">
        <v>1540</v>
      </c>
      <c r="C26" s="384"/>
      <c r="D26" s="384"/>
      <c r="E26" s="384"/>
      <c r="F26" s="384"/>
      <c r="G26" s="384"/>
      <c r="H26" s="384"/>
      <c r="I26" s="384"/>
      <c r="J26" s="384"/>
      <c r="K26" s="597">
        <f>L87</f>
        <v>0</v>
      </c>
      <c r="L26" s="589"/>
      <c r="M26" s="589"/>
      <c r="N26" s="589"/>
      <c r="O26" s="384"/>
    </row>
    <row r="27" spans="1:15" ht="15" hidden="1">
      <c r="A27" s="384"/>
      <c r="B27" s="389" t="s">
        <v>1541</v>
      </c>
      <c r="C27" s="384"/>
      <c r="D27" s="384"/>
      <c r="E27" s="384"/>
      <c r="F27" s="384"/>
      <c r="G27" s="384"/>
      <c r="H27" s="384"/>
      <c r="I27" s="384"/>
      <c r="J27" s="384"/>
      <c r="K27" s="597">
        <f>L96</f>
        <v>0</v>
      </c>
      <c r="L27" s="589"/>
      <c r="M27" s="589"/>
      <c r="N27" s="589"/>
      <c r="O27" s="384"/>
    </row>
    <row r="28" spans="1:15" ht="13.5" hidden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</row>
    <row r="29" spans="1:15" ht="15" hidden="1">
      <c r="A29" s="384"/>
      <c r="B29" s="390" t="s">
        <v>1542</v>
      </c>
      <c r="C29" s="384"/>
      <c r="D29" s="384"/>
      <c r="E29" s="384"/>
      <c r="F29" s="384"/>
      <c r="G29" s="384"/>
      <c r="H29" s="384"/>
      <c r="I29" s="384"/>
      <c r="J29" s="384"/>
      <c r="K29" s="598">
        <f>ROUND(K26+K27,2)</f>
        <v>0</v>
      </c>
      <c r="L29" s="589"/>
      <c r="M29" s="589"/>
      <c r="N29" s="589"/>
      <c r="O29" s="384"/>
    </row>
    <row r="30" spans="1:15" ht="13.5" hidden="1">
      <c r="A30" s="384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4"/>
    </row>
    <row r="31" spans="1:15" ht="13.5" hidden="1">
      <c r="A31" s="384"/>
      <c r="B31" s="391" t="s">
        <v>72</v>
      </c>
      <c r="C31" s="391" t="s">
        <v>1543</v>
      </c>
      <c r="D31" s="392">
        <v>0.21</v>
      </c>
      <c r="E31" s="393" t="s">
        <v>1544</v>
      </c>
      <c r="F31" s="595">
        <f>ROUND((SUM(BC96:BC97)+SUM(BC116:BC148)),2)</f>
        <v>0</v>
      </c>
      <c r="G31" s="589"/>
      <c r="H31" s="589"/>
      <c r="I31" s="384"/>
      <c r="J31" s="384"/>
      <c r="K31" s="595">
        <f>ROUND(ROUND((SUM(BC96:BC97)+SUM(BC116:BC148)),2)*D31,2)</f>
        <v>0</v>
      </c>
      <c r="L31" s="589"/>
      <c r="M31" s="589"/>
      <c r="N31" s="589"/>
      <c r="O31" s="384"/>
    </row>
    <row r="32" spans="1:15" ht="13.5" hidden="1">
      <c r="A32" s="384"/>
      <c r="B32" s="384"/>
      <c r="C32" s="391" t="s">
        <v>1545</v>
      </c>
      <c r="D32" s="392">
        <v>0.15</v>
      </c>
      <c r="E32" s="393" t="s">
        <v>1544</v>
      </c>
      <c r="F32" s="595">
        <f>ROUND((SUM(BD96:BD97)+SUM(BD116:BD148)),2)</f>
        <v>0</v>
      </c>
      <c r="G32" s="589"/>
      <c r="H32" s="589"/>
      <c r="I32" s="384"/>
      <c r="J32" s="384"/>
      <c r="K32" s="595">
        <f>ROUND(ROUND((SUM(BD96:BD97)+SUM(BD116:BD148)),2)*D32,2)</f>
        <v>0</v>
      </c>
      <c r="L32" s="589"/>
      <c r="M32" s="589"/>
      <c r="N32" s="589"/>
      <c r="O32" s="384"/>
    </row>
    <row r="33" spans="1:15" ht="13.5" hidden="1">
      <c r="A33" s="384"/>
      <c r="B33" s="384"/>
      <c r="C33" s="391" t="s">
        <v>1546</v>
      </c>
      <c r="D33" s="392">
        <v>0.21</v>
      </c>
      <c r="E33" s="393" t="s">
        <v>1544</v>
      </c>
      <c r="F33" s="595">
        <f>ROUND((SUM(BE96:BE97)+SUM(BE116:BE148)),2)</f>
        <v>0</v>
      </c>
      <c r="G33" s="589"/>
      <c r="H33" s="589"/>
      <c r="I33" s="384"/>
      <c r="J33" s="384"/>
      <c r="K33" s="595">
        <v>0</v>
      </c>
      <c r="L33" s="589"/>
      <c r="M33" s="589"/>
      <c r="N33" s="589"/>
      <c r="O33" s="384"/>
    </row>
    <row r="34" spans="1:15" ht="13.5" hidden="1">
      <c r="A34" s="384"/>
      <c r="B34" s="384"/>
      <c r="C34" s="391" t="s">
        <v>1547</v>
      </c>
      <c r="D34" s="392">
        <v>0.15</v>
      </c>
      <c r="E34" s="393" t="s">
        <v>1544</v>
      </c>
      <c r="F34" s="595">
        <f>ROUND((SUM(BF96:BF97)+SUM(BF116:BF148)),2)</f>
        <v>0</v>
      </c>
      <c r="G34" s="589"/>
      <c r="H34" s="589"/>
      <c r="I34" s="384"/>
      <c r="J34" s="384"/>
      <c r="K34" s="595">
        <v>0</v>
      </c>
      <c r="L34" s="589"/>
      <c r="M34" s="589"/>
      <c r="N34" s="589"/>
      <c r="O34" s="384"/>
    </row>
    <row r="35" spans="1:15" ht="13.5" hidden="1">
      <c r="A35" s="384"/>
      <c r="B35" s="384"/>
      <c r="C35" s="391" t="s">
        <v>1548</v>
      </c>
      <c r="D35" s="392">
        <v>0</v>
      </c>
      <c r="E35" s="393" t="s">
        <v>1544</v>
      </c>
      <c r="F35" s="595">
        <f>ROUND((SUM(BG96:BG97)+SUM(BG116:BG148)),2)</f>
        <v>0</v>
      </c>
      <c r="G35" s="589"/>
      <c r="H35" s="589"/>
      <c r="I35" s="384"/>
      <c r="J35" s="384"/>
      <c r="K35" s="595">
        <v>0</v>
      </c>
      <c r="L35" s="589"/>
      <c r="M35" s="589"/>
      <c r="N35" s="589"/>
      <c r="O35" s="384"/>
    </row>
    <row r="36" spans="1:15" ht="13.5" hidden="1">
      <c r="A36" s="384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</row>
    <row r="37" spans="1:15" ht="18" hidden="1">
      <c r="A37" s="394"/>
      <c r="B37" s="395" t="s">
        <v>1549</v>
      </c>
      <c r="C37" s="396"/>
      <c r="D37" s="396"/>
      <c r="E37" s="397" t="s">
        <v>1550</v>
      </c>
      <c r="F37" s="398" t="s">
        <v>1551</v>
      </c>
      <c r="G37" s="396"/>
      <c r="H37" s="396"/>
      <c r="I37" s="396"/>
      <c r="J37" s="599">
        <f>SUM(K29:K35)</f>
        <v>0</v>
      </c>
      <c r="K37" s="600"/>
      <c r="L37" s="600"/>
      <c r="M37" s="600"/>
      <c r="N37" s="601"/>
      <c r="O37" s="394"/>
    </row>
    <row r="38" spans="1:15" ht="13.5" hidden="1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</row>
    <row r="39" spans="1:15" ht="13.5" hidden="1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</row>
    <row r="40" spans="1:15" ht="14.25" hidden="1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</row>
    <row r="41" spans="1:15" ht="14.25" hidden="1">
      <c r="A41" s="38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</row>
    <row r="42" spans="1:15" ht="14.25" hidden="1">
      <c r="A42" s="382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</row>
    <row r="43" spans="1:15" ht="14.25" hidden="1">
      <c r="A43" s="38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</row>
    <row r="44" spans="1:15" ht="14.25" hidden="1">
      <c r="A44" s="382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</row>
    <row r="45" spans="1:15" ht="14.25" hidden="1">
      <c r="A45" s="382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</row>
    <row r="46" spans="1:15" ht="14.25" hidden="1">
      <c r="A46" s="382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</row>
    <row r="47" spans="1:15" ht="14.25" hidden="1">
      <c r="A47" s="382"/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</row>
    <row r="48" spans="1:15" ht="15" hidden="1">
      <c r="A48" s="384"/>
      <c r="B48" s="399" t="s">
        <v>41</v>
      </c>
      <c r="C48" s="387"/>
      <c r="D48" s="387"/>
      <c r="E48" s="387"/>
      <c r="F48" s="400"/>
      <c r="G48" s="384"/>
      <c r="H48" s="399" t="s">
        <v>1552</v>
      </c>
      <c r="I48" s="387"/>
      <c r="J48" s="387"/>
      <c r="K48" s="387"/>
      <c r="L48" s="387"/>
      <c r="M48" s="387"/>
      <c r="N48" s="400"/>
      <c r="O48" s="384"/>
    </row>
    <row r="49" spans="1:15" ht="14.25" hidden="1">
      <c r="A49" s="382"/>
      <c r="B49" s="401"/>
      <c r="C49" s="382"/>
      <c r="D49" s="382"/>
      <c r="E49" s="382"/>
      <c r="F49" s="402"/>
      <c r="G49" s="382"/>
      <c r="H49" s="401"/>
      <c r="I49" s="382"/>
      <c r="J49" s="382"/>
      <c r="K49" s="382"/>
      <c r="L49" s="382"/>
      <c r="M49" s="382"/>
      <c r="N49" s="402"/>
      <c r="O49" s="382"/>
    </row>
    <row r="50" spans="1:15" ht="14.25" hidden="1">
      <c r="A50" s="382"/>
      <c r="B50" s="401"/>
      <c r="C50" s="382"/>
      <c r="D50" s="382"/>
      <c r="E50" s="382"/>
      <c r="F50" s="402"/>
      <c r="G50" s="382"/>
      <c r="H50" s="401"/>
      <c r="I50" s="382"/>
      <c r="J50" s="382"/>
      <c r="K50" s="382"/>
      <c r="L50" s="382"/>
      <c r="M50" s="382"/>
      <c r="N50" s="402"/>
      <c r="O50" s="382"/>
    </row>
    <row r="51" spans="1:15" ht="14.25" hidden="1">
      <c r="A51" s="382"/>
      <c r="B51" s="401"/>
      <c r="C51" s="382"/>
      <c r="D51" s="382"/>
      <c r="E51" s="382"/>
      <c r="F51" s="402"/>
      <c r="G51" s="382"/>
      <c r="H51" s="401"/>
      <c r="I51" s="382"/>
      <c r="J51" s="382"/>
      <c r="K51" s="382"/>
      <c r="L51" s="382"/>
      <c r="M51" s="382"/>
      <c r="N51" s="402"/>
      <c r="O51" s="382"/>
    </row>
    <row r="52" spans="1:15" ht="14.25" hidden="1">
      <c r="A52" s="382"/>
      <c r="B52" s="401"/>
      <c r="C52" s="382"/>
      <c r="D52" s="382"/>
      <c r="E52" s="382"/>
      <c r="F52" s="402"/>
      <c r="G52" s="382"/>
      <c r="H52" s="401"/>
      <c r="I52" s="382"/>
      <c r="J52" s="382"/>
      <c r="K52" s="382"/>
      <c r="L52" s="382"/>
      <c r="M52" s="382"/>
      <c r="N52" s="402"/>
      <c r="O52" s="382"/>
    </row>
    <row r="53" spans="1:15" ht="14.25" hidden="1">
      <c r="A53" s="382"/>
      <c r="B53" s="401"/>
      <c r="C53" s="382"/>
      <c r="D53" s="382"/>
      <c r="E53" s="382"/>
      <c r="F53" s="402"/>
      <c r="G53" s="382"/>
      <c r="H53" s="401"/>
      <c r="I53" s="382"/>
      <c r="J53" s="382"/>
      <c r="K53" s="382"/>
      <c r="L53" s="382"/>
      <c r="M53" s="382"/>
      <c r="N53" s="402"/>
      <c r="O53" s="382"/>
    </row>
    <row r="54" spans="1:15" ht="14.25" hidden="1">
      <c r="A54" s="382"/>
      <c r="B54" s="401"/>
      <c r="C54" s="382"/>
      <c r="D54" s="382"/>
      <c r="E54" s="382"/>
      <c r="F54" s="402"/>
      <c r="G54" s="382"/>
      <c r="H54" s="401"/>
      <c r="I54" s="382"/>
      <c r="J54" s="382"/>
      <c r="K54" s="382"/>
      <c r="L54" s="382"/>
      <c r="M54" s="382"/>
      <c r="N54" s="402"/>
      <c r="O54" s="382"/>
    </row>
    <row r="55" spans="1:15" ht="14.25" hidden="1">
      <c r="A55" s="382"/>
      <c r="B55" s="401"/>
      <c r="C55" s="382"/>
      <c r="D55" s="382"/>
      <c r="E55" s="382"/>
      <c r="F55" s="402"/>
      <c r="G55" s="382"/>
      <c r="H55" s="401"/>
      <c r="I55" s="382"/>
      <c r="J55" s="382"/>
      <c r="K55" s="382"/>
      <c r="L55" s="382"/>
      <c r="M55" s="382"/>
      <c r="N55" s="402"/>
      <c r="O55" s="382"/>
    </row>
    <row r="56" spans="1:15" ht="14.25" hidden="1">
      <c r="A56" s="382"/>
      <c r="B56" s="401"/>
      <c r="C56" s="382"/>
      <c r="D56" s="382"/>
      <c r="E56" s="382"/>
      <c r="F56" s="402"/>
      <c r="G56" s="382"/>
      <c r="H56" s="401"/>
      <c r="I56" s="382"/>
      <c r="J56" s="382"/>
      <c r="K56" s="382"/>
      <c r="L56" s="382"/>
      <c r="M56" s="382"/>
      <c r="N56" s="402"/>
      <c r="O56" s="382"/>
    </row>
    <row r="57" spans="1:15" ht="15" hidden="1">
      <c r="A57" s="384"/>
      <c r="B57" s="403" t="s">
        <v>1553</v>
      </c>
      <c r="C57" s="404"/>
      <c r="D57" s="404"/>
      <c r="E57" s="405" t="s">
        <v>1554</v>
      </c>
      <c r="F57" s="406"/>
      <c r="G57" s="384"/>
      <c r="H57" s="403" t="s">
        <v>1553</v>
      </c>
      <c r="I57" s="404"/>
      <c r="J57" s="404"/>
      <c r="K57" s="404"/>
      <c r="L57" s="405" t="s">
        <v>1554</v>
      </c>
      <c r="M57" s="404"/>
      <c r="N57" s="406"/>
      <c r="O57" s="384"/>
    </row>
    <row r="58" spans="1:15" ht="14.25" hidden="1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</row>
    <row r="59" spans="1:15" ht="15" hidden="1">
      <c r="A59" s="384"/>
      <c r="B59" s="399" t="s">
        <v>1555</v>
      </c>
      <c r="C59" s="387"/>
      <c r="D59" s="387"/>
      <c r="E59" s="387"/>
      <c r="F59" s="400"/>
      <c r="G59" s="384"/>
      <c r="H59" s="399" t="s">
        <v>1556</v>
      </c>
      <c r="I59" s="387"/>
      <c r="J59" s="387"/>
      <c r="K59" s="387"/>
      <c r="L59" s="387"/>
      <c r="M59" s="387"/>
      <c r="N59" s="400"/>
      <c r="O59" s="384"/>
    </row>
    <row r="60" spans="1:15" ht="14.25" hidden="1">
      <c r="A60" s="382"/>
      <c r="B60" s="401"/>
      <c r="C60" s="382"/>
      <c r="D60" s="382"/>
      <c r="E60" s="382"/>
      <c r="F60" s="402"/>
      <c r="G60" s="382"/>
      <c r="H60" s="401"/>
      <c r="I60" s="382"/>
      <c r="J60" s="382"/>
      <c r="K60" s="382"/>
      <c r="L60" s="382"/>
      <c r="M60" s="382"/>
      <c r="N60" s="402"/>
      <c r="O60" s="382"/>
    </row>
    <row r="61" spans="1:15" ht="14.25" hidden="1">
      <c r="A61" s="382"/>
      <c r="B61" s="401"/>
      <c r="C61" s="382"/>
      <c r="D61" s="382"/>
      <c r="E61" s="382"/>
      <c r="F61" s="402"/>
      <c r="G61" s="382"/>
      <c r="H61" s="401"/>
      <c r="I61" s="382"/>
      <c r="J61" s="382"/>
      <c r="K61" s="382"/>
      <c r="L61" s="382"/>
      <c r="M61" s="382"/>
      <c r="N61" s="402"/>
      <c r="O61" s="382"/>
    </row>
    <row r="62" spans="1:15" ht="14.25" hidden="1">
      <c r="A62" s="382"/>
      <c r="B62" s="401"/>
      <c r="C62" s="382"/>
      <c r="D62" s="382"/>
      <c r="E62" s="382"/>
      <c r="F62" s="402"/>
      <c r="G62" s="382"/>
      <c r="H62" s="401"/>
      <c r="I62" s="382"/>
      <c r="J62" s="382"/>
      <c r="K62" s="382"/>
      <c r="L62" s="382"/>
      <c r="M62" s="382"/>
      <c r="N62" s="402"/>
      <c r="O62" s="382"/>
    </row>
    <row r="63" spans="1:15" ht="14.25" hidden="1">
      <c r="A63" s="382"/>
      <c r="B63" s="401"/>
      <c r="C63" s="382"/>
      <c r="D63" s="382"/>
      <c r="E63" s="382"/>
      <c r="F63" s="402"/>
      <c r="G63" s="382"/>
      <c r="H63" s="401"/>
      <c r="I63" s="382"/>
      <c r="J63" s="382"/>
      <c r="K63" s="382"/>
      <c r="L63" s="382"/>
      <c r="M63" s="382"/>
      <c r="N63" s="402"/>
      <c r="O63" s="382"/>
    </row>
    <row r="64" spans="1:15" ht="14.25" hidden="1">
      <c r="A64" s="382"/>
      <c r="B64" s="401"/>
      <c r="C64" s="382"/>
      <c r="D64" s="382"/>
      <c r="E64" s="382"/>
      <c r="F64" s="402"/>
      <c r="G64" s="382"/>
      <c r="H64" s="401"/>
      <c r="I64" s="382"/>
      <c r="J64" s="382"/>
      <c r="K64" s="382"/>
      <c r="L64" s="382"/>
      <c r="M64" s="382"/>
      <c r="N64" s="402"/>
      <c r="O64" s="382"/>
    </row>
    <row r="65" spans="1:15" ht="14.25" hidden="1">
      <c r="A65" s="382"/>
      <c r="B65" s="401"/>
      <c r="C65" s="382"/>
      <c r="D65" s="382"/>
      <c r="E65" s="382"/>
      <c r="F65" s="402"/>
      <c r="G65" s="382"/>
      <c r="H65" s="401"/>
      <c r="I65" s="382"/>
      <c r="J65" s="382"/>
      <c r="K65" s="382"/>
      <c r="L65" s="382"/>
      <c r="M65" s="382"/>
      <c r="N65" s="402"/>
      <c r="O65" s="382"/>
    </row>
    <row r="66" spans="1:15" ht="14.25" hidden="1">
      <c r="A66" s="382"/>
      <c r="B66" s="401"/>
      <c r="C66" s="382"/>
      <c r="D66" s="382"/>
      <c r="E66" s="382"/>
      <c r="F66" s="402"/>
      <c r="G66" s="382"/>
      <c r="H66" s="401"/>
      <c r="I66" s="382"/>
      <c r="J66" s="382"/>
      <c r="K66" s="382"/>
      <c r="L66" s="382"/>
      <c r="M66" s="382"/>
      <c r="N66" s="402"/>
      <c r="O66" s="382"/>
    </row>
    <row r="67" spans="1:15" ht="14.25" hidden="1">
      <c r="A67" s="382"/>
      <c r="B67" s="401"/>
      <c r="C67" s="382"/>
      <c r="D67" s="382"/>
      <c r="E67" s="382"/>
      <c r="F67" s="402"/>
      <c r="G67" s="382"/>
      <c r="H67" s="401"/>
      <c r="I67" s="382"/>
      <c r="J67" s="382"/>
      <c r="K67" s="382"/>
      <c r="L67" s="382"/>
      <c r="M67" s="382"/>
      <c r="N67" s="402"/>
      <c r="O67" s="382"/>
    </row>
    <row r="68" spans="1:15" ht="15" hidden="1">
      <c r="A68" s="384"/>
      <c r="B68" s="403" t="s">
        <v>1553</v>
      </c>
      <c r="C68" s="404"/>
      <c r="D68" s="404"/>
      <c r="E68" s="405" t="s">
        <v>1554</v>
      </c>
      <c r="F68" s="406"/>
      <c r="G68" s="384"/>
      <c r="H68" s="403" t="s">
        <v>1553</v>
      </c>
      <c r="I68" s="404"/>
      <c r="J68" s="404"/>
      <c r="K68" s="404"/>
      <c r="L68" s="405" t="s">
        <v>1554</v>
      </c>
      <c r="M68" s="404"/>
      <c r="N68" s="406"/>
      <c r="O68" s="384"/>
    </row>
    <row r="69" spans="1:15" ht="13.5" hidden="1">
      <c r="A69" s="407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</row>
    <row r="70" spans="1:15" ht="14.25" hidden="1">
      <c r="A70" s="408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</row>
    <row r="71" spans="1:15" ht="14.25" hidden="1">
      <c r="A71" s="408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</row>
    <row r="72" spans="1:15" ht="14.25" hidden="1">
      <c r="A72" s="408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</row>
    <row r="73" spans="1:15" ht="13.5" hidden="1">
      <c r="A73" s="409"/>
      <c r="B73" s="409"/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</row>
    <row r="74" spans="1:15" ht="21" hidden="1">
      <c r="A74" s="590" t="s">
        <v>1557</v>
      </c>
      <c r="B74" s="589"/>
      <c r="C74" s="589"/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</row>
    <row r="75" spans="1:15" ht="13.5" hidden="1">
      <c r="A75" s="384"/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</row>
    <row r="76" spans="1:15" ht="15" hidden="1">
      <c r="A76" s="383" t="s">
        <v>1522</v>
      </c>
      <c r="B76" s="384"/>
      <c r="C76" s="384"/>
      <c r="D76" s="592">
        <f>D4</f>
        <v>0</v>
      </c>
      <c r="E76" s="589"/>
      <c r="F76" s="589"/>
      <c r="G76" s="589"/>
      <c r="H76" s="589"/>
      <c r="I76" s="589"/>
      <c r="J76" s="589"/>
      <c r="K76" s="589"/>
      <c r="L76" s="589"/>
      <c r="M76" s="589"/>
      <c r="N76" s="589"/>
      <c r="O76" s="384"/>
    </row>
    <row r="77" spans="1:15" ht="15" hidden="1">
      <c r="A77" s="383" t="s">
        <v>1523</v>
      </c>
      <c r="B77" s="382"/>
      <c r="C77" s="382"/>
      <c r="D77" s="592" t="s">
        <v>1524</v>
      </c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382"/>
    </row>
    <row r="78" spans="1:15" ht="18" hidden="1">
      <c r="A78" s="410" t="s">
        <v>1525</v>
      </c>
      <c r="B78" s="384"/>
      <c r="C78" s="384"/>
      <c r="D78" s="602" t="str">
        <f>D6</f>
        <v>b - Ústřední vytápění</v>
      </c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384"/>
    </row>
    <row r="79" spans="1:15" ht="13.5" hidden="1">
      <c r="A79" s="384"/>
      <c r="B79" s="384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</row>
    <row r="80" spans="1:15" ht="15" hidden="1">
      <c r="A80" s="383" t="s">
        <v>1530</v>
      </c>
      <c r="B80" s="384"/>
      <c r="C80" s="384"/>
      <c r="D80" s="386" t="str">
        <f>D8</f>
        <v>SZeŠ a SOŠ Poděbrady</v>
      </c>
      <c r="E80" s="384"/>
      <c r="F80" s="384"/>
      <c r="G80" s="384"/>
      <c r="H80" s="384"/>
      <c r="I80" s="383" t="s">
        <v>1532</v>
      </c>
      <c r="J80" s="384"/>
      <c r="K80" s="594">
        <f>IF(M8="","",M8)</f>
        <v>0</v>
      </c>
      <c r="L80" s="589"/>
      <c r="M80" s="589"/>
      <c r="N80" s="589"/>
      <c r="O80" s="384"/>
    </row>
    <row r="81" spans="1:15" ht="13.5" hidden="1">
      <c r="A81" s="384"/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</row>
    <row r="82" spans="1:15" ht="15" hidden="1">
      <c r="A82" s="383" t="s">
        <v>1533</v>
      </c>
      <c r="B82" s="384"/>
      <c r="C82" s="384"/>
      <c r="D82" s="386" t="str">
        <f>C11</f>
        <v/>
      </c>
      <c r="E82" s="384"/>
      <c r="F82" s="384"/>
      <c r="G82" s="384"/>
      <c r="H82" s="384"/>
      <c r="I82" s="383" t="s">
        <v>1537</v>
      </c>
      <c r="J82" s="384"/>
      <c r="K82" s="588" t="str">
        <f>C17</f>
        <v/>
      </c>
      <c r="L82" s="589"/>
      <c r="M82" s="589"/>
      <c r="N82" s="589"/>
      <c r="O82" s="589"/>
    </row>
    <row r="83" spans="1:15" ht="15" hidden="1">
      <c r="A83" s="383" t="s">
        <v>1536</v>
      </c>
      <c r="B83" s="384"/>
      <c r="C83" s="384"/>
      <c r="D83" s="386" t="str">
        <f>IF(C14="","",C14)</f>
        <v/>
      </c>
      <c r="E83" s="384"/>
      <c r="F83" s="384"/>
      <c r="G83" s="384"/>
      <c r="H83" s="384"/>
      <c r="I83" s="383" t="s">
        <v>1538</v>
      </c>
      <c r="J83" s="384"/>
      <c r="K83" s="588" t="str">
        <f>C20</f>
        <v/>
      </c>
      <c r="L83" s="589"/>
      <c r="M83" s="589"/>
      <c r="N83" s="589"/>
      <c r="O83" s="589"/>
    </row>
    <row r="84" spans="1:15" ht="13.5" hidden="1">
      <c r="A84" s="384"/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</row>
    <row r="85" spans="1:15" ht="15" hidden="1">
      <c r="A85" s="603" t="s">
        <v>1558</v>
      </c>
      <c r="B85" s="604"/>
      <c r="C85" s="604"/>
      <c r="D85" s="604"/>
      <c r="E85" s="604"/>
      <c r="F85" s="394"/>
      <c r="G85" s="394"/>
      <c r="H85" s="394"/>
      <c r="I85" s="394"/>
      <c r="J85" s="394"/>
      <c r="K85" s="394"/>
      <c r="L85" s="603" t="s">
        <v>1559</v>
      </c>
      <c r="M85" s="589"/>
      <c r="N85" s="589"/>
      <c r="O85" s="589"/>
    </row>
    <row r="86" spans="1:15" ht="13.5" hidden="1">
      <c r="A86" s="384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</row>
    <row r="87" spans="1:15" ht="18" hidden="1">
      <c r="A87" s="411" t="s">
        <v>1560</v>
      </c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605">
        <f>L116</f>
        <v>0</v>
      </c>
      <c r="M87" s="589"/>
      <c r="N87" s="589"/>
      <c r="O87" s="589"/>
    </row>
    <row r="88" spans="1:15" ht="18" hidden="1">
      <c r="A88" s="412"/>
      <c r="B88" s="413" t="s">
        <v>1561</v>
      </c>
      <c r="C88" s="412"/>
      <c r="D88" s="412"/>
      <c r="E88" s="412"/>
      <c r="F88" s="412"/>
      <c r="G88" s="412"/>
      <c r="H88" s="412"/>
      <c r="I88" s="412"/>
      <c r="J88" s="412"/>
      <c r="K88" s="412"/>
      <c r="L88" s="606">
        <f>L117</f>
        <v>0</v>
      </c>
      <c r="M88" s="607"/>
      <c r="N88" s="607"/>
      <c r="O88" s="607"/>
    </row>
    <row r="89" spans="1:15" ht="15" hidden="1">
      <c r="A89" s="414"/>
      <c r="B89" s="415" t="s">
        <v>1597</v>
      </c>
      <c r="C89" s="414"/>
      <c r="D89" s="414"/>
      <c r="E89" s="414"/>
      <c r="F89" s="414"/>
      <c r="G89" s="414"/>
      <c r="H89" s="414"/>
      <c r="I89" s="414"/>
      <c r="J89" s="414"/>
      <c r="K89" s="414"/>
      <c r="L89" s="608">
        <f>L118</f>
        <v>0</v>
      </c>
      <c r="M89" s="609"/>
      <c r="N89" s="609"/>
      <c r="O89" s="609"/>
    </row>
    <row r="90" spans="1:15" ht="15" hidden="1">
      <c r="A90" s="414"/>
      <c r="B90" s="415" t="s">
        <v>1598</v>
      </c>
      <c r="C90" s="414"/>
      <c r="D90" s="414"/>
      <c r="E90" s="414"/>
      <c r="F90" s="414"/>
      <c r="G90" s="414"/>
      <c r="H90" s="414"/>
      <c r="I90" s="414"/>
      <c r="J90" s="414"/>
      <c r="K90" s="414"/>
      <c r="L90" s="608">
        <f>L122</f>
        <v>0</v>
      </c>
      <c r="M90" s="609"/>
      <c r="N90" s="609"/>
      <c r="O90" s="609"/>
    </row>
    <row r="91" spans="1:15" ht="15" hidden="1">
      <c r="A91" s="414"/>
      <c r="B91" s="415" t="s">
        <v>1599</v>
      </c>
      <c r="C91" s="414"/>
      <c r="D91" s="414"/>
      <c r="E91" s="414"/>
      <c r="F91" s="414"/>
      <c r="G91" s="414"/>
      <c r="H91" s="414"/>
      <c r="I91" s="414"/>
      <c r="J91" s="414"/>
      <c r="K91" s="414"/>
      <c r="L91" s="608">
        <f>L128</f>
        <v>0</v>
      </c>
      <c r="M91" s="609"/>
      <c r="N91" s="609"/>
      <c r="O91" s="609"/>
    </row>
    <row r="92" spans="1:15" ht="15" hidden="1">
      <c r="A92" s="414"/>
      <c r="B92" s="415" t="s">
        <v>1600</v>
      </c>
      <c r="C92" s="414"/>
      <c r="D92" s="414"/>
      <c r="E92" s="414"/>
      <c r="F92" s="414"/>
      <c r="G92" s="414"/>
      <c r="H92" s="414"/>
      <c r="I92" s="414"/>
      <c r="J92" s="414"/>
      <c r="K92" s="414"/>
      <c r="L92" s="608">
        <f>L134</f>
        <v>0</v>
      </c>
      <c r="M92" s="609"/>
      <c r="N92" s="609"/>
      <c r="O92" s="609"/>
    </row>
    <row r="93" spans="1:15" ht="15" hidden="1">
      <c r="A93" s="414"/>
      <c r="B93" s="415" t="s">
        <v>1601</v>
      </c>
      <c r="C93" s="414"/>
      <c r="D93" s="414"/>
      <c r="E93" s="414"/>
      <c r="F93" s="414"/>
      <c r="G93" s="414"/>
      <c r="H93" s="414"/>
      <c r="I93" s="414"/>
      <c r="J93" s="414"/>
      <c r="K93" s="414"/>
      <c r="L93" s="608">
        <f>L144</f>
        <v>0</v>
      </c>
      <c r="M93" s="609"/>
      <c r="N93" s="609"/>
      <c r="O93" s="609"/>
    </row>
    <row r="94" spans="1:15" ht="18" hidden="1">
      <c r="A94" s="412"/>
      <c r="B94" s="413" t="s">
        <v>1564</v>
      </c>
      <c r="C94" s="412"/>
      <c r="D94" s="412"/>
      <c r="E94" s="412"/>
      <c r="F94" s="412"/>
      <c r="G94" s="412"/>
      <c r="H94" s="412"/>
      <c r="I94" s="412"/>
      <c r="J94" s="412"/>
      <c r="K94" s="412"/>
      <c r="L94" s="606">
        <f>L147</f>
        <v>0</v>
      </c>
      <c r="M94" s="607"/>
      <c r="N94" s="607"/>
      <c r="O94" s="607"/>
    </row>
    <row r="95" spans="1:15" ht="13.5" hidden="1">
      <c r="A95" s="384"/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</row>
    <row r="96" spans="1:15" ht="18" hidden="1">
      <c r="A96" s="411" t="s">
        <v>1565</v>
      </c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610">
        <v>0</v>
      </c>
      <c r="M96" s="589"/>
      <c r="N96" s="589"/>
      <c r="O96" s="589"/>
    </row>
    <row r="97" spans="1:15" ht="13.5" hidden="1">
      <c r="A97" s="384"/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</row>
    <row r="98" spans="1:15" ht="18" hidden="1">
      <c r="A98" s="416" t="s">
        <v>1566</v>
      </c>
      <c r="B98" s="394"/>
      <c r="C98" s="394"/>
      <c r="D98" s="394"/>
      <c r="E98" s="394"/>
      <c r="F98" s="394"/>
      <c r="G98" s="394"/>
      <c r="H98" s="394"/>
      <c r="I98" s="394"/>
      <c r="J98" s="611">
        <f>ROUND(SUM(L87+L96),2)</f>
        <v>0</v>
      </c>
      <c r="K98" s="604"/>
      <c r="L98" s="604"/>
      <c r="M98" s="604"/>
      <c r="N98" s="604"/>
      <c r="O98" s="604"/>
    </row>
    <row r="99" spans="1:15" ht="13.5" hidden="1">
      <c r="A99" s="407"/>
      <c r="B99" s="407"/>
      <c r="C99" s="407"/>
      <c r="D99" s="407"/>
      <c r="E99" s="407"/>
      <c r="F99" s="407"/>
      <c r="G99" s="407"/>
      <c r="H99" s="407"/>
      <c r="I99" s="407"/>
      <c r="J99" s="407"/>
      <c r="K99" s="407"/>
      <c r="L99" s="407"/>
      <c r="M99" s="407"/>
      <c r="N99" s="407"/>
      <c r="O99" s="407"/>
    </row>
    <row r="100" spans="1:15" ht="14.25" hidden="1">
      <c r="A100" s="408"/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</row>
    <row r="101" spans="1:15" ht="14.25" hidden="1">
      <c r="A101" s="408"/>
      <c r="B101" s="408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</row>
    <row r="102" spans="1:15" ht="14.25" hidden="1">
      <c r="A102" s="408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</row>
    <row r="103" spans="1:15" ht="13.5">
      <c r="A103" s="409"/>
      <c r="B103" s="409"/>
      <c r="C103" s="409"/>
      <c r="D103" s="409"/>
      <c r="E103" s="409"/>
      <c r="F103" s="409"/>
      <c r="G103" s="409"/>
      <c r="H103" s="409"/>
      <c r="I103" s="409"/>
      <c r="J103" s="409"/>
      <c r="K103" s="409"/>
      <c r="L103" s="409"/>
      <c r="M103" s="409"/>
      <c r="N103" s="409"/>
      <c r="O103" s="409"/>
    </row>
    <row r="104" spans="1:15" ht="21">
      <c r="A104" s="590" t="s">
        <v>1520</v>
      </c>
      <c r="B104" s="589"/>
      <c r="C104" s="589"/>
      <c r="D104" s="589"/>
      <c r="E104" s="589"/>
      <c r="F104" s="589"/>
      <c r="G104" s="589"/>
      <c r="H104" s="589"/>
      <c r="I104" s="589"/>
      <c r="J104" s="589"/>
      <c r="K104" s="589"/>
      <c r="L104" s="589"/>
      <c r="M104" s="589"/>
      <c r="N104" s="589"/>
      <c r="O104" s="589"/>
    </row>
    <row r="105" spans="1:15" ht="13.5">
      <c r="A105" s="384"/>
      <c r="B105" s="384"/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</row>
    <row r="106" spans="1:15" ht="15">
      <c r="A106" s="383" t="s">
        <v>1522</v>
      </c>
      <c r="B106" s="384"/>
      <c r="C106" s="384"/>
      <c r="D106" s="592">
        <f>D4</f>
        <v>0</v>
      </c>
      <c r="E106" s="589"/>
      <c r="F106" s="589"/>
      <c r="G106" s="589"/>
      <c r="H106" s="589"/>
      <c r="I106" s="589"/>
      <c r="J106" s="589"/>
      <c r="K106" s="589"/>
      <c r="L106" s="589"/>
      <c r="M106" s="589"/>
      <c r="N106" s="589"/>
      <c r="O106" s="384"/>
    </row>
    <row r="107" spans="1:15" ht="15">
      <c r="A107" s="383" t="s">
        <v>1523</v>
      </c>
      <c r="B107" s="382"/>
      <c r="C107" s="382"/>
      <c r="D107" s="592" t="s">
        <v>1524</v>
      </c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382"/>
    </row>
    <row r="108" spans="1:15" ht="18">
      <c r="A108" s="410" t="s">
        <v>1525</v>
      </c>
      <c r="B108" s="384"/>
      <c r="C108" s="384"/>
      <c r="D108" s="602" t="str">
        <f>D6</f>
        <v>b - Ústřední vytápění</v>
      </c>
      <c r="E108" s="589"/>
      <c r="F108" s="589"/>
      <c r="G108" s="589"/>
      <c r="H108" s="589"/>
      <c r="I108" s="589"/>
      <c r="J108" s="589"/>
      <c r="K108" s="589"/>
      <c r="L108" s="589"/>
      <c r="M108" s="589"/>
      <c r="N108" s="589"/>
      <c r="O108" s="384"/>
    </row>
    <row r="109" spans="1:15" ht="13.5">
      <c r="A109" s="384"/>
      <c r="B109" s="384"/>
      <c r="C109" s="384"/>
      <c r="D109" s="384"/>
      <c r="E109" s="384"/>
      <c r="F109" s="384"/>
      <c r="G109" s="384"/>
      <c r="H109" s="384"/>
      <c r="I109" s="384"/>
      <c r="J109" s="384"/>
      <c r="K109" s="384"/>
      <c r="L109" s="384"/>
      <c r="M109" s="384"/>
      <c r="N109" s="384"/>
      <c r="O109" s="384"/>
    </row>
    <row r="110" spans="1:15" ht="15">
      <c r="A110" s="383" t="s">
        <v>1530</v>
      </c>
      <c r="B110" s="384"/>
      <c r="C110" s="384"/>
      <c r="D110" s="386" t="str">
        <f>D8</f>
        <v>SZeŠ a SOŠ Poděbrady</v>
      </c>
      <c r="E110" s="384"/>
      <c r="F110" s="384"/>
      <c r="G110" s="384"/>
      <c r="H110" s="384"/>
      <c r="I110" s="383" t="s">
        <v>1532</v>
      </c>
      <c r="J110" s="384"/>
      <c r="K110" s="594">
        <f>IF(M8="","",M8)</f>
        <v>0</v>
      </c>
      <c r="L110" s="589"/>
      <c r="M110" s="589"/>
      <c r="N110" s="589"/>
      <c r="O110" s="384"/>
    </row>
    <row r="111" spans="1:15" ht="13.5">
      <c r="A111" s="384"/>
      <c r="B111" s="384"/>
      <c r="C111" s="384"/>
      <c r="D111" s="384"/>
      <c r="E111" s="384"/>
      <c r="F111" s="384"/>
      <c r="G111" s="384"/>
      <c r="H111" s="384"/>
      <c r="I111" s="384"/>
      <c r="J111" s="384"/>
      <c r="K111" s="384"/>
      <c r="L111" s="384"/>
      <c r="M111" s="384"/>
      <c r="N111" s="384"/>
      <c r="O111" s="384"/>
    </row>
    <row r="112" spans="1:15" ht="15">
      <c r="A112" s="383" t="s">
        <v>1533</v>
      </c>
      <c r="B112" s="384"/>
      <c r="C112" s="384"/>
      <c r="D112" s="386" t="str">
        <f>C11</f>
        <v/>
      </c>
      <c r="E112" s="384"/>
      <c r="F112" s="384"/>
      <c r="G112" s="384"/>
      <c r="H112" s="384"/>
      <c r="I112" s="383" t="s">
        <v>1537</v>
      </c>
      <c r="J112" s="384"/>
      <c r="K112" s="588" t="str">
        <f>C17</f>
        <v/>
      </c>
      <c r="L112" s="589"/>
      <c r="M112" s="589"/>
      <c r="N112" s="589"/>
      <c r="O112" s="589"/>
    </row>
    <row r="113" spans="1:15" ht="15">
      <c r="A113" s="383" t="s">
        <v>1536</v>
      </c>
      <c r="B113" s="384"/>
      <c r="C113" s="384"/>
      <c r="D113" s="386" t="str">
        <f>IF(C14="","",C14)</f>
        <v/>
      </c>
      <c r="E113" s="384"/>
      <c r="F113" s="384"/>
      <c r="G113" s="384"/>
      <c r="H113" s="384"/>
      <c r="I113" s="383" t="s">
        <v>1538</v>
      </c>
      <c r="J113" s="384"/>
      <c r="K113" s="588" t="str">
        <f>C20</f>
        <v/>
      </c>
      <c r="L113" s="589"/>
      <c r="M113" s="589"/>
      <c r="N113" s="589"/>
      <c r="O113" s="589"/>
    </row>
    <row r="114" spans="1:15" ht="13.5">
      <c r="A114" s="384"/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</row>
    <row r="115" spans="1:15" ht="15">
      <c r="A115" s="417" t="s">
        <v>1568</v>
      </c>
      <c r="B115" s="418" t="s">
        <v>1569</v>
      </c>
      <c r="C115" s="418" t="s">
        <v>1570</v>
      </c>
      <c r="D115" s="617" t="s">
        <v>1571</v>
      </c>
      <c r="E115" s="618"/>
      <c r="F115" s="618"/>
      <c r="G115" s="618"/>
      <c r="H115" s="418" t="s">
        <v>90</v>
      </c>
      <c r="I115" s="418" t="s">
        <v>1572</v>
      </c>
      <c r="J115" s="619" t="s">
        <v>1573</v>
      </c>
      <c r="K115" s="618"/>
      <c r="L115" s="617" t="s">
        <v>1559</v>
      </c>
      <c r="M115" s="618"/>
      <c r="N115" s="618"/>
      <c r="O115" s="620"/>
    </row>
    <row r="116" spans="1:15" ht="18">
      <c r="A116" s="419" t="s">
        <v>1540</v>
      </c>
      <c r="B116" s="384"/>
      <c r="C116" s="384"/>
      <c r="D116" s="384"/>
      <c r="E116" s="384"/>
      <c r="F116" s="384"/>
      <c r="G116" s="384"/>
      <c r="H116" s="384"/>
      <c r="I116" s="384"/>
      <c r="J116" s="384"/>
      <c r="K116" s="384"/>
      <c r="L116" s="621">
        <f>SUM(L119:O148)</f>
        <v>0</v>
      </c>
      <c r="M116" s="622"/>
      <c r="N116" s="622"/>
      <c r="O116" s="622"/>
    </row>
    <row r="117" spans="1:15" ht="18">
      <c r="A117" s="420"/>
      <c r="B117" s="421" t="s">
        <v>1561</v>
      </c>
      <c r="C117" s="421"/>
      <c r="D117" s="421"/>
      <c r="E117" s="421"/>
      <c r="F117" s="421"/>
      <c r="G117" s="421"/>
      <c r="H117" s="421"/>
      <c r="I117" s="421"/>
      <c r="J117" s="421"/>
      <c r="K117" s="421"/>
      <c r="L117" s="623"/>
      <c r="M117" s="606"/>
      <c r="N117" s="606"/>
      <c r="O117" s="606"/>
    </row>
    <row r="118" spans="1:15" ht="15">
      <c r="A118" s="420"/>
      <c r="B118" s="422" t="s">
        <v>1597</v>
      </c>
      <c r="C118" s="422"/>
      <c r="D118" s="422"/>
      <c r="E118" s="422"/>
      <c r="F118" s="422"/>
      <c r="G118" s="422"/>
      <c r="H118" s="422"/>
      <c r="I118" s="422"/>
      <c r="J118" s="422"/>
      <c r="K118" s="422"/>
      <c r="L118" s="624"/>
      <c r="M118" s="625"/>
      <c r="N118" s="625"/>
      <c r="O118" s="625"/>
    </row>
    <row r="119" spans="1:15" ht="13.5">
      <c r="A119" s="423" t="s">
        <v>99</v>
      </c>
      <c r="B119" s="423" t="s">
        <v>1574</v>
      </c>
      <c r="C119" s="424" t="s">
        <v>1602</v>
      </c>
      <c r="D119" s="612" t="s">
        <v>1603</v>
      </c>
      <c r="E119" s="613"/>
      <c r="F119" s="613"/>
      <c r="G119" s="613"/>
      <c r="H119" s="425" t="s">
        <v>227</v>
      </c>
      <c r="I119" s="426">
        <v>150</v>
      </c>
      <c r="J119" s="614"/>
      <c r="K119" s="615"/>
      <c r="L119" s="616">
        <f>ROUND(J119*I119,2)</f>
        <v>0</v>
      </c>
      <c r="M119" s="613"/>
      <c r="N119" s="613"/>
      <c r="O119" s="613"/>
    </row>
    <row r="120" spans="1:15" ht="13.5">
      <c r="A120" s="427" t="s">
        <v>1577</v>
      </c>
      <c r="B120" s="427" t="s">
        <v>1604</v>
      </c>
      <c r="C120" s="428" t="s">
        <v>1605</v>
      </c>
      <c r="D120" s="630" t="s">
        <v>1606</v>
      </c>
      <c r="E120" s="631"/>
      <c r="F120" s="631"/>
      <c r="G120" s="631"/>
      <c r="H120" s="429" t="s">
        <v>227</v>
      </c>
      <c r="I120" s="430">
        <v>150</v>
      </c>
      <c r="J120" s="632"/>
      <c r="K120" s="633"/>
      <c r="L120" s="634">
        <f>ROUND(J120*I120,2)</f>
        <v>0</v>
      </c>
      <c r="M120" s="613"/>
      <c r="N120" s="613"/>
      <c r="O120" s="613"/>
    </row>
    <row r="121" spans="1:15" ht="13.5">
      <c r="A121" s="423" t="s">
        <v>160</v>
      </c>
      <c r="B121" s="423" t="s">
        <v>1574</v>
      </c>
      <c r="C121" s="424" t="s">
        <v>1607</v>
      </c>
      <c r="D121" s="612" t="s">
        <v>1608</v>
      </c>
      <c r="E121" s="613"/>
      <c r="F121" s="613"/>
      <c r="G121" s="613"/>
      <c r="H121" s="425" t="s">
        <v>579</v>
      </c>
      <c r="I121" s="426">
        <v>0.02</v>
      </c>
      <c r="J121" s="614"/>
      <c r="K121" s="615"/>
      <c r="L121" s="616">
        <f>ROUND(J121*I121,2)</f>
        <v>0</v>
      </c>
      <c r="M121" s="613"/>
      <c r="N121" s="613"/>
      <c r="O121" s="613"/>
    </row>
    <row r="122" spans="1:15" ht="15">
      <c r="A122" s="420"/>
      <c r="B122" s="422" t="s">
        <v>1598</v>
      </c>
      <c r="C122" s="422"/>
      <c r="D122" s="422"/>
      <c r="E122" s="422"/>
      <c r="F122" s="422"/>
      <c r="G122" s="422"/>
      <c r="H122" s="422"/>
      <c r="I122" s="422"/>
      <c r="J122" s="422"/>
      <c r="K122" s="422"/>
      <c r="L122" s="626"/>
      <c r="M122" s="627"/>
      <c r="N122" s="627"/>
      <c r="O122" s="627"/>
    </row>
    <row r="123" spans="1:15" ht="13.5">
      <c r="A123" s="423" t="s">
        <v>204</v>
      </c>
      <c r="B123" s="423" t="s">
        <v>1574</v>
      </c>
      <c r="C123" s="424" t="s">
        <v>1609</v>
      </c>
      <c r="D123" s="612" t="s">
        <v>1610</v>
      </c>
      <c r="E123" s="613"/>
      <c r="F123" s="613"/>
      <c r="G123" s="613"/>
      <c r="H123" s="425" t="s">
        <v>153</v>
      </c>
      <c r="I123" s="426">
        <v>2</v>
      </c>
      <c r="J123" s="614"/>
      <c r="K123" s="615"/>
      <c r="L123" s="616">
        <f>ROUND(J123*I123,2)</f>
        <v>0</v>
      </c>
      <c r="M123" s="613"/>
      <c r="N123" s="613"/>
      <c r="O123" s="613"/>
    </row>
    <row r="124" spans="1:15" ht="13.5">
      <c r="A124" s="423" t="s">
        <v>213</v>
      </c>
      <c r="B124" s="423" t="s">
        <v>1574</v>
      </c>
      <c r="C124" s="424" t="s">
        <v>1611</v>
      </c>
      <c r="D124" s="612" t="s">
        <v>1612</v>
      </c>
      <c r="E124" s="613"/>
      <c r="F124" s="613"/>
      <c r="G124" s="613"/>
      <c r="H124" s="425" t="s">
        <v>1498</v>
      </c>
      <c r="I124" s="426">
        <v>2</v>
      </c>
      <c r="J124" s="614"/>
      <c r="K124" s="615"/>
      <c r="L124" s="616">
        <f>ROUND(J124*I124,2)</f>
        <v>0</v>
      </c>
      <c r="M124" s="613"/>
      <c r="N124" s="613"/>
      <c r="O124" s="613"/>
    </row>
    <row r="125" spans="1:15" ht="13.5">
      <c r="A125" s="423" t="s">
        <v>1586</v>
      </c>
      <c r="B125" s="423" t="s">
        <v>1574</v>
      </c>
      <c r="C125" s="424" t="s">
        <v>1613</v>
      </c>
      <c r="D125" s="612" t="s">
        <v>1614</v>
      </c>
      <c r="E125" s="613"/>
      <c r="F125" s="613"/>
      <c r="G125" s="613"/>
      <c r="H125" s="425" t="s">
        <v>1498</v>
      </c>
      <c r="I125" s="426">
        <v>1</v>
      </c>
      <c r="J125" s="614"/>
      <c r="K125" s="615"/>
      <c r="L125" s="616">
        <f>ROUND(J125*I125,2)</f>
        <v>0</v>
      </c>
      <c r="M125" s="613"/>
      <c r="N125" s="613"/>
      <c r="O125" s="613"/>
    </row>
    <row r="126" spans="1:15" ht="13.5">
      <c r="A126" s="423" t="s">
        <v>1589</v>
      </c>
      <c r="B126" s="423" t="s">
        <v>1574</v>
      </c>
      <c r="C126" s="424" t="s">
        <v>1615</v>
      </c>
      <c r="D126" s="612" t="s">
        <v>1616</v>
      </c>
      <c r="E126" s="613"/>
      <c r="F126" s="613"/>
      <c r="G126" s="613"/>
      <c r="H126" s="425" t="s">
        <v>1498</v>
      </c>
      <c r="I126" s="426">
        <v>1</v>
      </c>
      <c r="J126" s="614"/>
      <c r="K126" s="615"/>
      <c r="L126" s="616">
        <f>ROUND(J126*I126,2)</f>
        <v>0</v>
      </c>
      <c r="M126" s="613"/>
      <c r="N126" s="613"/>
      <c r="O126" s="613"/>
    </row>
    <row r="127" spans="1:15" ht="13.5">
      <c r="A127" s="423" t="s">
        <v>1592</v>
      </c>
      <c r="B127" s="423" t="s">
        <v>1574</v>
      </c>
      <c r="C127" s="424" t="s">
        <v>1617</v>
      </c>
      <c r="D127" s="612" t="s">
        <v>1618</v>
      </c>
      <c r="E127" s="613"/>
      <c r="F127" s="613"/>
      <c r="G127" s="613"/>
      <c r="H127" s="425" t="s">
        <v>579</v>
      </c>
      <c r="I127" s="426">
        <v>0.009</v>
      </c>
      <c r="J127" s="614"/>
      <c r="K127" s="615"/>
      <c r="L127" s="616">
        <f>ROUND(J127*I127,2)</f>
        <v>0</v>
      </c>
      <c r="M127" s="613"/>
      <c r="N127" s="613"/>
      <c r="O127" s="613"/>
    </row>
    <row r="128" spans="1:15" ht="15">
      <c r="A128" s="420"/>
      <c r="B128" s="422" t="s">
        <v>1599</v>
      </c>
      <c r="C128" s="422"/>
      <c r="D128" s="422"/>
      <c r="E128" s="422"/>
      <c r="F128" s="422"/>
      <c r="G128" s="422"/>
      <c r="H128" s="422"/>
      <c r="I128" s="422"/>
      <c r="J128" s="422"/>
      <c r="K128" s="422"/>
      <c r="L128" s="626"/>
      <c r="M128" s="627"/>
      <c r="N128" s="627"/>
      <c r="O128" s="627"/>
    </row>
    <row r="129" spans="1:15" ht="13.5">
      <c r="A129" s="423" t="s">
        <v>1619</v>
      </c>
      <c r="B129" s="423" t="s">
        <v>1574</v>
      </c>
      <c r="C129" s="424" t="s">
        <v>1620</v>
      </c>
      <c r="D129" s="612" t="s">
        <v>1621</v>
      </c>
      <c r="E129" s="613"/>
      <c r="F129" s="613"/>
      <c r="G129" s="613"/>
      <c r="H129" s="425" t="s">
        <v>227</v>
      </c>
      <c r="I129" s="426">
        <v>350</v>
      </c>
      <c r="J129" s="614"/>
      <c r="K129" s="615"/>
      <c r="L129" s="616">
        <f>ROUND(J129*I129,2)</f>
        <v>0</v>
      </c>
      <c r="M129" s="613"/>
      <c r="N129" s="613"/>
      <c r="O129" s="613"/>
    </row>
    <row r="130" spans="1:15" ht="13.5">
      <c r="A130" s="423" t="s">
        <v>1218</v>
      </c>
      <c r="B130" s="423" t="s">
        <v>1574</v>
      </c>
      <c r="C130" s="424" t="s">
        <v>1622</v>
      </c>
      <c r="D130" s="612" t="s">
        <v>1623</v>
      </c>
      <c r="E130" s="613"/>
      <c r="F130" s="613"/>
      <c r="G130" s="613"/>
      <c r="H130" s="425" t="s">
        <v>153</v>
      </c>
      <c r="I130" s="426">
        <v>14</v>
      </c>
      <c r="J130" s="614"/>
      <c r="K130" s="615"/>
      <c r="L130" s="616">
        <f>ROUND(J130*I130,2)</f>
        <v>0</v>
      </c>
      <c r="M130" s="613"/>
      <c r="N130" s="613"/>
      <c r="O130" s="613"/>
    </row>
    <row r="131" spans="1:15" ht="13.5">
      <c r="A131" s="423" t="s">
        <v>1624</v>
      </c>
      <c r="B131" s="423" t="s">
        <v>1574</v>
      </c>
      <c r="C131" s="424" t="s">
        <v>1625</v>
      </c>
      <c r="D131" s="612" t="s">
        <v>1626</v>
      </c>
      <c r="E131" s="613"/>
      <c r="F131" s="613"/>
      <c r="G131" s="613"/>
      <c r="H131" s="425" t="s">
        <v>153</v>
      </c>
      <c r="I131" s="426">
        <v>10</v>
      </c>
      <c r="J131" s="614"/>
      <c r="K131" s="615"/>
      <c r="L131" s="616">
        <f>ROUND(J131*I131,2)</f>
        <v>0</v>
      </c>
      <c r="M131" s="613"/>
      <c r="N131" s="613"/>
      <c r="O131" s="613"/>
    </row>
    <row r="132" spans="1:15" ht="13.5">
      <c r="A132" s="423" t="s">
        <v>1627</v>
      </c>
      <c r="B132" s="423" t="s">
        <v>1574</v>
      </c>
      <c r="C132" s="424" t="s">
        <v>1628</v>
      </c>
      <c r="D132" s="612" t="s">
        <v>1629</v>
      </c>
      <c r="E132" s="613"/>
      <c r="F132" s="613"/>
      <c r="G132" s="613"/>
      <c r="H132" s="425" t="s">
        <v>227</v>
      </c>
      <c r="I132" s="426">
        <v>250</v>
      </c>
      <c r="J132" s="614"/>
      <c r="K132" s="615"/>
      <c r="L132" s="616">
        <f>ROUND(J132*I132,2)</f>
        <v>0</v>
      </c>
      <c r="M132" s="613"/>
      <c r="N132" s="613"/>
      <c r="O132" s="613"/>
    </row>
    <row r="133" spans="1:15" ht="13.5">
      <c r="A133" s="423" t="s">
        <v>552</v>
      </c>
      <c r="B133" s="423" t="s">
        <v>1574</v>
      </c>
      <c r="C133" s="424" t="s">
        <v>1630</v>
      </c>
      <c r="D133" s="612" t="s">
        <v>1631</v>
      </c>
      <c r="E133" s="613"/>
      <c r="F133" s="613"/>
      <c r="G133" s="613"/>
      <c r="H133" s="425" t="s">
        <v>579</v>
      </c>
      <c r="I133" s="426">
        <v>0.368</v>
      </c>
      <c r="J133" s="614"/>
      <c r="K133" s="615"/>
      <c r="L133" s="616">
        <f>ROUND(J133*I133,2)</f>
        <v>0</v>
      </c>
      <c r="M133" s="613"/>
      <c r="N133" s="613"/>
      <c r="O133" s="613"/>
    </row>
    <row r="134" spans="1:15" ht="15">
      <c r="A134" s="420"/>
      <c r="B134" s="422" t="s">
        <v>1600</v>
      </c>
      <c r="C134" s="422"/>
      <c r="D134" s="422"/>
      <c r="E134" s="422"/>
      <c r="F134" s="422"/>
      <c r="G134" s="422"/>
      <c r="H134" s="422"/>
      <c r="I134" s="422"/>
      <c r="J134" s="422"/>
      <c r="K134" s="422"/>
      <c r="L134" s="626"/>
      <c r="M134" s="627"/>
      <c r="N134" s="627"/>
      <c r="O134" s="627"/>
    </row>
    <row r="135" spans="1:15" ht="13.5">
      <c r="A135" s="423" t="s">
        <v>1632</v>
      </c>
      <c r="B135" s="423" t="s">
        <v>1574</v>
      </c>
      <c r="C135" s="424" t="s">
        <v>1633</v>
      </c>
      <c r="D135" s="612" t="s">
        <v>1634</v>
      </c>
      <c r="E135" s="613"/>
      <c r="F135" s="613"/>
      <c r="G135" s="613"/>
      <c r="H135" s="425" t="s">
        <v>153</v>
      </c>
      <c r="I135" s="426">
        <v>7</v>
      </c>
      <c r="J135" s="614"/>
      <c r="K135" s="615"/>
      <c r="L135" s="616">
        <f aca="true" t="shared" si="0" ref="L135:L143">ROUND(J135*I135,2)</f>
        <v>0</v>
      </c>
      <c r="M135" s="613"/>
      <c r="N135" s="613"/>
      <c r="O135" s="613"/>
    </row>
    <row r="136" spans="1:15" ht="13.5">
      <c r="A136" s="423" t="s">
        <v>1635</v>
      </c>
      <c r="B136" s="423" t="s">
        <v>1574</v>
      </c>
      <c r="C136" s="424" t="s">
        <v>1636</v>
      </c>
      <c r="D136" s="612" t="s">
        <v>1637</v>
      </c>
      <c r="E136" s="613"/>
      <c r="F136" s="613"/>
      <c r="G136" s="613"/>
      <c r="H136" s="425" t="s">
        <v>153</v>
      </c>
      <c r="I136" s="426">
        <v>7</v>
      </c>
      <c r="J136" s="614"/>
      <c r="K136" s="615"/>
      <c r="L136" s="616">
        <f t="shared" si="0"/>
        <v>0</v>
      </c>
      <c r="M136" s="613"/>
      <c r="N136" s="613"/>
      <c r="O136" s="613"/>
    </row>
    <row r="137" spans="1:15" ht="13.5">
      <c r="A137" s="423" t="s">
        <v>1638</v>
      </c>
      <c r="B137" s="423" t="s">
        <v>1574</v>
      </c>
      <c r="C137" s="424" t="s">
        <v>1639</v>
      </c>
      <c r="D137" s="612" t="s">
        <v>1640</v>
      </c>
      <c r="E137" s="613"/>
      <c r="F137" s="613"/>
      <c r="G137" s="613"/>
      <c r="H137" s="425" t="s">
        <v>153</v>
      </c>
      <c r="I137" s="426">
        <v>1</v>
      </c>
      <c r="J137" s="614"/>
      <c r="K137" s="615"/>
      <c r="L137" s="616">
        <f t="shared" si="0"/>
        <v>0</v>
      </c>
      <c r="M137" s="613"/>
      <c r="N137" s="613"/>
      <c r="O137" s="613"/>
    </row>
    <row r="138" spans="1:15" ht="13.5">
      <c r="A138" s="423" t="s">
        <v>1641</v>
      </c>
      <c r="B138" s="423" t="s">
        <v>1574</v>
      </c>
      <c r="C138" s="424" t="s">
        <v>1642</v>
      </c>
      <c r="D138" s="612" t="s">
        <v>1643</v>
      </c>
      <c r="E138" s="613"/>
      <c r="F138" s="613"/>
      <c r="G138" s="613"/>
      <c r="H138" s="425" t="s">
        <v>153</v>
      </c>
      <c r="I138" s="426">
        <v>10</v>
      </c>
      <c r="J138" s="614"/>
      <c r="K138" s="615"/>
      <c r="L138" s="616">
        <f t="shared" si="0"/>
        <v>0</v>
      </c>
      <c r="M138" s="613"/>
      <c r="N138" s="613"/>
      <c r="O138" s="613"/>
    </row>
    <row r="139" spans="1:15" ht="13.5">
      <c r="A139" s="423" t="s">
        <v>1644</v>
      </c>
      <c r="B139" s="423" t="s">
        <v>1574</v>
      </c>
      <c r="C139" s="424" t="s">
        <v>1645</v>
      </c>
      <c r="D139" s="612" t="s">
        <v>1646</v>
      </c>
      <c r="E139" s="613"/>
      <c r="F139" s="613"/>
      <c r="G139" s="613"/>
      <c r="H139" s="425" t="s">
        <v>153</v>
      </c>
      <c r="I139" s="426">
        <v>1</v>
      </c>
      <c r="J139" s="614"/>
      <c r="K139" s="615"/>
      <c r="L139" s="616">
        <f t="shared" si="0"/>
        <v>0</v>
      </c>
      <c r="M139" s="613"/>
      <c r="N139" s="613"/>
      <c r="O139" s="613"/>
    </row>
    <row r="140" spans="1:15" ht="13.5">
      <c r="A140" s="423" t="s">
        <v>1647</v>
      </c>
      <c r="B140" s="423" t="s">
        <v>1574</v>
      </c>
      <c r="C140" s="424" t="s">
        <v>1648</v>
      </c>
      <c r="D140" s="612" t="s">
        <v>1649</v>
      </c>
      <c r="E140" s="613"/>
      <c r="F140" s="613"/>
      <c r="G140" s="613"/>
      <c r="H140" s="425" t="s">
        <v>153</v>
      </c>
      <c r="I140" s="426">
        <v>4</v>
      </c>
      <c r="J140" s="614"/>
      <c r="K140" s="615"/>
      <c r="L140" s="616">
        <f t="shared" si="0"/>
        <v>0</v>
      </c>
      <c r="M140" s="613"/>
      <c r="N140" s="613"/>
      <c r="O140" s="613"/>
    </row>
    <row r="141" spans="1:15" ht="13.5">
      <c r="A141" s="423" t="s">
        <v>1650</v>
      </c>
      <c r="B141" s="423" t="s">
        <v>1574</v>
      </c>
      <c r="C141" s="424" t="s">
        <v>1651</v>
      </c>
      <c r="D141" s="612" t="s">
        <v>1652</v>
      </c>
      <c r="E141" s="613"/>
      <c r="F141" s="613"/>
      <c r="G141" s="613"/>
      <c r="H141" s="425" t="s">
        <v>153</v>
      </c>
      <c r="I141" s="426">
        <v>2</v>
      </c>
      <c r="J141" s="614"/>
      <c r="K141" s="615"/>
      <c r="L141" s="616">
        <f t="shared" si="0"/>
        <v>0</v>
      </c>
      <c r="M141" s="613"/>
      <c r="N141" s="613"/>
      <c r="O141" s="613"/>
    </row>
    <row r="142" spans="1:15" ht="13.5">
      <c r="A142" s="423" t="s">
        <v>1653</v>
      </c>
      <c r="B142" s="423" t="s">
        <v>1574</v>
      </c>
      <c r="C142" s="424" t="s">
        <v>1654</v>
      </c>
      <c r="D142" s="612" t="s">
        <v>1655</v>
      </c>
      <c r="E142" s="613"/>
      <c r="F142" s="613"/>
      <c r="G142" s="613"/>
      <c r="H142" s="425" t="s">
        <v>153</v>
      </c>
      <c r="I142" s="426">
        <v>1</v>
      </c>
      <c r="J142" s="614"/>
      <c r="K142" s="615"/>
      <c r="L142" s="616">
        <f t="shared" si="0"/>
        <v>0</v>
      </c>
      <c r="M142" s="613"/>
      <c r="N142" s="613"/>
      <c r="O142" s="613"/>
    </row>
    <row r="143" spans="1:15" ht="13.5">
      <c r="A143" s="423" t="s">
        <v>1656</v>
      </c>
      <c r="B143" s="423" t="s">
        <v>1574</v>
      </c>
      <c r="C143" s="424" t="s">
        <v>1657</v>
      </c>
      <c r="D143" s="612" t="s">
        <v>1658</v>
      </c>
      <c r="E143" s="613"/>
      <c r="F143" s="613"/>
      <c r="G143" s="613"/>
      <c r="H143" s="425" t="s">
        <v>579</v>
      </c>
      <c r="I143" s="426">
        <v>0.012</v>
      </c>
      <c r="J143" s="614"/>
      <c r="K143" s="615"/>
      <c r="L143" s="616">
        <f t="shared" si="0"/>
        <v>0</v>
      </c>
      <c r="M143" s="613"/>
      <c r="N143" s="613"/>
      <c r="O143" s="613"/>
    </row>
    <row r="144" spans="1:15" ht="15">
      <c r="A144" s="420"/>
      <c r="B144" s="422" t="s">
        <v>1601</v>
      </c>
      <c r="C144" s="422"/>
      <c r="D144" s="422"/>
      <c r="E144" s="422"/>
      <c r="F144" s="422"/>
      <c r="G144" s="422"/>
      <c r="H144" s="422"/>
      <c r="I144" s="422"/>
      <c r="J144" s="422"/>
      <c r="K144" s="422"/>
      <c r="L144" s="626"/>
      <c r="M144" s="627"/>
      <c r="N144" s="627"/>
      <c r="O144" s="627"/>
    </row>
    <row r="145" spans="1:15" ht="13.5">
      <c r="A145" s="423" t="s">
        <v>1659</v>
      </c>
      <c r="B145" s="423" t="s">
        <v>1574</v>
      </c>
      <c r="C145" s="424" t="s">
        <v>1660</v>
      </c>
      <c r="D145" s="612" t="s">
        <v>1661</v>
      </c>
      <c r="E145" s="613"/>
      <c r="F145" s="613"/>
      <c r="G145" s="613"/>
      <c r="H145" s="425" t="s">
        <v>153</v>
      </c>
      <c r="I145" s="426">
        <v>220</v>
      </c>
      <c r="J145" s="614"/>
      <c r="K145" s="615"/>
      <c r="L145" s="616">
        <f>ROUND(J145*I145,2)</f>
        <v>0</v>
      </c>
      <c r="M145" s="613"/>
      <c r="N145" s="613"/>
      <c r="O145" s="613"/>
    </row>
    <row r="146" spans="1:15" ht="13.5">
      <c r="A146" s="423" t="s">
        <v>1662</v>
      </c>
      <c r="B146" s="423" t="s">
        <v>1574</v>
      </c>
      <c r="C146" s="424" t="s">
        <v>1663</v>
      </c>
      <c r="D146" s="612" t="s">
        <v>1664</v>
      </c>
      <c r="E146" s="613"/>
      <c r="F146" s="613"/>
      <c r="G146" s="613"/>
      <c r="H146" s="425" t="s">
        <v>153</v>
      </c>
      <c r="I146" s="426">
        <v>220</v>
      </c>
      <c r="J146" s="614"/>
      <c r="K146" s="615"/>
      <c r="L146" s="616">
        <f>ROUND(J146*I146,2)</f>
        <v>0</v>
      </c>
      <c r="M146" s="613"/>
      <c r="N146" s="613"/>
      <c r="O146" s="613"/>
    </row>
    <row r="147" spans="1:15" ht="18">
      <c r="A147" s="420"/>
      <c r="B147" s="421" t="s">
        <v>1564</v>
      </c>
      <c r="C147" s="421"/>
      <c r="D147" s="421"/>
      <c r="E147" s="421"/>
      <c r="F147" s="421"/>
      <c r="G147" s="421"/>
      <c r="H147" s="421"/>
      <c r="I147" s="421"/>
      <c r="J147" s="421"/>
      <c r="K147" s="421"/>
      <c r="L147" s="628"/>
      <c r="M147" s="629"/>
      <c r="N147" s="629"/>
      <c r="O147" s="629"/>
    </row>
    <row r="148" spans="1:15" ht="13.5">
      <c r="A148" s="423" t="s">
        <v>1665</v>
      </c>
      <c r="B148" s="423" t="s">
        <v>1574</v>
      </c>
      <c r="C148" s="424" t="s">
        <v>1593</v>
      </c>
      <c r="D148" s="612" t="s">
        <v>1594</v>
      </c>
      <c r="E148" s="613"/>
      <c r="F148" s="613"/>
      <c r="G148" s="613"/>
      <c r="H148" s="425" t="s">
        <v>1595</v>
      </c>
      <c r="I148" s="426">
        <v>20</v>
      </c>
      <c r="J148" s="614"/>
      <c r="K148" s="615"/>
      <c r="L148" s="616">
        <f>ROUND(J148*I148,2)</f>
        <v>0</v>
      </c>
      <c r="M148" s="613"/>
      <c r="N148" s="613"/>
      <c r="O148" s="613"/>
    </row>
    <row r="149" spans="1:15" ht="13.5">
      <c r="A149" s="407"/>
      <c r="B149" s="407"/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</row>
  </sheetData>
  <sheetProtection algorithmName="SHA-512" hashValue="r+ZaQ+9kmeLC7ZedV2MMineHdr25ZAt8jZ/tx/kKTU1XjtN8BsP9WMqLbj9NoiQTtG1pEoBM98Kd9IRKfBxwSg==" saltValue="HG3BpimyJjL7xQugBoS7aA==" spinCount="100000" sheet="1" objects="1" scenarios="1"/>
  <mergeCells count="140">
    <mergeCell ref="D146:G146"/>
    <mergeCell ref="J146:K146"/>
    <mergeCell ref="L146:O146"/>
    <mergeCell ref="L147:O147"/>
    <mergeCell ref="D148:G148"/>
    <mergeCell ref="J148:K148"/>
    <mergeCell ref="L148:O148"/>
    <mergeCell ref="D143:G143"/>
    <mergeCell ref="J143:K143"/>
    <mergeCell ref="L143:O143"/>
    <mergeCell ref="L144:O144"/>
    <mergeCell ref="D145:G145"/>
    <mergeCell ref="J145:K145"/>
    <mergeCell ref="L145:O145"/>
    <mergeCell ref="D141:G141"/>
    <mergeCell ref="J141:K141"/>
    <mergeCell ref="L141:O141"/>
    <mergeCell ref="D142:G142"/>
    <mergeCell ref="J142:K142"/>
    <mergeCell ref="L142:O142"/>
    <mergeCell ref="D139:G139"/>
    <mergeCell ref="J139:K139"/>
    <mergeCell ref="L139:O139"/>
    <mergeCell ref="D140:G140"/>
    <mergeCell ref="J140:K140"/>
    <mergeCell ref="L140:O140"/>
    <mergeCell ref="D137:G137"/>
    <mergeCell ref="J137:K137"/>
    <mergeCell ref="L137:O137"/>
    <mergeCell ref="D138:G138"/>
    <mergeCell ref="J138:K138"/>
    <mergeCell ref="L138:O138"/>
    <mergeCell ref="L134:O134"/>
    <mergeCell ref="D135:G135"/>
    <mergeCell ref="J135:K135"/>
    <mergeCell ref="L135:O135"/>
    <mergeCell ref="D136:G136"/>
    <mergeCell ref="J136:K136"/>
    <mergeCell ref="L136:O136"/>
    <mergeCell ref="D132:G132"/>
    <mergeCell ref="J132:K132"/>
    <mergeCell ref="L132:O132"/>
    <mergeCell ref="D133:G133"/>
    <mergeCell ref="J133:K133"/>
    <mergeCell ref="L133:O133"/>
    <mergeCell ref="D130:G130"/>
    <mergeCell ref="J130:K130"/>
    <mergeCell ref="L130:O130"/>
    <mergeCell ref="D131:G131"/>
    <mergeCell ref="J131:K131"/>
    <mergeCell ref="L131:O131"/>
    <mergeCell ref="D127:G127"/>
    <mergeCell ref="J127:K127"/>
    <mergeCell ref="L127:O127"/>
    <mergeCell ref="L128:O128"/>
    <mergeCell ref="D129:G129"/>
    <mergeCell ref="J129:K129"/>
    <mergeCell ref="L129:O129"/>
    <mergeCell ref="D125:G125"/>
    <mergeCell ref="J125:K125"/>
    <mergeCell ref="L125:O125"/>
    <mergeCell ref="D126:G126"/>
    <mergeCell ref="J126:K126"/>
    <mergeCell ref="L126:O126"/>
    <mergeCell ref="L122:O122"/>
    <mergeCell ref="D123:G123"/>
    <mergeCell ref="J123:K123"/>
    <mergeCell ref="L123:O123"/>
    <mergeCell ref="D124:G124"/>
    <mergeCell ref="J124:K124"/>
    <mergeCell ref="L124:O124"/>
    <mergeCell ref="D120:G120"/>
    <mergeCell ref="J120:K120"/>
    <mergeCell ref="L120:O120"/>
    <mergeCell ref="D121:G121"/>
    <mergeCell ref="J121:K121"/>
    <mergeCell ref="L121:O121"/>
    <mergeCell ref="L116:O116"/>
    <mergeCell ref="L117:O117"/>
    <mergeCell ref="L118:O118"/>
    <mergeCell ref="D119:G119"/>
    <mergeCell ref="J119:K119"/>
    <mergeCell ref="L119:O119"/>
    <mergeCell ref="D107:N107"/>
    <mergeCell ref="D108:N108"/>
    <mergeCell ref="K110:N110"/>
    <mergeCell ref="K112:O112"/>
    <mergeCell ref="K113:O113"/>
    <mergeCell ref="D115:G115"/>
    <mergeCell ref="J115:K115"/>
    <mergeCell ref="L115:O115"/>
    <mergeCell ref="L93:O93"/>
    <mergeCell ref="L94:O94"/>
    <mergeCell ref="L96:O96"/>
    <mergeCell ref="J98:O98"/>
    <mergeCell ref="A104:O104"/>
    <mergeCell ref="D106:N106"/>
    <mergeCell ref="L87:O87"/>
    <mergeCell ref="L88:O88"/>
    <mergeCell ref="L89:O89"/>
    <mergeCell ref="L90:O90"/>
    <mergeCell ref="L91:O91"/>
    <mergeCell ref="L92:O92"/>
    <mergeCell ref="D78:N78"/>
    <mergeCell ref="K80:N80"/>
    <mergeCell ref="K82:O82"/>
    <mergeCell ref="K83:O83"/>
    <mergeCell ref="A85:E85"/>
    <mergeCell ref="L85:O85"/>
    <mergeCell ref="F35:H35"/>
    <mergeCell ref="K35:N35"/>
    <mergeCell ref="J37:N37"/>
    <mergeCell ref="A74:O74"/>
    <mergeCell ref="D76:N76"/>
    <mergeCell ref="D77:N77"/>
    <mergeCell ref="F32:H32"/>
    <mergeCell ref="K32:N32"/>
    <mergeCell ref="F33:H33"/>
    <mergeCell ref="K33:N33"/>
    <mergeCell ref="F34:H34"/>
    <mergeCell ref="K34:N34"/>
    <mergeCell ref="M20:N20"/>
    <mergeCell ref="C23:J23"/>
    <mergeCell ref="K26:N26"/>
    <mergeCell ref="K27:N27"/>
    <mergeCell ref="K29:N29"/>
    <mergeCell ref="F31:H31"/>
    <mergeCell ref="K31:N31"/>
    <mergeCell ref="M11:N11"/>
    <mergeCell ref="M13:N13"/>
    <mergeCell ref="M14:N14"/>
    <mergeCell ref="M16:N16"/>
    <mergeCell ref="M17:N17"/>
    <mergeCell ref="M19:N19"/>
    <mergeCell ref="A2:O2"/>
    <mergeCell ref="D4:N4"/>
    <mergeCell ref="D5:N5"/>
    <mergeCell ref="D6:N6"/>
    <mergeCell ref="M8:N8"/>
    <mergeCell ref="M10:N10"/>
  </mergeCells>
  <printOptions/>
  <pageMargins left="0.7" right="0.7" top="0.787401575" bottom="0.787401575" header="0.3" footer="0.3"/>
  <pageSetup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 topLeftCell="A237">
      <selection activeCell="I245" sqref="I245"/>
    </sheetView>
  </sheetViews>
  <sheetFormatPr defaultColWidth="9.00390625" defaultRowHeight="12.75"/>
  <cols>
    <col min="1" max="1" width="39.125" style="283" customWidth="1"/>
    <col min="2" max="2" width="9.125" style="283" customWidth="1"/>
    <col min="3" max="3" width="9.625" style="283" bestFit="1" customWidth="1"/>
    <col min="4" max="4" width="10.375" style="283" bestFit="1" customWidth="1"/>
    <col min="5" max="5" width="12.125" style="283" bestFit="1" customWidth="1"/>
    <col min="6" max="6" width="11.25390625" style="283" bestFit="1" customWidth="1"/>
    <col min="7" max="7" width="12.125" style="283" bestFit="1" customWidth="1"/>
    <col min="8" max="16384" width="9.125" style="283" customWidth="1"/>
  </cols>
  <sheetData>
    <row r="1" spans="1:7" ht="12.75">
      <c r="A1" s="280" t="s">
        <v>1666</v>
      </c>
      <c r="B1" s="281"/>
      <c r="C1" s="282"/>
      <c r="D1" s="635" t="s">
        <v>1667</v>
      </c>
      <c r="E1" s="635"/>
      <c r="F1" s="635" t="s">
        <v>1668</v>
      </c>
      <c r="G1" s="635"/>
    </row>
    <row r="2" spans="1:7" ht="12.75">
      <c r="A2" s="284" t="s">
        <v>89</v>
      </c>
      <c r="B2" s="285" t="s">
        <v>1669</v>
      </c>
      <c r="C2" s="286" t="s">
        <v>91</v>
      </c>
      <c r="D2" s="285" t="s">
        <v>1670</v>
      </c>
      <c r="E2" s="287" t="s">
        <v>1671</v>
      </c>
      <c r="F2" s="285" t="s">
        <v>1670</v>
      </c>
      <c r="G2" s="287" t="s">
        <v>1671</v>
      </c>
    </row>
    <row r="3" spans="1:7" ht="22.5">
      <c r="A3" s="288" t="s">
        <v>1672</v>
      </c>
      <c r="B3" s="289" t="s">
        <v>101</v>
      </c>
      <c r="C3" s="290">
        <v>25</v>
      </c>
      <c r="D3" s="530"/>
      <c r="E3" s="292">
        <f>C3*D3</f>
        <v>0</v>
      </c>
      <c r="F3" s="530"/>
      <c r="G3" s="292">
        <f>F3*C3</f>
        <v>0</v>
      </c>
    </row>
    <row r="4" spans="1:7" ht="12.75">
      <c r="A4" s="293" t="s">
        <v>1673</v>
      </c>
      <c r="B4" s="289" t="s">
        <v>227</v>
      </c>
      <c r="C4" s="290">
        <v>10</v>
      </c>
      <c r="D4" s="530"/>
      <c r="E4" s="292">
        <f aca="true" t="shared" si="0" ref="E4:E25">C4*D4</f>
        <v>0</v>
      </c>
      <c r="F4" s="530"/>
      <c r="G4" s="292">
        <f aca="true" t="shared" si="1" ref="G4:G24">F4*C4</f>
        <v>0</v>
      </c>
    </row>
    <row r="5" spans="1:7" ht="12.75">
      <c r="A5" s="293" t="s">
        <v>1674</v>
      </c>
      <c r="B5" s="289" t="s">
        <v>227</v>
      </c>
      <c r="C5" s="290">
        <v>300</v>
      </c>
      <c r="D5" s="530"/>
      <c r="E5" s="292">
        <f t="shared" si="0"/>
        <v>0</v>
      </c>
      <c r="F5" s="530"/>
      <c r="G5" s="292">
        <f t="shared" si="1"/>
        <v>0</v>
      </c>
    </row>
    <row r="6" spans="1:7" ht="12.75">
      <c r="A6" s="293" t="s">
        <v>1675</v>
      </c>
      <c r="B6" s="289" t="s">
        <v>227</v>
      </c>
      <c r="C6" s="290">
        <v>50</v>
      </c>
      <c r="D6" s="530"/>
      <c r="E6" s="292">
        <f t="shared" si="0"/>
        <v>0</v>
      </c>
      <c r="F6" s="530"/>
      <c r="G6" s="292">
        <f t="shared" si="1"/>
        <v>0</v>
      </c>
    </row>
    <row r="7" spans="1:7" ht="12.75">
      <c r="A7" s="293" t="s">
        <v>1676</v>
      </c>
      <c r="B7" s="289" t="s">
        <v>227</v>
      </c>
      <c r="C7" s="290">
        <v>200</v>
      </c>
      <c r="D7" s="530"/>
      <c r="E7" s="292">
        <f t="shared" si="0"/>
        <v>0</v>
      </c>
      <c r="F7" s="530"/>
      <c r="G7" s="292">
        <f t="shared" si="1"/>
        <v>0</v>
      </c>
    </row>
    <row r="8" spans="1:7" ht="12.75">
      <c r="A8" s="293" t="s">
        <v>1677</v>
      </c>
      <c r="B8" s="289" t="s">
        <v>227</v>
      </c>
      <c r="C8" s="290">
        <v>30</v>
      </c>
      <c r="D8" s="530"/>
      <c r="E8" s="292">
        <f t="shared" si="0"/>
        <v>0</v>
      </c>
      <c r="F8" s="530"/>
      <c r="G8" s="292">
        <f t="shared" si="1"/>
        <v>0</v>
      </c>
    </row>
    <row r="9" spans="1:7" ht="12.75">
      <c r="A9" s="293" t="s">
        <v>1678</v>
      </c>
      <c r="B9" s="289" t="s">
        <v>227</v>
      </c>
      <c r="C9" s="290">
        <v>700</v>
      </c>
      <c r="D9" s="530"/>
      <c r="E9" s="292">
        <f t="shared" si="0"/>
        <v>0</v>
      </c>
      <c r="F9" s="530"/>
      <c r="G9" s="292">
        <f t="shared" si="1"/>
        <v>0</v>
      </c>
    </row>
    <row r="10" spans="1:7" ht="12.75">
      <c r="A10" s="293" t="s">
        <v>1679</v>
      </c>
      <c r="B10" s="289" t="s">
        <v>227</v>
      </c>
      <c r="C10" s="290">
        <v>60</v>
      </c>
      <c r="D10" s="530"/>
      <c r="E10" s="292">
        <f t="shared" si="0"/>
        <v>0</v>
      </c>
      <c r="F10" s="530"/>
      <c r="G10" s="292">
        <f t="shared" si="1"/>
        <v>0</v>
      </c>
    </row>
    <row r="11" spans="1:7" ht="12.75">
      <c r="A11" s="294" t="s">
        <v>1680</v>
      </c>
      <c r="B11" s="289" t="s">
        <v>227</v>
      </c>
      <c r="C11" s="295">
        <v>300</v>
      </c>
      <c r="D11" s="530"/>
      <c r="E11" s="292">
        <f t="shared" si="0"/>
        <v>0</v>
      </c>
      <c r="F11" s="530"/>
      <c r="G11" s="292">
        <f t="shared" si="1"/>
        <v>0</v>
      </c>
    </row>
    <row r="12" spans="1:7" ht="12.75">
      <c r="A12" s="293" t="s">
        <v>1681</v>
      </c>
      <c r="B12" s="289" t="s">
        <v>101</v>
      </c>
      <c r="C12" s="290">
        <v>1</v>
      </c>
      <c r="D12" s="530"/>
      <c r="E12" s="292">
        <f t="shared" si="0"/>
        <v>0</v>
      </c>
      <c r="F12" s="530"/>
      <c r="G12" s="292">
        <f t="shared" si="1"/>
        <v>0</v>
      </c>
    </row>
    <row r="13" spans="1:7" ht="12.75">
      <c r="A13" s="294" t="s">
        <v>1682</v>
      </c>
      <c r="B13" s="289" t="s">
        <v>101</v>
      </c>
      <c r="C13" s="295">
        <v>1</v>
      </c>
      <c r="D13" s="530"/>
      <c r="E13" s="292">
        <f t="shared" si="0"/>
        <v>0</v>
      </c>
      <c r="F13" s="530"/>
      <c r="G13" s="292">
        <f t="shared" si="1"/>
        <v>0</v>
      </c>
    </row>
    <row r="14" spans="1:7" ht="12.75">
      <c r="A14" s="293" t="s">
        <v>1683</v>
      </c>
      <c r="B14" s="289" t="s">
        <v>101</v>
      </c>
      <c r="C14" s="290">
        <v>1</v>
      </c>
      <c r="D14" s="530"/>
      <c r="E14" s="292">
        <f t="shared" si="0"/>
        <v>0</v>
      </c>
      <c r="F14" s="530"/>
      <c r="G14" s="292">
        <f t="shared" si="1"/>
        <v>0</v>
      </c>
    </row>
    <row r="15" spans="1:7" ht="12.75">
      <c r="A15" s="293" t="s">
        <v>1684</v>
      </c>
      <c r="B15" s="289" t="s">
        <v>101</v>
      </c>
      <c r="C15" s="290">
        <v>40</v>
      </c>
      <c r="D15" s="530"/>
      <c r="E15" s="292">
        <f t="shared" si="0"/>
        <v>0</v>
      </c>
      <c r="F15" s="530"/>
      <c r="G15" s="292">
        <f t="shared" si="1"/>
        <v>0</v>
      </c>
    </row>
    <row r="16" spans="1:7" ht="12.75">
      <c r="A16" s="293" t="s">
        <v>1685</v>
      </c>
      <c r="B16" s="289" t="s">
        <v>101</v>
      </c>
      <c r="C16" s="290">
        <v>20</v>
      </c>
      <c r="D16" s="530"/>
      <c r="E16" s="292">
        <f t="shared" si="0"/>
        <v>0</v>
      </c>
      <c r="F16" s="530"/>
      <c r="G16" s="292">
        <f t="shared" si="1"/>
        <v>0</v>
      </c>
    </row>
    <row r="17" spans="1:7" ht="12.75">
      <c r="A17" s="293" t="s">
        <v>1686</v>
      </c>
      <c r="B17" s="289" t="s">
        <v>227</v>
      </c>
      <c r="C17" s="290">
        <v>400</v>
      </c>
      <c r="D17" s="530"/>
      <c r="E17" s="292">
        <f t="shared" si="0"/>
        <v>0</v>
      </c>
      <c r="F17" s="530"/>
      <c r="G17" s="292">
        <f t="shared" si="1"/>
        <v>0</v>
      </c>
    </row>
    <row r="18" spans="1:7" ht="12.75">
      <c r="A18" s="293" t="s">
        <v>1687</v>
      </c>
      <c r="B18" s="296" t="s">
        <v>227</v>
      </c>
      <c r="C18" s="290">
        <v>100</v>
      </c>
      <c r="D18" s="531"/>
      <c r="E18" s="292">
        <f t="shared" si="0"/>
        <v>0</v>
      </c>
      <c r="F18" s="531"/>
      <c r="G18" s="292">
        <f t="shared" si="1"/>
        <v>0</v>
      </c>
    </row>
    <row r="19" spans="1:7" ht="12.75">
      <c r="A19" s="293" t="s">
        <v>1688</v>
      </c>
      <c r="B19" s="289" t="s">
        <v>1689</v>
      </c>
      <c r="C19" s="290">
        <v>1</v>
      </c>
      <c r="D19" s="530"/>
      <c r="E19" s="292">
        <f t="shared" si="0"/>
        <v>0</v>
      </c>
      <c r="F19" s="530"/>
      <c r="G19" s="292">
        <f t="shared" si="1"/>
        <v>0</v>
      </c>
    </row>
    <row r="20" spans="1:7" ht="12.75">
      <c r="A20" s="293" t="s">
        <v>1690</v>
      </c>
      <c r="B20" s="289" t="s">
        <v>101</v>
      </c>
      <c r="C20" s="290">
        <v>3</v>
      </c>
      <c r="D20" s="530"/>
      <c r="E20" s="292">
        <f t="shared" si="0"/>
        <v>0</v>
      </c>
      <c r="F20" s="530"/>
      <c r="G20" s="292">
        <f t="shared" si="1"/>
        <v>0</v>
      </c>
    </row>
    <row r="21" spans="1:7" ht="12.75">
      <c r="A21" s="293" t="s">
        <v>1691</v>
      </c>
      <c r="B21" s="289" t="s">
        <v>101</v>
      </c>
      <c r="C21" s="290">
        <v>40</v>
      </c>
      <c r="D21" s="530"/>
      <c r="E21" s="292">
        <f t="shared" si="0"/>
        <v>0</v>
      </c>
      <c r="F21" s="530"/>
      <c r="G21" s="292">
        <f t="shared" si="1"/>
        <v>0</v>
      </c>
    </row>
    <row r="22" spans="1:7" ht="12.75">
      <c r="A22" s="299" t="s">
        <v>1692</v>
      </c>
      <c r="B22" s="300" t="s">
        <v>101</v>
      </c>
      <c r="C22" s="301">
        <v>11</v>
      </c>
      <c r="D22" s="530"/>
      <c r="E22" s="292">
        <f t="shared" si="0"/>
        <v>0</v>
      </c>
      <c r="F22" s="530"/>
      <c r="G22" s="292">
        <f t="shared" si="1"/>
        <v>0</v>
      </c>
    </row>
    <row r="23" spans="1:7" ht="12.75">
      <c r="A23" s="299" t="s">
        <v>1693</v>
      </c>
      <c r="B23" s="300" t="s">
        <v>101</v>
      </c>
      <c r="C23" s="301">
        <v>12</v>
      </c>
      <c r="D23" s="530"/>
      <c r="E23" s="292">
        <f t="shared" si="0"/>
        <v>0</v>
      </c>
      <c r="F23" s="530"/>
      <c r="G23" s="292">
        <f t="shared" si="1"/>
        <v>0</v>
      </c>
    </row>
    <row r="24" spans="1:7" ht="12.75">
      <c r="A24" s="299" t="s">
        <v>1694</v>
      </c>
      <c r="B24" s="300" t="s">
        <v>101</v>
      </c>
      <c r="C24" s="301">
        <v>16</v>
      </c>
      <c r="D24" s="530"/>
      <c r="E24" s="292">
        <f t="shared" si="0"/>
        <v>0</v>
      </c>
      <c r="F24" s="530"/>
      <c r="G24" s="292">
        <f t="shared" si="1"/>
        <v>0</v>
      </c>
    </row>
    <row r="25" spans="1:7" ht="12.75">
      <c r="A25" s="303" t="s">
        <v>1695</v>
      </c>
      <c r="B25" s="304" t="s">
        <v>811</v>
      </c>
      <c r="C25" s="305">
        <v>90</v>
      </c>
      <c r="D25" s="530"/>
      <c r="E25" s="292">
        <f t="shared" si="0"/>
        <v>0</v>
      </c>
      <c r="F25" s="291">
        <v>0</v>
      </c>
      <c r="G25" s="306">
        <f aca="true" t="shared" si="2" ref="G25">PRODUCT(C25,F25)</f>
        <v>0</v>
      </c>
    </row>
    <row r="26" spans="1:7" ht="12.75">
      <c r="A26" s="307"/>
      <c r="B26" s="308"/>
      <c r="C26" s="309"/>
      <c r="D26" s="308"/>
      <c r="E26" s="310">
        <f>SUM(E3:E25)</f>
        <v>0</v>
      </c>
      <c r="F26" s="311"/>
      <c r="G26" s="310">
        <f>SUM(G3:G25)</f>
        <v>0</v>
      </c>
    </row>
    <row r="27" spans="1:7" ht="12.75">
      <c r="A27" s="312" t="s">
        <v>1696</v>
      </c>
      <c r="B27" s="313"/>
      <c r="C27" s="314">
        <v>3</v>
      </c>
      <c r="D27" s="313" t="s">
        <v>12</v>
      </c>
      <c r="E27" s="315">
        <f>ROUND(E26*C27*0.01,1)</f>
        <v>0</v>
      </c>
      <c r="F27" s="281"/>
      <c r="G27" s="316"/>
    </row>
    <row r="28" spans="1:7" ht="12.75">
      <c r="A28" s="312" t="s">
        <v>1697</v>
      </c>
      <c r="B28" s="313"/>
      <c r="C28" s="314">
        <v>20</v>
      </c>
      <c r="D28" s="313" t="s">
        <v>12</v>
      </c>
      <c r="E28" s="317"/>
      <c r="F28" s="281"/>
      <c r="G28" s="315">
        <f>ROUND(G26*C28*0.01,1)</f>
        <v>0</v>
      </c>
    </row>
    <row r="29" spans="1:7" ht="12.75">
      <c r="A29" s="318" t="s">
        <v>1698</v>
      </c>
      <c r="B29" s="319"/>
      <c r="C29" s="320"/>
      <c r="D29" s="319"/>
      <c r="E29" s="357">
        <f>SUM(E26:E28)</f>
        <v>0</v>
      </c>
      <c r="F29" s="321"/>
      <c r="G29" s="357">
        <f>SUM(G26:G28)</f>
        <v>0</v>
      </c>
    </row>
    <row r="30" spans="1:3" ht="12.75">
      <c r="A30" s="322"/>
      <c r="C30" s="322"/>
    </row>
    <row r="31" spans="1:3" ht="12.75">
      <c r="A31" s="322"/>
      <c r="C31" s="322"/>
    </row>
    <row r="32" spans="1:7" ht="12.75">
      <c r="A32" s="323"/>
      <c r="B32" s="313"/>
      <c r="C32" s="324"/>
      <c r="D32" s="313"/>
      <c r="E32" s="325"/>
      <c r="F32" s="313"/>
      <c r="G32" s="325"/>
    </row>
    <row r="33" spans="1:7" ht="12.75">
      <c r="A33" s="280" t="s">
        <v>1699</v>
      </c>
      <c r="B33" s="281"/>
      <c r="C33" s="282"/>
      <c r="D33" s="635" t="s">
        <v>1667</v>
      </c>
      <c r="E33" s="635"/>
      <c r="F33" s="635" t="s">
        <v>1668</v>
      </c>
      <c r="G33" s="635"/>
    </row>
    <row r="34" spans="1:7" ht="12.75">
      <c r="A34" s="284" t="s">
        <v>89</v>
      </c>
      <c r="B34" s="285" t="s">
        <v>1669</v>
      </c>
      <c r="C34" s="286" t="s">
        <v>91</v>
      </c>
      <c r="D34" s="285" t="s">
        <v>1670</v>
      </c>
      <c r="E34" s="287" t="s">
        <v>1671</v>
      </c>
      <c r="F34" s="285" t="s">
        <v>1670</v>
      </c>
      <c r="G34" s="287" t="s">
        <v>1671</v>
      </c>
    </row>
    <row r="35" spans="1:7" ht="22.5">
      <c r="A35" s="326" t="s">
        <v>1700</v>
      </c>
      <c r="B35" s="327" t="s">
        <v>101</v>
      </c>
      <c r="C35" s="328">
        <v>1</v>
      </c>
      <c r="D35" s="530"/>
      <c r="E35" s="302">
        <f>C35*D35</f>
        <v>0</v>
      </c>
      <c r="F35" s="530"/>
      <c r="G35" s="302">
        <f>F35*C35</f>
        <v>0</v>
      </c>
    </row>
    <row r="36" spans="1:7" ht="12.75">
      <c r="A36" s="288" t="s">
        <v>1701</v>
      </c>
      <c r="B36" s="327" t="s">
        <v>101</v>
      </c>
      <c r="C36" s="328">
        <v>1</v>
      </c>
      <c r="D36" s="530"/>
      <c r="E36" s="302">
        <f aca="true" t="shared" si="3" ref="E36:E44">C36*D36</f>
        <v>0</v>
      </c>
      <c r="F36" s="530"/>
      <c r="G36" s="302">
        <f aca="true" t="shared" si="4" ref="G36:G44">F36*C36</f>
        <v>0</v>
      </c>
    </row>
    <row r="37" spans="1:7" ht="22.5">
      <c r="A37" s="326" t="s">
        <v>1702</v>
      </c>
      <c r="B37" s="327" t="s">
        <v>101</v>
      </c>
      <c r="C37" s="328">
        <v>1</v>
      </c>
      <c r="D37" s="530"/>
      <c r="E37" s="302">
        <f t="shared" si="3"/>
        <v>0</v>
      </c>
      <c r="F37" s="530"/>
      <c r="G37" s="302">
        <f t="shared" si="4"/>
        <v>0</v>
      </c>
    </row>
    <row r="38" spans="1:7" ht="12.75">
      <c r="A38" s="326" t="s">
        <v>1703</v>
      </c>
      <c r="B38" s="327" t="s">
        <v>101</v>
      </c>
      <c r="C38" s="328">
        <v>1</v>
      </c>
      <c r="D38" s="530"/>
      <c r="E38" s="302">
        <f t="shared" si="3"/>
        <v>0</v>
      </c>
      <c r="F38" s="530"/>
      <c r="G38" s="302">
        <f t="shared" si="4"/>
        <v>0</v>
      </c>
    </row>
    <row r="39" spans="1:7" ht="12.75">
      <c r="A39" s="329" t="s">
        <v>1704</v>
      </c>
      <c r="B39" s="327" t="s">
        <v>101</v>
      </c>
      <c r="C39" s="330">
        <v>4</v>
      </c>
      <c r="D39" s="530"/>
      <c r="E39" s="302">
        <f t="shared" si="3"/>
        <v>0</v>
      </c>
      <c r="F39" s="530"/>
      <c r="G39" s="302">
        <f t="shared" si="4"/>
        <v>0</v>
      </c>
    </row>
    <row r="40" spans="1:7" ht="12.75">
      <c r="A40" s="326" t="s">
        <v>1705</v>
      </c>
      <c r="B40" s="331" t="s">
        <v>101</v>
      </c>
      <c r="C40" s="328">
        <v>4</v>
      </c>
      <c r="D40" s="531"/>
      <c r="E40" s="302">
        <f t="shared" si="3"/>
        <v>0</v>
      </c>
      <c r="F40" s="531"/>
      <c r="G40" s="302">
        <f t="shared" si="4"/>
        <v>0</v>
      </c>
    </row>
    <row r="41" spans="1:7" ht="12.75">
      <c r="A41" s="326" t="s">
        <v>1706</v>
      </c>
      <c r="B41" s="327" t="s">
        <v>101</v>
      </c>
      <c r="C41" s="328">
        <v>3</v>
      </c>
      <c r="D41" s="530"/>
      <c r="E41" s="302">
        <f t="shared" si="3"/>
        <v>0</v>
      </c>
      <c r="F41" s="530"/>
      <c r="G41" s="302">
        <f t="shared" si="4"/>
        <v>0</v>
      </c>
    </row>
    <row r="42" spans="1:7" ht="12.75">
      <c r="A42" s="326" t="s">
        <v>1707</v>
      </c>
      <c r="B42" s="327" t="s">
        <v>101</v>
      </c>
      <c r="C42" s="328">
        <v>10</v>
      </c>
      <c r="D42" s="530"/>
      <c r="E42" s="302">
        <f t="shared" si="3"/>
        <v>0</v>
      </c>
      <c r="F42" s="530"/>
      <c r="G42" s="302">
        <f t="shared" si="4"/>
        <v>0</v>
      </c>
    </row>
    <row r="43" spans="1:7" ht="12.75">
      <c r="A43" s="326" t="s">
        <v>1708</v>
      </c>
      <c r="B43" s="327" t="s">
        <v>101</v>
      </c>
      <c r="C43" s="328">
        <v>1</v>
      </c>
      <c r="D43" s="530"/>
      <c r="E43" s="302">
        <f t="shared" si="3"/>
        <v>0</v>
      </c>
      <c r="F43" s="530"/>
      <c r="G43" s="302">
        <f t="shared" si="4"/>
        <v>0</v>
      </c>
    </row>
    <row r="44" spans="1:7" ht="22.5">
      <c r="A44" s="326" t="s">
        <v>1709</v>
      </c>
      <c r="B44" s="327" t="s">
        <v>1689</v>
      </c>
      <c r="C44" s="328">
        <v>1</v>
      </c>
      <c r="D44" s="530"/>
      <c r="E44" s="302">
        <f t="shared" si="3"/>
        <v>0</v>
      </c>
      <c r="F44" s="530"/>
      <c r="G44" s="302">
        <f t="shared" si="4"/>
        <v>0</v>
      </c>
    </row>
    <row r="45" spans="1:7" ht="12.75">
      <c r="A45" s="307"/>
      <c r="B45" s="308"/>
      <c r="C45" s="309"/>
      <c r="D45" s="308"/>
      <c r="E45" s="310">
        <f>SUM(E35:E44)</f>
        <v>0</v>
      </c>
      <c r="F45" s="311"/>
      <c r="G45" s="310">
        <f>SUM(G35:G44)</f>
        <v>0</v>
      </c>
    </row>
    <row r="46" spans="1:7" ht="12.75">
      <c r="A46" s="312" t="s">
        <v>1696</v>
      </c>
      <c r="B46" s="313"/>
      <c r="C46" s="314">
        <v>3</v>
      </c>
      <c r="D46" s="313" t="s">
        <v>12</v>
      </c>
      <c r="E46" s="315">
        <f>ROUND(E45*C46*0.01,1)</f>
        <v>0</v>
      </c>
      <c r="F46" s="281"/>
      <c r="G46" s="316"/>
    </row>
    <row r="47" spans="1:7" ht="12.75">
      <c r="A47" s="312" t="s">
        <v>1697</v>
      </c>
      <c r="B47" s="313"/>
      <c r="C47" s="314">
        <v>50</v>
      </c>
      <c r="D47" s="313" t="s">
        <v>12</v>
      </c>
      <c r="E47" s="317"/>
      <c r="F47" s="281"/>
      <c r="G47" s="315">
        <f>ROUND(G45*C47*0.01,1)</f>
        <v>0</v>
      </c>
    </row>
    <row r="48" spans="1:7" ht="12.75">
      <c r="A48" s="318" t="s">
        <v>1698</v>
      </c>
      <c r="B48" s="319"/>
      <c r="C48" s="320"/>
      <c r="D48" s="319"/>
      <c r="E48" s="357">
        <f>SUM(E45:E47)</f>
        <v>0</v>
      </c>
      <c r="F48" s="321"/>
      <c r="G48" s="357">
        <f>SUM(G45:G47)</f>
        <v>0</v>
      </c>
    </row>
    <row r="49" spans="1:7" ht="12.75">
      <c r="A49" s="323"/>
      <c r="B49" s="313"/>
      <c r="C49" s="324"/>
      <c r="D49" s="313"/>
      <c r="E49" s="325"/>
      <c r="F49" s="313"/>
      <c r="G49" s="325"/>
    </row>
    <row r="50" spans="1:7" ht="12.75">
      <c r="A50" s="323"/>
      <c r="B50" s="313"/>
      <c r="C50" s="324"/>
      <c r="D50" s="313"/>
      <c r="E50" s="325"/>
      <c r="F50" s="313"/>
      <c r="G50" s="325"/>
    </row>
    <row r="51" spans="1:7" ht="12.75">
      <c r="A51" s="280" t="s">
        <v>1710</v>
      </c>
      <c r="B51" s="281"/>
      <c r="C51" s="282"/>
      <c r="D51" s="635" t="s">
        <v>1667</v>
      </c>
      <c r="E51" s="635"/>
      <c r="F51" s="635" t="s">
        <v>1668</v>
      </c>
      <c r="G51" s="635"/>
    </row>
    <row r="52" spans="1:7" ht="12.75">
      <c r="A52" s="284" t="s">
        <v>89</v>
      </c>
      <c r="B52" s="285" t="s">
        <v>1669</v>
      </c>
      <c r="C52" s="286" t="s">
        <v>91</v>
      </c>
      <c r="D52" s="285" t="s">
        <v>1670</v>
      </c>
      <c r="E52" s="287" t="s">
        <v>1671</v>
      </c>
      <c r="F52" s="285" t="s">
        <v>1670</v>
      </c>
      <c r="G52" s="287" t="s">
        <v>1671</v>
      </c>
    </row>
    <row r="53" spans="1:7" ht="22.5">
      <c r="A53" s="326" t="s">
        <v>1700</v>
      </c>
      <c r="B53" s="327" t="s">
        <v>101</v>
      </c>
      <c r="C53" s="328">
        <v>1</v>
      </c>
      <c r="D53" s="530"/>
      <c r="E53" s="302">
        <f>C53*D53</f>
        <v>0</v>
      </c>
      <c r="F53" s="530"/>
      <c r="G53" s="302">
        <f>F53*C53</f>
        <v>0</v>
      </c>
    </row>
    <row r="54" spans="1:7" ht="12.75">
      <c r="A54" s="288" t="s">
        <v>1701</v>
      </c>
      <c r="B54" s="327" t="s">
        <v>101</v>
      </c>
      <c r="C54" s="328">
        <v>1</v>
      </c>
      <c r="D54" s="530"/>
      <c r="E54" s="302">
        <f aca="true" t="shared" si="5" ref="E54:E64">C54*D54</f>
        <v>0</v>
      </c>
      <c r="F54" s="530"/>
      <c r="G54" s="302">
        <f aca="true" t="shared" si="6" ref="G54:G64">F54*C54</f>
        <v>0</v>
      </c>
    </row>
    <row r="55" spans="1:7" ht="22.5">
      <c r="A55" s="326" t="s">
        <v>1702</v>
      </c>
      <c r="B55" s="327" t="s">
        <v>101</v>
      </c>
      <c r="C55" s="328">
        <v>1</v>
      </c>
      <c r="D55" s="530"/>
      <c r="E55" s="302">
        <f t="shared" si="5"/>
        <v>0</v>
      </c>
      <c r="F55" s="530"/>
      <c r="G55" s="302">
        <f t="shared" si="6"/>
        <v>0</v>
      </c>
    </row>
    <row r="56" spans="1:7" ht="12.75">
      <c r="A56" s="329" t="s">
        <v>1704</v>
      </c>
      <c r="B56" s="327" t="s">
        <v>101</v>
      </c>
      <c r="C56" s="330">
        <v>1</v>
      </c>
      <c r="D56" s="530"/>
      <c r="E56" s="302">
        <f t="shared" si="5"/>
        <v>0</v>
      </c>
      <c r="F56" s="530"/>
      <c r="G56" s="302">
        <f t="shared" si="6"/>
        <v>0</v>
      </c>
    </row>
    <row r="57" spans="1:7" ht="12.75">
      <c r="A57" s="326" t="s">
        <v>1711</v>
      </c>
      <c r="B57" s="327" t="s">
        <v>101</v>
      </c>
      <c r="C57" s="328">
        <v>1</v>
      </c>
      <c r="D57" s="530"/>
      <c r="E57" s="302">
        <f t="shared" si="5"/>
        <v>0</v>
      </c>
      <c r="F57" s="530"/>
      <c r="G57" s="302">
        <f t="shared" si="6"/>
        <v>0</v>
      </c>
    </row>
    <row r="58" spans="1:7" ht="12.75">
      <c r="A58" s="326" t="s">
        <v>1712</v>
      </c>
      <c r="B58" s="327" t="s">
        <v>101</v>
      </c>
      <c r="C58" s="328">
        <v>1</v>
      </c>
      <c r="D58" s="530"/>
      <c r="E58" s="302">
        <f t="shared" si="5"/>
        <v>0</v>
      </c>
      <c r="F58" s="530"/>
      <c r="G58" s="302">
        <f t="shared" si="6"/>
        <v>0</v>
      </c>
    </row>
    <row r="59" spans="1:7" ht="12.75">
      <c r="A59" s="326" t="s">
        <v>1706</v>
      </c>
      <c r="B59" s="327" t="s">
        <v>101</v>
      </c>
      <c r="C59" s="328">
        <v>2</v>
      </c>
      <c r="D59" s="530"/>
      <c r="E59" s="302">
        <f t="shared" si="5"/>
        <v>0</v>
      </c>
      <c r="F59" s="530"/>
      <c r="G59" s="302">
        <f t="shared" si="6"/>
        <v>0</v>
      </c>
    </row>
    <row r="60" spans="1:7" ht="12.75">
      <c r="A60" s="326" t="s">
        <v>1713</v>
      </c>
      <c r="B60" s="327" t="s">
        <v>101</v>
      </c>
      <c r="C60" s="328">
        <v>4</v>
      </c>
      <c r="D60" s="530"/>
      <c r="E60" s="302">
        <f t="shared" si="5"/>
        <v>0</v>
      </c>
      <c r="F60" s="530"/>
      <c r="G60" s="302">
        <f t="shared" si="6"/>
        <v>0</v>
      </c>
    </row>
    <row r="61" spans="1:7" ht="12.75">
      <c r="A61" s="326" t="s">
        <v>1714</v>
      </c>
      <c r="B61" s="327" t="s">
        <v>101</v>
      </c>
      <c r="C61" s="328">
        <v>1</v>
      </c>
      <c r="D61" s="530"/>
      <c r="E61" s="302">
        <f t="shared" si="5"/>
        <v>0</v>
      </c>
      <c r="F61" s="530"/>
      <c r="G61" s="302">
        <f t="shared" si="6"/>
        <v>0</v>
      </c>
    </row>
    <row r="62" spans="1:7" ht="12.75">
      <c r="A62" s="326" t="s">
        <v>1707</v>
      </c>
      <c r="B62" s="327" t="s">
        <v>101</v>
      </c>
      <c r="C62" s="328">
        <v>9</v>
      </c>
      <c r="D62" s="530"/>
      <c r="E62" s="302">
        <f t="shared" si="5"/>
        <v>0</v>
      </c>
      <c r="F62" s="530"/>
      <c r="G62" s="302">
        <f t="shared" si="6"/>
        <v>0</v>
      </c>
    </row>
    <row r="63" spans="1:7" ht="12.75">
      <c r="A63" s="326" t="s">
        <v>1708</v>
      </c>
      <c r="B63" s="327" t="s">
        <v>101</v>
      </c>
      <c r="C63" s="328">
        <v>1</v>
      </c>
      <c r="D63" s="530"/>
      <c r="E63" s="302">
        <f t="shared" si="5"/>
        <v>0</v>
      </c>
      <c r="F63" s="530"/>
      <c r="G63" s="302">
        <f t="shared" si="6"/>
        <v>0</v>
      </c>
    </row>
    <row r="64" spans="1:7" ht="22.5">
      <c r="A64" s="326" t="s">
        <v>1709</v>
      </c>
      <c r="B64" s="327" t="s">
        <v>1689</v>
      </c>
      <c r="C64" s="328">
        <v>1</v>
      </c>
      <c r="D64" s="530"/>
      <c r="E64" s="302">
        <f t="shared" si="5"/>
        <v>0</v>
      </c>
      <c r="F64" s="530"/>
      <c r="G64" s="302">
        <f t="shared" si="6"/>
        <v>0</v>
      </c>
    </row>
    <row r="65" spans="1:7" ht="12.75">
      <c r="A65" s="307"/>
      <c r="B65" s="308"/>
      <c r="C65" s="309"/>
      <c r="D65" s="308"/>
      <c r="E65" s="310">
        <f>SUM(E53:E64)</f>
        <v>0</v>
      </c>
      <c r="F65" s="311"/>
      <c r="G65" s="310">
        <f>SUM(G53:G64)</f>
        <v>0</v>
      </c>
    </row>
    <row r="66" spans="1:7" ht="12.75">
      <c r="A66" s="312" t="s">
        <v>1696</v>
      </c>
      <c r="B66" s="313"/>
      <c r="C66" s="314">
        <v>3</v>
      </c>
      <c r="D66" s="313" t="s">
        <v>12</v>
      </c>
      <c r="E66" s="315">
        <f>ROUND(E65*C66*0.01,1)</f>
        <v>0</v>
      </c>
      <c r="F66" s="281"/>
      <c r="G66" s="316"/>
    </row>
    <row r="67" spans="1:7" ht="12.75">
      <c r="A67" s="312" t="s">
        <v>1697</v>
      </c>
      <c r="B67" s="313"/>
      <c r="C67" s="314">
        <v>50</v>
      </c>
      <c r="D67" s="313" t="s">
        <v>12</v>
      </c>
      <c r="E67" s="317"/>
      <c r="F67" s="281"/>
      <c r="G67" s="315">
        <f>ROUND(G65*C67*0.01,1)</f>
        <v>0</v>
      </c>
    </row>
    <row r="68" spans="1:7" ht="12.75">
      <c r="A68" s="318" t="s">
        <v>1698</v>
      </c>
      <c r="B68" s="319"/>
      <c r="C68" s="320"/>
      <c r="D68" s="319"/>
      <c r="E68" s="357">
        <f>SUM(E65:E67)</f>
        <v>0</v>
      </c>
      <c r="F68" s="321"/>
      <c r="G68" s="357">
        <f>SUM(G65:G67)</f>
        <v>0</v>
      </c>
    </row>
    <row r="69" spans="1:7" ht="12.75">
      <c r="A69" s="323"/>
      <c r="B69" s="313"/>
      <c r="C69" s="324"/>
      <c r="D69" s="313"/>
      <c r="E69" s="325"/>
      <c r="F69" s="313"/>
      <c r="G69" s="325"/>
    </row>
    <row r="70" spans="1:7" ht="12.75">
      <c r="A70" s="323"/>
      <c r="B70" s="313"/>
      <c r="C70" s="324"/>
      <c r="D70" s="313"/>
      <c r="E70" s="325"/>
      <c r="F70" s="313"/>
      <c r="G70" s="325"/>
    </row>
    <row r="71" spans="1:7" ht="12.75">
      <c r="A71" s="280" t="s">
        <v>1715</v>
      </c>
      <c r="B71" s="281"/>
      <c r="C71" s="282"/>
      <c r="D71" s="635" t="s">
        <v>1667</v>
      </c>
      <c r="E71" s="635"/>
      <c r="F71" s="635" t="s">
        <v>1668</v>
      </c>
      <c r="G71" s="635"/>
    </row>
    <row r="72" spans="1:7" ht="12.75">
      <c r="A72" s="284" t="s">
        <v>89</v>
      </c>
      <c r="B72" s="285" t="s">
        <v>1669</v>
      </c>
      <c r="C72" s="286" t="s">
        <v>91</v>
      </c>
      <c r="D72" s="285" t="s">
        <v>1670</v>
      </c>
      <c r="E72" s="287" t="s">
        <v>1671</v>
      </c>
      <c r="F72" s="285" t="s">
        <v>1670</v>
      </c>
      <c r="G72" s="287" t="s">
        <v>1671</v>
      </c>
    </row>
    <row r="73" spans="1:7" ht="22.5">
      <c r="A73" s="326" t="s">
        <v>1700</v>
      </c>
      <c r="B73" s="327" t="s">
        <v>101</v>
      </c>
      <c r="C73" s="328">
        <v>1</v>
      </c>
      <c r="D73" s="530"/>
      <c r="E73" s="302">
        <f>D73*C73</f>
        <v>0</v>
      </c>
      <c r="F73" s="530"/>
      <c r="G73" s="302">
        <f>F73*C73</f>
        <v>0</v>
      </c>
    </row>
    <row r="74" spans="1:7" ht="12.75">
      <c r="A74" s="288" t="s">
        <v>1701</v>
      </c>
      <c r="B74" s="327" t="s">
        <v>101</v>
      </c>
      <c r="C74" s="328">
        <v>1</v>
      </c>
      <c r="D74" s="530"/>
      <c r="E74" s="302">
        <f aca="true" t="shared" si="7" ref="E74:E84">D74*C74</f>
        <v>0</v>
      </c>
      <c r="F74" s="530"/>
      <c r="G74" s="302">
        <f aca="true" t="shared" si="8" ref="G74:G84">F74*C74</f>
        <v>0</v>
      </c>
    </row>
    <row r="75" spans="1:7" ht="22.5">
      <c r="A75" s="326" t="s">
        <v>1702</v>
      </c>
      <c r="B75" s="327" t="s">
        <v>101</v>
      </c>
      <c r="C75" s="328">
        <v>1</v>
      </c>
      <c r="D75" s="530"/>
      <c r="E75" s="302">
        <f t="shared" si="7"/>
        <v>0</v>
      </c>
      <c r="F75" s="530"/>
      <c r="G75" s="302">
        <f t="shared" si="8"/>
        <v>0</v>
      </c>
    </row>
    <row r="76" spans="1:7" ht="12.75">
      <c r="A76" s="329" t="s">
        <v>1704</v>
      </c>
      <c r="B76" s="327" t="s">
        <v>101</v>
      </c>
      <c r="C76" s="330">
        <v>1</v>
      </c>
      <c r="D76" s="530"/>
      <c r="E76" s="302">
        <f t="shared" si="7"/>
        <v>0</v>
      </c>
      <c r="F76" s="530"/>
      <c r="G76" s="302">
        <f t="shared" si="8"/>
        <v>0</v>
      </c>
    </row>
    <row r="77" spans="1:7" ht="12.75">
      <c r="A77" s="326" t="s">
        <v>1705</v>
      </c>
      <c r="B77" s="331" t="s">
        <v>101</v>
      </c>
      <c r="C77" s="328">
        <v>1</v>
      </c>
      <c r="D77" s="531"/>
      <c r="E77" s="302">
        <f t="shared" si="7"/>
        <v>0</v>
      </c>
      <c r="F77" s="531"/>
      <c r="G77" s="302">
        <f t="shared" si="8"/>
        <v>0</v>
      </c>
    </row>
    <row r="78" spans="1:7" ht="12.75">
      <c r="A78" s="326" t="s">
        <v>1711</v>
      </c>
      <c r="B78" s="327" t="s">
        <v>101</v>
      </c>
      <c r="C78" s="328">
        <v>1</v>
      </c>
      <c r="D78" s="530"/>
      <c r="E78" s="302">
        <f t="shared" si="7"/>
        <v>0</v>
      </c>
      <c r="F78" s="530"/>
      <c r="G78" s="302">
        <f t="shared" si="8"/>
        <v>0</v>
      </c>
    </row>
    <row r="79" spans="1:7" ht="12.75">
      <c r="A79" s="326" t="s">
        <v>1712</v>
      </c>
      <c r="B79" s="327" t="s">
        <v>101</v>
      </c>
      <c r="C79" s="328">
        <v>1</v>
      </c>
      <c r="D79" s="530"/>
      <c r="E79" s="302">
        <f t="shared" si="7"/>
        <v>0</v>
      </c>
      <c r="F79" s="530"/>
      <c r="G79" s="302">
        <f t="shared" si="8"/>
        <v>0</v>
      </c>
    </row>
    <row r="80" spans="1:7" ht="12.75">
      <c r="A80" s="326" t="s">
        <v>1706</v>
      </c>
      <c r="B80" s="327" t="s">
        <v>101</v>
      </c>
      <c r="C80" s="328">
        <v>2</v>
      </c>
      <c r="D80" s="530"/>
      <c r="E80" s="302">
        <f t="shared" si="7"/>
        <v>0</v>
      </c>
      <c r="F80" s="530"/>
      <c r="G80" s="302">
        <f t="shared" si="8"/>
        <v>0</v>
      </c>
    </row>
    <row r="81" spans="1:7" ht="12.75">
      <c r="A81" s="326" t="s">
        <v>1714</v>
      </c>
      <c r="B81" s="327" t="s">
        <v>101</v>
      </c>
      <c r="C81" s="328">
        <v>6</v>
      </c>
      <c r="D81" s="530"/>
      <c r="E81" s="302">
        <f t="shared" si="7"/>
        <v>0</v>
      </c>
      <c r="F81" s="530"/>
      <c r="G81" s="302">
        <f t="shared" si="8"/>
        <v>0</v>
      </c>
    </row>
    <row r="82" spans="1:7" ht="12.75">
      <c r="A82" s="326" t="s">
        <v>1707</v>
      </c>
      <c r="B82" s="327" t="s">
        <v>101</v>
      </c>
      <c r="C82" s="328">
        <v>9</v>
      </c>
      <c r="D82" s="530"/>
      <c r="E82" s="302">
        <f t="shared" si="7"/>
        <v>0</v>
      </c>
      <c r="F82" s="530"/>
      <c r="G82" s="302">
        <f t="shared" si="8"/>
        <v>0</v>
      </c>
    </row>
    <row r="83" spans="1:7" ht="12.75">
      <c r="A83" s="326" t="s">
        <v>1708</v>
      </c>
      <c r="B83" s="327" t="s">
        <v>101</v>
      </c>
      <c r="C83" s="328">
        <v>1</v>
      </c>
      <c r="D83" s="530"/>
      <c r="E83" s="302">
        <f t="shared" si="7"/>
        <v>0</v>
      </c>
      <c r="F83" s="530"/>
      <c r="G83" s="302">
        <f t="shared" si="8"/>
        <v>0</v>
      </c>
    </row>
    <row r="84" spans="1:7" ht="22.5">
      <c r="A84" s="326" t="s">
        <v>1709</v>
      </c>
      <c r="B84" s="327" t="s">
        <v>1689</v>
      </c>
      <c r="C84" s="328">
        <v>1</v>
      </c>
      <c r="D84" s="530"/>
      <c r="E84" s="302">
        <f t="shared" si="7"/>
        <v>0</v>
      </c>
      <c r="F84" s="530"/>
      <c r="G84" s="302">
        <f t="shared" si="8"/>
        <v>0</v>
      </c>
    </row>
    <row r="85" spans="1:7" ht="12.75">
      <c r="A85" s="307"/>
      <c r="B85" s="308"/>
      <c r="C85" s="309"/>
      <c r="D85" s="308"/>
      <c r="E85" s="310">
        <f>SUM(E73:E84)</f>
        <v>0</v>
      </c>
      <c r="F85" s="311"/>
      <c r="G85" s="310">
        <f>SUM(G73:G84)</f>
        <v>0</v>
      </c>
    </row>
    <row r="86" spans="1:7" ht="12.75">
      <c r="A86" s="312" t="s">
        <v>1696</v>
      </c>
      <c r="B86" s="313"/>
      <c r="C86" s="314">
        <v>3</v>
      </c>
      <c r="D86" s="313" t="s">
        <v>12</v>
      </c>
      <c r="E86" s="315">
        <f>ROUND(E85*C86*0.01,1)</f>
        <v>0</v>
      </c>
      <c r="F86" s="281"/>
      <c r="G86" s="316"/>
    </row>
    <row r="87" spans="1:7" ht="12.75">
      <c r="A87" s="312" t="s">
        <v>1697</v>
      </c>
      <c r="B87" s="313"/>
      <c r="C87" s="314">
        <v>50</v>
      </c>
      <c r="D87" s="313" t="s">
        <v>12</v>
      </c>
      <c r="E87" s="317"/>
      <c r="F87" s="281"/>
      <c r="G87" s="315">
        <f>ROUND(G85*C87*0.01,1)</f>
        <v>0</v>
      </c>
    </row>
    <row r="88" spans="1:7" ht="12.75">
      <c r="A88" s="318" t="s">
        <v>1698</v>
      </c>
      <c r="B88" s="319"/>
      <c r="C88" s="320"/>
      <c r="D88" s="319"/>
      <c r="E88" s="357">
        <f>SUM(E85:E87)</f>
        <v>0</v>
      </c>
      <c r="F88" s="321"/>
      <c r="G88" s="357">
        <f>SUM(G85:G87)</f>
        <v>0</v>
      </c>
    </row>
    <row r="89" spans="1:7" ht="12.75">
      <c r="A89" s="323"/>
      <c r="B89" s="313"/>
      <c r="C89" s="324"/>
      <c r="D89" s="313"/>
      <c r="E89" s="325"/>
      <c r="F89" s="313"/>
      <c r="G89" s="325"/>
    </row>
    <row r="90" spans="1:7" ht="12.75">
      <c r="A90" s="323"/>
      <c r="B90" s="313"/>
      <c r="C90" s="324"/>
      <c r="D90" s="313"/>
      <c r="E90" s="325"/>
      <c r="F90" s="313"/>
      <c r="G90" s="325"/>
    </row>
    <row r="91" spans="1:7" ht="12.75">
      <c r="A91" s="280" t="s">
        <v>1716</v>
      </c>
      <c r="B91" s="281"/>
      <c r="C91" s="282"/>
      <c r="D91" s="635" t="s">
        <v>1667</v>
      </c>
      <c r="E91" s="635"/>
      <c r="F91" s="635" t="s">
        <v>1668</v>
      </c>
      <c r="G91" s="635"/>
    </row>
    <row r="92" spans="1:7" ht="12.75">
      <c r="A92" s="284" t="s">
        <v>89</v>
      </c>
      <c r="B92" s="285" t="s">
        <v>1669</v>
      </c>
      <c r="C92" s="286" t="s">
        <v>91</v>
      </c>
      <c r="D92" s="285" t="s">
        <v>1670</v>
      </c>
      <c r="E92" s="287" t="s">
        <v>1671</v>
      </c>
      <c r="F92" s="285" t="s">
        <v>1670</v>
      </c>
      <c r="G92" s="287" t="s">
        <v>1671</v>
      </c>
    </row>
    <row r="93" spans="1:7" ht="22.5">
      <c r="A93" s="326" t="s">
        <v>1700</v>
      </c>
      <c r="B93" s="327" t="s">
        <v>101</v>
      </c>
      <c r="C93" s="328">
        <v>1</v>
      </c>
      <c r="D93" s="530"/>
      <c r="E93" s="302">
        <f>D93*C93</f>
        <v>0</v>
      </c>
      <c r="F93" s="530"/>
      <c r="G93" s="302">
        <f>F93*C93</f>
        <v>0</v>
      </c>
    </row>
    <row r="94" spans="1:7" ht="12.75">
      <c r="A94" s="288" t="s">
        <v>1717</v>
      </c>
      <c r="B94" s="327" t="s">
        <v>101</v>
      </c>
      <c r="C94" s="328">
        <v>1</v>
      </c>
      <c r="D94" s="530"/>
      <c r="E94" s="302">
        <f aca="true" t="shared" si="9" ref="E94:E99">D94*C94</f>
        <v>0</v>
      </c>
      <c r="F94" s="530"/>
      <c r="G94" s="302">
        <f aca="true" t="shared" si="10" ref="G94:G99">F94*C94</f>
        <v>0</v>
      </c>
    </row>
    <row r="95" spans="1:7" ht="22.5">
      <c r="A95" s="326" t="s">
        <v>1702</v>
      </c>
      <c r="B95" s="327" t="s">
        <v>101</v>
      </c>
      <c r="C95" s="328">
        <v>1</v>
      </c>
      <c r="D95" s="530"/>
      <c r="E95" s="302">
        <f t="shared" si="9"/>
        <v>0</v>
      </c>
      <c r="F95" s="530"/>
      <c r="G95" s="302">
        <f t="shared" si="10"/>
        <v>0</v>
      </c>
    </row>
    <row r="96" spans="1:7" ht="12.75">
      <c r="A96" s="326" t="s">
        <v>1718</v>
      </c>
      <c r="B96" s="327" t="s">
        <v>101</v>
      </c>
      <c r="C96" s="328">
        <v>7</v>
      </c>
      <c r="D96" s="530"/>
      <c r="E96" s="302">
        <f t="shared" si="9"/>
        <v>0</v>
      </c>
      <c r="F96" s="530"/>
      <c r="G96" s="302">
        <f t="shared" si="10"/>
        <v>0</v>
      </c>
    </row>
    <row r="97" spans="1:7" ht="12.75">
      <c r="A97" s="326" t="s">
        <v>1713</v>
      </c>
      <c r="B97" s="327" t="s">
        <v>101</v>
      </c>
      <c r="C97" s="328">
        <v>2</v>
      </c>
      <c r="D97" s="530"/>
      <c r="E97" s="302">
        <f t="shared" si="9"/>
        <v>0</v>
      </c>
      <c r="F97" s="530"/>
      <c r="G97" s="302">
        <f t="shared" si="10"/>
        <v>0</v>
      </c>
    </row>
    <row r="98" spans="1:7" ht="12.75">
      <c r="A98" s="326" t="s">
        <v>1708</v>
      </c>
      <c r="B98" s="327" t="s">
        <v>101</v>
      </c>
      <c r="C98" s="328">
        <v>8</v>
      </c>
      <c r="D98" s="530"/>
      <c r="E98" s="302">
        <f t="shared" si="9"/>
        <v>0</v>
      </c>
      <c r="F98" s="530"/>
      <c r="G98" s="302">
        <f t="shared" si="10"/>
        <v>0</v>
      </c>
    </row>
    <row r="99" spans="1:7" ht="22.5">
      <c r="A99" s="326" t="s">
        <v>1709</v>
      </c>
      <c r="B99" s="327" t="s">
        <v>1689</v>
      </c>
      <c r="C99" s="328">
        <v>1</v>
      </c>
      <c r="D99" s="530"/>
      <c r="E99" s="302">
        <f t="shared" si="9"/>
        <v>0</v>
      </c>
      <c r="F99" s="530"/>
      <c r="G99" s="302">
        <f t="shared" si="10"/>
        <v>0</v>
      </c>
    </row>
    <row r="100" spans="1:7" ht="12.75">
      <c r="A100" s="307"/>
      <c r="B100" s="308"/>
      <c r="C100" s="309"/>
      <c r="D100" s="308"/>
      <c r="E100" s="310">
        <f>SUM(E93:E99)</f>
        <v>0</v>
      </c>
      <c r="F100" s="311"/>
      <c r="G100" s="310">
        <f>SUM(G93:G99)</f>
        <v>0</v>
      </c>
    </row>
    <row r="101" spans="1:7" ht="12.75">
      <c r="A101" s="312" t="s">
        <v>1696</v>
      </c>
      <c r="B101" s="313"/>
      <c r="C101" s="314">
        <v>3</v>
      </c>
      <c r="D101" s="313" t="s">
        <v>12</v>
      </c>
      <c r="E101" s="315">
        <f>ROUND(E100*C101*0.01,1)</f>
        <v>0</v>
      </c>
      <c r="F101" s="281"/>
      <c r="G101" s="316"/>
    </row>
    <row r="102" spans="1:7" ht="12.75">
      <c r="A102" s="312" t="s">
        <v>1697</v>
      </c>
      <c r="B102" s="313"/>
      <c r="C102" s="314">
        <v>50</v>
      </c>
      <c r="D102" s="313" t="s">
        <v>12</v>
      </c>
      <c r="E102" s="317"/>
      <c r="F102" s="281"/>
      <c r="G102" s="315">
        <f>ROUND(G100*C102*0.01,1)</f>
        <v>0</v>
      </c>
    </row>
    <row r="103" spans="1:7" ht="12.75">
      <c r="A103" s="318" t="s">
        <v>1698</v>
      </c>
      <c r="B103" s="319"/>
      <c r="C103" s="320"/>
      <c r="D103" s="319"/>
      <c r="E103" s="357">
        <f>SUM(E100:E102)</f>
        <v>0</v>
      </c>
      <c r="F103" s="321"/>
      <c r="G103" s="357">
        <f>SUM(G100:G102)</f>
        <v>0</v>
      </c>
    </row>
    <row r="104" spans="1:7" ht="12.75">
      <c r="A104" s="323"/>
      <c r="B104" s="313"/>
      <c r="C104" s="324"/>
      <c r="D104" s="313"/>
      <c r="E104" s="325"/>
      <c r="F104" s="313"/>
      <c r="G104" s="325"/>
    </row>
    <row r="105" spans="1:7" ht="12.75">
      <c r="A105" s="323"/>
      <c r="B105" s="313"/>
      <c r="C105" s="324"/>
      <c r="D105" s="313"/>
      <c r="E105" s="325"/>
      <c r="F105" s="313"/>
      <c r="G105" s="325"/>
    </row>
    <row r="106" spans="1:7" ht="12.75">
      <c r="A106" s="280" t="s">
        <v>1719</v>
      </c>
      <c r="B106" s="281"/>
      <c r="C106" s="282"/>
      <c r="D106" s="635" t="s">
        <v>1667</v>
      </c>
      <c r="E106" s="635"/>
      <c r="F106" s="635" t="s">
        <v>1668</v>
      </c>
      <c r="G106" s="635"/>
    </row>
    <row r="107" spans="1:7" ht="12.75">
      <c r="A107" s="284" t="s">
        <v>89</v>
      </c>
      <c r="B107" s="285" t="s">
        <v>1669</v>
      </c>
      <c r="C107" s="286" t="s">
        <v>91</v>
      </c>
      <c r="D107" s="285" t="s">
        <v>1670</v>
      </c>
      <c r="E107" s="287" t="s">
        <v>1671</v>
      </c>
      <c r="F107" s="285" t="s">
        <v>1670</v>
      </c>
      <c r="G107" s="287" t="s">
        <v>1671</v>
      </c>
    </row>
    <row r="108" spans="1:7" ht="22.5">
      <c r="A108" s="326" t="s">
        <v>1700</v>
      </c>
      <c r="B108" s="327" t="s">
        <v>101</v>
      </c>
      <c r="C108" s="328">
        <v>1</v>
      </c>
      <c r="D108" s="530"/>
      <c r="E108" s="302">
        <f>D108*C108</f>
        <v>0</v>
      </c>
      <c r="F108" s="530"/>
      <c r="G108" s="302">
        <f>F108*C108</f>
        <v>0</v>
      </c>
    </row>
    <row r="109" spans="1:7" ht="12.75">
      <c r="A109" s="288" t="s">
        <v>1701</v>
      </c>
      <c r="B109" s="327" t="s">
        <v>101</v>
      </c>
      <c r="C109" s="328">
        <v>1</v>
      </c>
      <c r="D109" s="530"/>
      <c r="E109" s="302">
        <f aca="true" t="shared" si="11" ref="E109:E120">D109*C109</f>
        <v>0</v>
      </c>
      <c r="F109" s="530"/>
      <c r="G109" s="302">
        <f aca="true" t="shared" si="12" ref="G109:G120">F109*C109</f>
        <v>0</v>
      </c>
    </row>
    <row r="110" spans="1:7" ht="22.5">
      <c r="A110" s="326" t="s">
        <v>1702</v>
      </c>
      <c r="B110" s="327" t="s">
        <v>101</v>
      </c>
      <c r="C110" s="328">
        <v>1</v>
      </c>
      <c r="D110" s="530"/>
      <c r="E110" s="302">
        <f t="shared" si="11"/>
        <v>0</v>
      </c>
      <c r="F110" s="530"/>
      <c r="G110" s="302">
        <f t="shared" si="12"/>
        <v>0</v>
      </c>
    </row>
    <row r="111" spans="1:7" ht="12.75">
      <c r="A111" s="326" t="s">
        <v>1720</v>
      </c>
      <c r="B111" s="327" t="s">
        <v>101</v>
      </c>
      <c r="C111" s="328">
        <v>1</v>
      </c>
      <c r="D111" s="530"/>
      <c r="E111" s="302">
        <f t="shared" si="11"/>
        <v>0</v>
      </c>
      <c r="F111" s="530"/>
      <c r="G111" s="302">
        <f t="shared" si="12"/>
        <v>0</v>
      </c>
    </row>
    <row r="112" spans="1:7" ht="12.75">
      <c r="A112" s="326" t="s">
        <v>1703</v>
      </c>
      <c r="B112" s="327" t="s">
        <v>101</v>
      </c>
      <c r="C112" s="328">
        <v>1</v>
      </c>
      <c r="D112" s="530"/>
      <c r="E112" s="302">
        <f t="shared" si="11"/>
        <v>0</v>
      </c>
      <c r="F112" s="530"/>
      <c r="G112" s="302">
        <f t="shared" si="12"/>
        <v>0</v>
      </c>
    </row>
    <row r="113" spans="1:7" ht="12.75">
      <c r="A113" s="326" t="s">
        <v>1721</v>
      </c>
      <c r="B113" s="327" t="s">
        <v>101</v>
      </c>
      <c r="C113" s="328">
        <v>2</v>
      </c>
      <c r="D113" s="530"/>
      <c r="E113" s="302">
        <f t="shared" si="11"/>
        <v>0</v>
      </c>
      <c r="F113" s="530"/>
      <c r="G113" s="302">
        <f t="shared" si="12"/>
        <v>0</v>
      </c>
    </row>
    <row r="114" spans="1:7" ht="12.75">
      <c r="A114" s="326" t="s">
        <v>1711</v>
      </c>
      <c r="B114" s="327" t="s">
        <v>101</v>
      </c>
      <c r="C114" s="328">
        <v>1</v>
      </c>
      <c r="D114" s="530"/>
      <c r="E114" s="302">
        <f t="shared" si="11"/>
        <v>0</v>
      </c>
      <c r="F114" s="530"/>
      <c r="G114" s="302">
        <f t="shared" si="12"/>
        <v>0</v>
      </c>
    </row>
    <row r="115" spans="1:7" ht="12.75">
      <c r="A115" s="326" t="s">
        <v>1706</v>
      </c>
      <c r="B115" s="327" t="s">
        <v>101</v>
      </c>
      <c r="C115" s="328">
        <v>2</v>
      </c>
      <c r="D115" s="530"/>
      <c r="E115" s="302">
        <f t="shared" si="11"/>
        <v>0</v>
      </c>
      <c r="F115" s="530"/>
      <c r="G115" s="302">
        <f t="shared" si="12"/>
        <v>0</v>
      </c>
    </row>
    <row r="116" spans="1:7" ht="12.75">
      <c r="A116" s="326" t="s">
        <v>1713</v>
      </c>
      <c r="B116" s="327" t="s">
        <v>101</v>
      </c>
      <c r="C116" s="328">
        <v>4</v>
      </c>
      <c r="D116" s="530"/>
      <c r="E116" s="302">
        <f t="shared" si="11"/>
        <v>0</v>
      </c>
      <c r="F116" s="530"/>
      <c r="G116" s="302">
        <f t="shared" si="12"/>
        <v>0</v>
      </c>
    </row>
    <row r="117" spans="1:7" ht="12.75">
      <c r="A117" s="326" t="s">
        <v>1714</v>
      </c>
      <c r="B117" s="327" t="s">
        <v>101</v>
      </c>
      <c r="C117" s="328">
        <v>5</v>
      </c>
      <c r="D117" s="530"/>
      <c r="E117" s="302">
        <f t="shared" si="11"/>
        <v>0</v>
      </c>
      <c r="F117" s="530"/>
      <c r="G117" s="302">
        <f t="shared" si="12"/>
        <v>0</v>
      </c>
    </row>
    <row r="118" spans="1:7" ht="12.75">
      <c r="A118" s="326" t="s">
        <v>1707</v>
      </c>
      <c r="B118" s="327" t="s">
        <v>101</v>
      </c>
      <c r="C118" s="328">
        <v>15</v>
      </c>
      <c r="D118" s="530"/>
      <c r="E118" s="302">
        <f t="shared" si="11"/>
        <v>0</v>
      </c>
      <c r="F118" s="530"/>
      <c r="G118" s="302">
        <f t="shared" si="12"/>
        <v>0</v>
      </c>
    </row>
    <row r="119" spans="1:7" ht="12.75">
      <c r="A119" s="326" t="s">
        <v>1708</v>
      </c>
      <c r="B119" s="327" t="s">
        <v>101</v>
      </c>
      <c r="C119" s="328">
        <v>1</v>
      </c>
      <c r="D119" s="530"/>
      <c r="E119" s="302">
        <f t="shared" si="11"/>
        <v>0</v>
      </c>
      <c r="F119" s="530"/>
      <c r="G119" s="302">
        <f t="shared" si="12"/>
        <v>0</v>
      </c>
    </row>
    <row r="120" spans="1:7" ht="22.5">
      <c r="A120" s="326" t="s">
        <v>1709</v>
      </c>
      <c r="B120" s="327" t="s">
        <v>1689</v>
      </c>
      <c r="C120" s="328">
        <v>1</v>
      </c>
      <c r="D120" s="530"/>
      <c r="E120" s="302">
        <f t="shared" si="11"/>
        <v>0</v>
      </c>
      <c r="F120" s="530"/>
      <c r="G120" s="302">
        <f t="shared" si="12"/>
        <v>0</v>
      </c>
    </row>
    <row r="121" spans="1:7" ht="12.75">
      <c r="A121" s="307"/>
      <c r="B121" s="308"/>
      <c r="C121" s="309"/>
      <c r="D121" s="308"/>
      <c r="E121" s="310">
        <f>SUM(E108:E120)</f>
        <v>0</v>
      </c>
      <c r="F121" s="311"/>
      <c r="G121" s="310">
        <f>SUM(G108:G120)</f>
        <v>0</v>
      </c>
    </row>
    <row r="122" spans="1:7" ht="12.75">
      <c r="A122" s="312" t="s">
        <v>1696</v>
      </c>
      <c r="B122" s="313"/>
      <c r="C122" s="314">
        <v>3</v>
      </c>
      <c r="D122" s="313" t="s">
        <v>12</v>
      </c>
      <c r="E122" s="315">
        <f>ROUND(E121*C122*0.01,1)</f>
        <v>0</v>
      </c>
      <c r="F122" s="281"/>
      <c r="G122" s="316"/>
    </row>
    <row r="123" spans="1:7" ht="12.75">
      <c r="A123" s="312" t="s">
        <v>1697</v>
      </c>
      <c r="B123" s="313"/>
      <c r="C123" s="314">
        <v>50</v>
      </c>
      <c r="D123" s="313" t="s">
        <v>12</v>
      </c>
      <c r="E123" s="317"/>
      <c r="F123" s="281"/>
      <c r="G123" s="315">
        <f>ROUND(G121*C123*0.01,1)</f>
        <v>0</v>
      </c>
    </row>
    <row r="124" spans="1:7" ht="12.75">
      <c r="A124" s="318" t="s">
        <v>1698</v>
      </c>
      <c r="B124" s="319"/>
      <c r="C124" s="320"/>
      <c r="D124" s="319"/>
      <c r="E124" s="357">
        <f>SUM(E121:E123)</f>
        <v>0</v>
      </c>
      <c r="F124" s="321"/>
      <c r="G124" s="357">
        <f>SUM(G121:G123)</f>
        <v>0</v>
      </c>
    </row>
    <row r="125" spans="1:7" ht="12.75">
      <c r="A125" s="323"/>
      <c r="B125" s="313"/>
      <c r="C125" s="324"/>
      <c r="D125" s="313"/>
      <c r="E125" s="325"/>
      <c r="F125" s="313"/>
      <c r="G125" s="325"/>
    </row>
    <row r="126" spans="1:7" ht="12.75">
      <c r="A126" s="323"/>
      <c r="B126" s="313"/>
      <c r="C126" s="324"/>
      <c r="D126" s="313"/>
      <c r="E126" s="325"/>
      <c r="F126" s="313"/>
      <c r="G126" s="325"/>
    </row>
    <row r="127" spans="1:7" ht="12.75">
      <c r="A127" s="280" t="s">
        <v>1722</v>
      </c>
      <c r="B127" s="281"/>
      <c r="C127" s="282"/>
      <c r="D127" s="635" t="s">
        <v>1667</v>
      </c>
      <c r="E127" s="635"/>
      <c r="F127" s="635" t="s">
        <v>1668</v>
      </c>
      <c r="G127" s="635"/>
    </row>
    <row r="128" spans="1:7" ht="12.75">
      <c r="A128" s="284" t="s">
        <v>89</v>
      </c>
      <c r="B128" s="285" t="s">
        <v>1669</v>
      </c>
      <c r="C128" s="286" t="s">
        <v>91</v>
      </c>
      <c r="D128" s="285" t="s">
        <v>1670</v>
      </c>
      <c r="E128" s="287" t="s">
        <v>1671</v>
      </c>
      <c r="F128" s="285" t="s">
        <v>1670</v>
      </c>
      <c r="G128" s="287" t="s">
        <v>1671</v>
      </c>
    </row>
    <row r="129" spans="1:7" ht="22.5">
      <c r="A129" s="326" t="s">
        <v>1700</v>
      </c>
      <c r="B129" s="327" t="s">
        <v>101</v>
      </c>
      <c r="C129" s="328">
        <v>1</v>
      </c>
      <c r="D129" s="530"/>
      <c r="E129" s="302">
        <f>D129*C129</f>
        <v>0</v>
      </c>
      <c r="F129" s="530"/>
      <c r="G129" s="302">
        <f>F129*C129</f>
        <v>0</v>
      </c>
    </row>
    <row r="130" spans="1:7" ht="12.75">
      <c r="A130" s="288" t="s">
        <v>1701</v>
      </c>
      <c r="B130" s="327" t="s">
        <v>101</v>
      </c>
      <c r="C130" s="328">
        <v>1</v>
      </c>
      <c r="D130" s="530"/>
      <c r="E130" s="302">
        <f aca="true" t="shared" si="13" ref="E130:E139">D130*C130</f>
        <v>0</v>
      </c>
      <c r="F130" s="530"/>
      <c r="G130" s="302">
        <f aca="true" t="shared" si="14" ref="G130:G139">F130*C130</f>
        <v>0</v>
      </c>
    </row>
    <row r="131" spans="1:7" ht="22.5">
      <c r="A131" s="326" t="s">
        <v>1702</v>
      </c>
      <c r="B131" s="327" t="s">
        <v>101</v>
      </c>
      <c r="C131" s="328">
        <v>1</v>
      </c>
      <c r="D131" s="530"/>
      <c r="E131" s="302">
        <f t="shared" si="13"/>
        <v>0</v>
      </c>
      <c r="F131" s="530"/>
      <c r="G131" s="302">
        <f t="shared" si="14"/>
        <v>0</v>
      </c>
    </row>
    <row r="132" spans="1:7" ht="12.75">
      <c r="A132" s="329" t="s">
        <v>1704</v>
      </c>
      <c r="B132" s="327" t="s">
        <v>101</v>
      </c>
      <c r="C132" s="330">
        <v>1</v>
      </c>
      <c r="D132" s="530"/>
      <c r="E132" s="302">
        <f t="shared" si="13"/>
        <v>0</v>
      </c>
      <c r="F132" s="530"/>
      <c r="G132" s="302">
        <f t="shared" si="14"/>
        <v>0</v>
      </c>
    </row>
    <row r="133" spans="1:7" ht="12.75">
      <c r="A133" s="326" t="s">
        <v>1712</v>
      </c>
      <c r="B133" s="327" t="s">
        <v>101</v>
      </c>
      <c r="C133" s="328">
        <v>2</v>
      </c>
      <c r="D133" s="530"/>
      <c r="E133" s="302">
        <f t="shared" si="13"/>
        <v>0</v>
      </c>
      <c r="F133" s="530"/>
      <c r="G133" s="302">
        <f t="shared" si="14"/>
        <v>0</v>
      </c>
    </row>
    <row r="134" spans="1:7" ht="12.75">
      <c r="A134" s="326" t="s">
        <v>1706</v>
      </c>
      <c r="B134" s="327" t="s">
        <v>101</v>
      </c>
      <c r="C134" s="328">
        <v>2</v>
      </c>
      <c r="D134" s="530"/>
      <c r="E134" s="302">
        <f t="shared" si="13"/>
        <v>0</v>
      </c>
      <c r="F134" s="530"/>
      <c r="G134" s="302">
        <f t="shared" si="14"/>
        <v>0</v>
      </c>
    </row>
    <row r="135" spans="1:7" ht="12.75">
      <c r="A135" s="326" t="s">
        <v>1713</v>
      </c>
      <c r="B135" s="327" t="s">
        <v>101</v>
      </c>
      <c r="C135" s="328">
        <v>1</v>
      </c>
      <c r="D135" s="530"/>
      <c r="E135" s="302">
        <f t="shared" si="13"/>
        <v>0</v>
      </c>
      <c r="F135" s="530"/>
      <c r="G135" s="302">
        <f t="shared" si="14"/>
        <v>0</v>
      </c>
    </row>
    <row r="136" spans="1:7" ht="12.75">
      <c r="A136" s="326" t="s">
        <v>1714</v>
      </c>
      <c r="B136" s="327" t="s">
        <v>101</v>
      </c>
      <c r="C136" s="328">
        <v>5</v>
      </c>
      <c r="D136" s="530"/>
      <c r="E136" s="302">
        <f t="shared" si="13"/>
        <v>0</v>
      </c>
      <c r="F136" s="530"/>
      <c r="G136" s="302">
        <f t="shared" si="14"/>
        <v>0</v>
      </c>
    </row>
    <row r="137" spans="1:7" ht="12.75">
      <c r="A137" s="326" t="s">
        <v>1707</v>
      </c>
      <c r="B137" s="327" t="s">
        <v>101</v>
      </c>
      <c r="C137" s="328">
        <v>9</v>
      </c>
      <c r="D137" s="530"/>
      <c r="E137" s="302">
        <f t="shared" si="13"/>
        <v>0</v>
      </c>
      <c r="F137" s="530"/>
      <c r="G137" s="302">
        <f t="shared" si="14"/>
        <v>0</v>
      </c>
    </row>
    <row r="138" spans="1:7" ht="12.75">
      <c r="A138" s="326" t="s">
        <v>1708</v>
      </c>
      <c r="B138" s="327" t="s">
        <v>101</v>
      </c>
      <c r="C138" s="328">
        <v>1</v>
      </c>
      <c r="D138" s="530"/>
      <c r="E138" s="302">
        <f t="shared" si="13"/>
        <v>0</v>
      </c>
      <c r="F138" s="530"/>
      <c r="G138" s="302">
        <f t="shared" si="14"/>
        <v>0</v>
      </c>
    </row>
    <row r="139" spans="1:7" ht="22.5">
      <c r="A139" s="326" t="s">
        <v>1709</v>
      </c>
      <c r="B139" s="327" t="s">
        <v>1689</v>
      </c>
      <c r="C139" s="328">
        <v>1</v>
      </c>
      <c r="D139" s="530"/>
      <c r="E139" s="302">
        <f t="shared" si="13"/>
        <v>0</v>
      </c>
      <c r="F139" s="530"/>
      <c r="G139" s="302">
        <f t="shared" si="14"/>
        <v>0</v>
      </c>
    </row>
    <row r="140" spans="1:7" ht="12.75">
      <c r="A140" s="307"/>
      <c r="B140" s="308"/>
      <c r="C140" s="309"/>
      <c r="D140" s="308"/>
      <c r="E140" s="310">
        <f>SUM(E129:E139)</f>
        <v>0</v>
      </c>
      <c r="F140" s="311"/>
      <c r="G140" s="310">
        <f>SUM(G129:G139)</f>
        <v>0</v>
      </c>
    </row>
    <row r="141" spans="1:7" ht="12.75">
      <c r="A141" s="312" t="s">
        <v>1696</v>
      </c>
      <c r="B141" s="313"/>
      <c r="C141" s="314">
        <v>3</v>
      </c>
      <c r="D141" s="313" t="s">
        <v>12</v>
      </c>
      <c r="E141" s="315">
        <f>ROUND(E140*C141*0.01,1)</f>
        <v>0</v>
      </c>
      <c r="F141" s="281"/>
      <c r="G141" s="316"/>
    </row>
    <row r="142" spans="1:7" ht="12.75">
      <c r="A142" s="312" t="s">
        <v>1697</v>
      </c>
      <c r="B142" s="313"/>
      <c r="C142" s="314">
        <v>50</v>
      </c>
      <c r="D142" s="313" t="s">
        <v>12</v>
      </c>
      <c r="E142" s="317"/>
      <c r="F142" s="281"/>
      <c r="G142" s="315">
        <f>ROUND(G140*C142*0.01,1)</f>
        <v>0</v>
      </c>
    </row>
    <row r="143" spans="1:7" ht="12.75">
      <c r="A143" s="318" t="s">
        <v>1698</v>
      </c>
      <c r="B143" s="319"/>
      <c r="C143" s="320"/>
      <c r="D143" s="319"/>
      <c r="E143" s="357">
        <f>SUM(E140:E142)</f>
        <v>0</v>
      </c>
      <c r="F143" s="321"/>
      <c r="G143" s="357">
        <f>SUM(G140:G142)</f>
        <v>0</v>
      </c>
    </row>
    <row r="144" spans="1:7" ht="12.75">
      <c r="A144" s="323"/>
      <c r="B144" s="313"/>
      <c r="C144" s="324"/>
      <c r="D144" s="313"/>
      <c r="E144" s="325"/>
      <c r="F144" s="313"/>
      <c r="G144" s="325"/>
    </row>
    <row r="145" spans="1:7" ht="12.75">
      <c r="A145" s="323"/>
      <c r="B145" s="313"/>
      <c r="C145" s="324"/>
      <c r="D145" s="313"/>
      <c r="E145" s="325"/>
      <c r="F145" s="313"/>
      <c r="G145" s="325"/>
    </row>
    <row r="146" spans="1:7" ht="12.75">
      <c r="A146" s="280" t="s">
        <v>1723</v>
      </c>
      <c r="B146" s="281"/>
      <c r="C146" s="282"/>
      <c r="D146" s="635" t="s">
        <v>1667</v>
      </c>
      <c r="E146" s="635"/>
      <c r="F146" s="635" t="s">
        <v>1668</v>
      </c>
      <c r="G146" s="635"/>
    </row>
    <row r="147" spans="1:7" ht="12.75">
      <c r="A147" s="284" t="s">
        <v>89</v>
      </c>
      <c r="B147" s="285" t="s">
        <v>1669</v>
      </c>
      <c r="C147" s="286" t="s">
        <v>91</v>
      </c>
      <c r="D147" s="285" t="s">
        <v>1670</v>
      </c>
      <c r="E147" s="287" t="s">
        <v>1671</v>
      </c>
      <c r="F147" s="285" t="s">
        <v>1670</v>
      </c>
      <c r="G147" s="287" t="s">
        <v>1671</v>
      </c>
    </row>
    <row r="148" spans="1:7" ht="22.5">
      <c r="A148" s="326" t="s">
        <v>1700</v>
      </c>
      <c r="B148" s="327" t="s">
        <v>101</v>
      </c>
      <c r="C148" s="328">
        <v>1</v>
      </c>
      <c r="D148" s="530"/>
      <c r="E148" s="302">
        <f>C148*D148</f>
        <v>0</v>
      </c>
      <c r="F148" s="530"/>
      <c r="G148" s="302">
        <f>F148*C148</f>
        <v>0</v>
      </c>
    </row>
    <row r="149" spans="1:7" ht="12.75">
      <c r="A149" s="288" t="s">
        <v>1717</v>
      </c>
      <c r="B149" s="327" t="s">
        <v>101</v>
      </c>
      <c r="C149" s="328">
        <v>1</v>
      </c>
      <c r="D149" s="530"/>
      <c r="E149" s="302">
        <f aca="true" t="shared" si="15" ref="E149:E156">C149*D149</f>
        <v>0</v>
      </c>
      <c r="F149" s="530"/>
      <c r="G149" s="302">
        <f aca="true" t="shared" si="16" ref="G149:G156">F149*C149</f>
        <v>0</v>
      </c>
    </row>
    <row r="150" spans="1:7" ht="22.5">
      <c r="A150" s="326" t="s">
        <v>1702</v>
      </c>
      <c r="B150" s="327" t="s">
        <v>101</v>
      </c>
      <c r="C150" s="328">
        <v>1</v>
      </c>
      <c r="D150" s="530"/>
      <c r="E150" s="302">
        <f t="shared" si="15"/>
        <v>0</v>
      </c>
      <c r="F150" s="530"/>
      <c r="G150" s="302">
        <f t="shared" si="16"/>
        <v>0</v>
      </c>
    </row>
    <row r="151" spans="1:7" ht="12.75">
      <c r="A151" s="326" t="s">
        <v>1718</v>
      </c>
      <c r="B151" s="327" t="s">
        <v>101</v>
      </c>
      <c r="C151" s="328">
        <v>8</v>
      </c>
      <c r="D151" s="530"/>
      <c r="E151" s="302">
        <f t="shared" si="15"/>
        <v>0</v>
      </c>
      <c r="F151" s="530"/>
      <c r="G151" s="302">
        <f t="shared" si="16"/>
        <v>0</v>
      </c>
    </row>
    <row r="152" spans="1:7" ht="12.75">
      <c r="A152" s="326" t="s">
        <v>1706</v>
      </c>
      <c r="B152" s="327" t="s">
        <v>101</v>
      </c>
      <c r="C152" s="328">
        <v>1</v>
      </c>
      <c r="D152" s="530"/>
      <c r="E152" s="302">
        <f t="shared" si="15"/>
        <v>0</v>
      </c>
      <c r="F152" s="530"/>
      <c r="G152" s="302">
        <f t="shared" si="16"/>
        <v>0</v>
      </c>
    </row>
    <row r="153" spans="1:7" ht="12.75">
      <c r="A153" s="326" t="s">
        <v>1713</v>
      </c>
      <c r="B153" s="327" t="s">
        <v>101</v>
      </c>
      <c r="C153" s="328">
        <v>1</v>
      </c>
      <c r="D153" s="530"/>
      <c r="E153" s="302">
        <f t="shared" si="15"/>
        <v>0</v>
      </c>
      <c r="F153" s="530"/>
      <c r="G153" s="302">
        <f t="shared" si="16"/>
        <v>0</v>
      </c>
    </row>
    <row r="154" spans="1:7" ht="12.75">
      <c r="A154" s="326" t="s">
        <v>1707</v>
      </c>
      <c r="B154" s="327" t="s">
        <v>101</v>
      </c>
      <c r="C154" s="328">
        <v>1</v>
      </c>
      <c r="D154" s="530"/>
      <c r="E154" s="302">
        <f t="shared" si="15"/>
        <v>0</v>
      </c>
      <c r="F154" s="530"/>
      <c r="G154" s="302">
        <f t="shared" si="16"/>
        <v>0</v>
      </c>
    </row>
    <row r="155" spans="1:7" ht="12.75">
      <c r="A155" s="326" t="s">
        <v>1708</v>
      </c>
      <c r="B155" s="327" t="s">
        <v>101</v>
      </c>
      <c r="C155" s="328">
        <v>7</v>
      </c>
      <c r="D155" s="530"/>
      <c r="E155" s="302">
        <f t="shared" si="15"/>
        <v>0</v>
      </c>
      <c r="F155" s="530"/>
      <c r="G155" s="302">
        <f t="shared" si="16"/>
        <v>0</v>
      </c>
    </row>
    <row r="156" spans="1:7" ht="22.5">
      <c r="A156" s="326" t="s">
        <v>1709</v>
      </c>
      <c r="B156" s="327" t="s">
        <v>1689</v>
      </c>
      <c r="C156" s="328">
        <v>1</v>
      </c>
      <c r="D156" s="530"/>
      <c r="E156" s="302">
        <f t="shared" si="15"/>
        <v>0</v>
      </c>
      <c r="F156" s="530"/>
      <c r="G156" s="302">
        <f t="shared" si="16"/>
        <v>0</v>
      </c>
    </row>
    <row r="157" spans="1:7" ht="12.75">
      <c r="A157" s="307"/>
      <c r="B157" s="308"/>
      <c r="C157" s="309"/>
      <c r="D157" s="308"/>
      <c r="E157" s="310">
        <f>SUM(E148:E156)</f>
        <v>0</v>
      </c>
      <c r="F157" s="311"/>
      <c r="G157" s="310">
        <f>SUM(G148:G156)</f>
        <v>0</v>
      </c>
    </row>
    <row r="158" spans="1:7" ht="12.75">
      <c r="A158" s="312" t="s">
        <v>1696</v>
      </c>
      <c r="B158" s="313"/>
      <c r="C158" s="314">
        <v>3</v>
      </c>
      <c r="D158" s="313" t="s">
        <v>12</v>
      </c>
      <c r="E158" s="315">
        <f>ROUND(E157*C158*0.01,1)</f>
        <v>0</v>
      </c>
      <c r="F158" s="281"/>
      <c r="G158" s="316"/>
    </row>
    <row r="159" spans="1:7" ht="12.75">
      <c r="A159" s="312" t="s">
        <v>1697</v>
      </c>
      <c r="B159" s="313"/>
      <c r="C159" s="314">
        <v>50</v>
      </c>
      <c r="D159" s="313" t="s">
        <v>12</v>
      </c>
      <c r="E159" s="317"/>
      <c r="F159" s="281"/>
      <c r="G159" s="315">
        <f>ROUND(G157*C159*0.01,1)</f>
        <v>0</v>
      </c>
    </row>
    <row r="160" spans="1:7" ht="12.75">
      <c r="A160" s="318" t="s">
        <v>1698</v>
      </c>
      <c r="B160" s="319"/>
      <c r="C160" s="320"/>
      <c r="D160" s="319"/>
      <c r="E160" s="357">
        <f>SUM(E157:E159)</f>
        <v>0</v>
      </c>
      <c r="F160" s="321"/>
      <c r="G160" s="357">
        <f>SUM(G157:G159)</f>
        <v>0</v>
      </c>
    </row>
    <row r="161" spans="1:7" ht="12.75">
      <c r="A161" s="323"/>
      <c r="B161" s="313"/>
      <c r="C161" s="324"/>
      <c r="D161" s="313"/>
      <c r="E161" s="325"/>
      <c r="F161" s="313"/>
      <c r="G161" s="325"/>
    </row>
    <row r="162" spans="1:7" ht="12.75">
      <c r="A162" s="323"/>
      <c r="B162" s="313"/>
      <c r="C162" s="324"/>
      <c r="D162" s="313"/>
      <c r="E162" s="325"/>
      <c r="F162" s="313"/>
      <c r="G162" s="325"/>
    </row>
    <row r="163" spans="1:7" ht="12.75">
      <c r="A163" s="280" t="s">
        <v>1724</v>
      </c>
      <c r="B163" s="281"/>
      <c r="C163" s="282"/>
      <c r="D163" s="635" t="s">
        <v>1667</v>
      </c>
      <c r="E163" s="635"/>
      <c r="F163" s="635" t="s">
        <v>1668</v>
      </c>
      <c r="G163" s="635"/>
    </row>
    <row r="164" spans="1:7" ht="12.75">
      <c r="A164" s="284" t="s">
        <v>89</v>
      </c>
      <c r="B164" s="285" t="s">
        <v>1669</v>
      </c>
      <c r="C164" s="286" t="s">
        <v>91</v>
      </c>
      <c r="D164" s="285" t="s">
        <v>1670</v>
      </c>
      <c r="E164" s="287" t="s">
        <v>1671</v>
      </c>
      <c r="F164" s="285" t="s">
        <v>1670</v>
      </c>
      <c r="G164" s="287" t="s">
        <v>1671</v>
      </c>
    </row>
    <row r="165" spans="1:7" ht="22.5">
      <c r="A165" s="326" t="s">
        <v>1725</v>
      </c>
      <c r="B165" s="327" t="s">
        <v>101</v>
      </c>
      <c r="C165" s="328">
        <v>1</v>
      </c>
      <c r="D165" s="530"/>
      <c r="E165" s="292">
        <f>D165*C165</f>
        <v>0</v>
      </c>
      <c r="F165" s="530"/>
      <c r="G165" s="292">
        <f>F165*C165</f>
        <v>0</v>
      </c>
    </row>
    <row r="166" spans="1:7" ht="12.75">
      <c r="A166" s="326" t="s">
        <v>1707</v>
      </c>
      <c r="B166" s="327" t="s">
        <v>101</v>
      </c>
      <c r="C166" s="328">
        <v>1</v>
      </c>
      <c r="D166" s="530"/>
      <c r="E166" s="292">
        <f aca="true" t="shared" si="17" ref="E166:E167">D166*C166</f>
        <v>0</v>
      </c>
      <c r="F166" s="530"/>
      <c r="G166" s="292">
        <f aca="true" t="shared" si="18" ref="G166:G167">F166*C166</f>
        <v>0</v>
      </c>
    </row>
    <row r="167" spans="1:7" ht="22.5">
      <c r="A167" s="326" t="s">
        <v>1709</v>
      </c>
      <c r="B167" s="327" t="s">
        <v>1689</v>
      </c>
      <c r="C167" s="328">
        <v>1</v>
      </c>
      <c r="D167" s="530"/>
      <c r="E167" s="292">
        <f t="shared" si="17"/>
        <v>0</v>
      </c>
      <c r="F167" s="530"/>
      <c r="G167" s="292">
        <f t="shared" si="18"/>
        <v>0</v>
      </c>
    </row>
    <row r="168" spans="1:7" ht="12.75">
      <c r="A168" s="307"/>
      <c r="B168" s="308"/>
      <c r="C168" s="309"/>
      <c r="D168" s="308"/>
      <c r="E168" s="310">
        <f>SUM(E165:E167)</f>
        <v>0</v>
      </c>
      <c r="F168" s="311"/>
      <c r="G168" s="310">
        <f>SUM(G165:G167)</f>
        <v>0</v>
      </c>
    </row>
    <row r="169" spans="1:7" ht="12.75">
      <c r="A169" s="312" t="s">
        <v>1696</v>
      </c>
      <c r="B169" s="313"/>
      <c r="C169" s="314">
        <v>3</v>
      </c>
      <c r="D169" s="313" t="s">
        <v>12</v>
      </c>
      <c r="E169" s="315">
        <f>ROUND(E168*C169*0.01,1)</f>
        <v>0</v>
      </c>
      <c r="F169" s="281"/>
      <c r="G169" s="316"/>
    </row>
    <row r="170" spans="1:7" ht="12.75">
      <c r="A170" s="312" t="s">
        <v>1697</v>
      </c>
      <c r="B170" s="313"/>
      <c r="C170" s="314">
        <v>0</v>
      </c>
      <c r="D170" s="313" t="s">
        <v>12</v>
      </c>
      <c r="E170" s="317"/>
      <c r="F170" s="281"/>
      <c r="G170" s="315">
        <f>ROUND(G168*C170*0.01,1)</f>
        <v>0</v>
      </c>
    </row>
    <row r="171" spans="1:7" ht="12.75">
      <c r="A171" s="318" t="s">
        <v>1698</v>
      </c>
      <c r="B171" s="319"/>
      <c r="C171" s="320"/>
      <c r="D171" s="319"/>
      <c r="E171" s="357">
        <f>SUM(E168:E170)</f>
        <v>0</v>
      </c>
      <c r="F171" s="321"/>
      <c r="G171" s="357">
        <f>SUM(G168:G170)</f>
        <v>0</v>
      </c>
    </row>
    <row r="172" spans="1:7" ht="12.75">
      <c r="A172" s="323"/>
      <c r="B172" s="313"/>
      <c r="C172" s="324"/>
      <c r="D172" s="313"/>
      <c r="E172" s="325"/>
      <c r="F172" s="313"/>
      <c r="G172" s="325"/>
    </row>
    <row r="173" spans="1:7" ht="12.75">
      <c r="A173" s="323"/>
      <c r="B173" s="313"/>
      <c r="C173" s="324"/>
      <c r="D173" s="313"/>
      <c r="E173" s="325"/>
      <c r="F173" s="313"/>
      <c r="G173" s="325"/>
    </row>
    <row r="174" spans="1:7" ht="12.75">
      <c r="A174" s="323"/>
      <c r="B174" s="313"/>
      <c r="C174" s="324"/>
      <c r="D174" s="313"/>
      <c r="E174" s="325"/>
      <c r="F174" s="313"/>
      <c r="G174" s="325"/>
    </row>
    <row r="175" spans="1:7" ht="12.75">
      <c r="A175" s="323"/>
      <c r="B175" s="313"/>
      <c r="C175" s="324"/>
      <c r="D175" s="313"/>
      <c r="E175" s="325"/>
      <c r="F175" s="313"/>
      <c r="G175" s="325"/>
    </row>
    <row r="176" spans="1:7" ht="12.75">
      <c r="A176" s="323"/>
      <c r="B176" s="324"/>
      <c r="C176" s="324"/>
      <c r="D176" s="324"/>
      <c r="E176" s="332"/>
      <c r="F176" s="324"/>
      <c r="G176" s="332"/>
    </row>
    <row r="177" spans="1:7" ht="12.75">
      <c r="A177" s="322"/>
      <c r="B177" s="322"/>
      <c r="C177" s="322"/>
      <c r="D177" s="322"/>
      <c r="E177" s="322"/>
      <c r="F177" s="322"/>
      <c r="G177" s="322"/>
    </row>
    <row r="178" spans="1:7" ht="12.75">
      <c r="A178" s="322"/>
      <c r="B178" s="322"/>
      <c r="C178" s="322"/>
      <c r="D178" s="322"/>
      <c r="E178" s="322"/>
      <c r="F178" s="322"/>
      <c r="G178" s="322"/>
    </row>
    <row r="179" spans="1:7" ht="12.75">
      <c r="A179" s="333" t="s">
        <v>1726</v>
      </c>
      <c r="B179" s="282"/>
      <c r="C179" s="282"/>
      <c r="D179" s="636" t="s">
        <v>1667</v>
      </c>
      <c r="E179" s="636"/>
      <c r="F179" s="636" t="s">
        <v>1668</v>
      </c>
      <c r="G179" s="636"/>
    </row>
    <row r="180" spans="1:7" ht="12.75">
      <c r="A180" s="284" t="s">
        <v>89</v>
      </c>
      <c r="B180" s="334" t="s">
        <v>1669</v>
      </c>
      <c r="C180" s="286" t="s">
        <v>91</v>
      </c>
      <c r="D180" s="334" t="s">
        <v>1670</v>
      </c>
      <c r="E180" s="286" t="s">
        <v>1671</v>
      </c>
      <c r="F180" s="334" t="s">
        <v>1670</v>
      </c>
      <c r="G180" s="286" t="s">
        <v>1671</v>
      </c>
    </row>
    <row r="181" spans="1:7" ht="12.75">
      <c r="A181" s="326" t="s">
        <v>1727</v>
      </c>
      <c r="B181" s="331" t="s">
        <v>227</v>
      </c>
      <c r="C181" s="328">
        <v>280</v>
      </c>
      <c r="D181" s="531"/>
      <c r="E181" s="298">
        <f>C181*D181</f>
        <v>0</v>
      </c>
      <c r="F181" s="531"/>
      <c r="G181" s="298">
        <f>F181*C181</f>
        <v>0</v>
      </c>
    </row>
    <row r="182" spans="1:7" ht="12.75">
      <c r="A182" s="288" t="s">
        <v>1728</v>
      </c>
      <c r="B182" s="331" t="s">
        <v>227</v>
      </c>
      <c r="C182" s="328">
        <v>160</v>
      </c>
      <c r="D182" s="531"/>
      <c r="E182" s="298">
        <f aca="true" t="shared" si="19" ref="E182:E199">C182*D182</f>
        <v>0</v>
      </c>
      <c r="F182" s="531"/>
      <c r="G182" s="298">
        <f aca="true" t="shared" si="20" ref="G182:G199">F182*C182</f>
        <v>0</v>
      </c>
    </row>
    <row r="183" spans="1:7" ht="12.75">
      <c r="A183" s="288" t="s">
        <v>1729</v>
      </c>
      <c r="B183" s="331" t="s">
        <v>227</v>
      </c>
      <c r="C183" s="328">
        <v>1950</v>
      </c>
      <c r="D183" s="531"/>
      <c r="E183" s="298">
        <f t="shared" si="19"/>
        <v>0</v>
      </c>
      <c r="F183" s="531"/>
      <c r="G183" s="298">
        <f t="shared" si="20"/>
        <v>0</v>
      </c>
    </row>
    <row r="184" spans="1:7" ht="12.75">
      <c r="A184" s="293" t="s">
        <v>1686</v>
      </c>
      <c r="B184" s="296" t="s">
        <v>227</v>
      </c>
      <c r="C184" s="290">
        <v>150</v>
      </c>
      <c r="D184" s="531"/>
      <c r="E184" s="298">
        <f t="shared" si="19"/>
        <v>0</v>
      </c>
      <c r="F184" s="531"/>
      <c r="G184" s="298">
        <f t="shared" si="20"/>
        <v>0</v>
      </c>
    </row>
    <row r="185" spans="1:7" ht="12.75">
      <c r="A185" s="326" t="s">
        <v>1730</v>
      </c>
      <c r="B185" s="331" t="s">
        <v>101</v>
      </c>
      <c r="C185" s="328">
        <v>900</v>
      </c>
      <c r="D185" s="531"/>
      <c r="E185" s="298">
        <f t="shared" si="19"/>
        <v>0</v>
      </c>
      <c r="F185" s="531"/>
      <c r="G185" s="298">
        <f t="shared" si="20"/>
        <v>0</v>
      </c>
    </row>
    <row r="186" spans="1:7" ht="12.75">
      <c r="A186" s="326" t="s">
        <v>1731</v>
      </c>
      <c r="B186" s="331" t="s">
        <v>101</v>
      </c>
      <c r="C186" s="328">
        <v>25</v>
      </c>
      <c r="D186" s="531"/>
      <c r="E186" s="298">
        <f t="shared" si="19"/>
        <v>0</v>
      </c>
      <c r="F186" s="531"/>
      <c r="G186" s="298">
        <f t="shared" si="20"/>
        <v>0</v>
      </c>
    </row>
    <row r="187" spans="1:7" ht="12.75">
      <c r="A187" s="326" t="s">
        <v>1732</v>
      </c>
      <c r="B187" s="331" t="s">
        <v>101</v>
      </c>
      <c r="C187" s="328">
        <v>175</v>
      </c>
      <c r="D187" s="531"/>
      <c r="E187" s="298">
        <f t="shared" si="19"/>
        <v>0</v>
      </c>
      <c r="F187" s="531"/>
      <c r="G187" s="298">
        <f t="shared" si="20"/>
        <v>0</v>
      </c>
    </row>
    <row r="188" spans="1:7" ht="12.75">
      <c r="A188" s="326" t="s">
        <v>1733</v>
      </c>
      <c r="B188" s="331" t="s">
        <v>101</v>
      </c>
      <c r="C188" s="328">
        <v>15</v>
      </c>
      <c r="D188" s="531"/>
      <c r="E188" s="298">
        <f t="shared" si="19"/>
        <v>0</v>
      </c>
      <c r="F188" s="531"/>
      <c r="G188" s="298">
        <f t="shared" si="20"/>
        <v>0</v>
      </c>
    </row>
    <row r="189" spans="1:7" ht="12.75">
      <c r="A189" s="326" t="s">
        <v>1734</v>
      </c>
      <c r="B189" s="331" t="s">
        <v>101</v>
      </c>
      <c r="C189" s="328">
        <v>16</v>
      </c>
      <c r="D189" s="531"/>
      <c r="E189" s="298">
        <f t="shared" si="19"/>
        <v>0</v>
      </c>
      <c r="F189" s="531"/>
      <c r="G189" s="298">
        <f t="shared" si="20"/>
        <v>0</v>
      </c>
    </row>
    <row r="190" spans="1:7" ht="12.75">
      <c r="A190" s="326" t="s">
        <v>1735</v>
      </c>
      <c r="B190" s="331" t="s">
        <v>101</v>
      </c>
      <c r="C190" s="328">
        <v>28</v>
      </c>
      <c r="D190" s="531"/>
      <c r="E190" s="298">
        <f t="shared" si="19"/>
        <v>0</v>
      </c>
      <c r="F190" s="531"/>
      <c r="G190" s="298">
        <f t="shared" si="20"/>
        <v>0</v>
      </c>
    </row>
    <row r="191" spans="1:7" ht="12.75">
      <c r="A191" s="326" t="s">
        <v>1736</v>
      </c>
      <c r="B191" s="331" t="s">
        <v>101</v>
      </c>
      <c r="C191" s="328">
        <v>1400</v>
      </c>
      <c r="D191" s="531"/>
      <c r="E191" s="298">
        <f t="shared" si="19"/>
        <v>0</v>
      </c>
      <c r="F191" s="531"/>
      <c r="G191" s="298">
        <f t="shared" si="20"/>
        <v>0</v>
      </c>
    </row>
    <row r="192" spans="1:7" ht="12.75">
      <c r="A192" s="329" t="s">
        <v>1737</v>
      </c>
      <c r="B192" s="327" t="s">
        <v>101</v>
      </c>
      <c r="C192" s="330">
        <v>1000</v>
      </c>
      <c r="D192" s="530"/>
      <c r="E192" s="298">
        <f t="shared" si="19"/>
        <v>0</v>
      </c>
      <c r="F192" s="530"/>
      <c r="G192" s="298">
        <f t="shared" si="20"/>
        <v>0</v>
      </c>
    </row>
    <row r="193" spans="1:7" ht="22.5">
      <c r="A193" s="326" t="s">
        <v>1738</v>
      </c>
      <c r="B193" s="331" t="s">
        <v>101</v>
      </c>
      <c r="C193" s="328">
        <v>320</v>
      </c>
      <c r="D193" s="531"/>
      <c r="E193" s="298">
        <f t="shared" si="19"/>
        <v>0</v>
      </c>
      <c r="F193" s="531"/>
      <c r="G193" s="298">
        <f t="shared" si="20"/>
        <v>0</v>
      </c>
    </row>
    <row r="194" spans="1:7" ht="12.75">
      <c r="A194" s="335" t="s">
        <v>1739</v>
      </c>
      <c r="B194" s="331" t="s">
        <v>101</v>
      </c>
      <c r="C194" s="328">
        <v>80</v>
      </c>
      <c r="D194" s="531"/>
      <c r="E194" s="298">
        <f t="shared" si="19"/>
        <v>0</v>
      </c>
      <c r="F194" s="531"/>
      <c r="G194" s="298">
        <f t="shared" si="20"/>
        <v>0</v>
      </c>
    </row>
    <row r="195" spans="1:7" ht="12.75">
      <c r="A195" s="335" t="s">
        <v>1740</v>
      </c>
      <c r="B195" s="331" t="s">
        <v>101</v>
      </c>
      <c r="C195" s="328">
        <v>30</v>
      </c>
      <c r="D195" s="531"/>
      <c r="E195" s="298">
        <f t="shared" si="19"/>
        <v>0</v>
      </c>
      <c r="F195" s="531"/>
      <c r="G195" s="298">
        <f t="shared" si="20"/>
        <v>0</v>
      </c>
    </row>
    <row r="196" spans="1:7" ht="12.75">
      <c r="A196" s="326" t="s">
        <v>1741</v>
      </c>
      <c r="B196" s="331" t="s">
        <v>101</v>
      </c>
      <c r="C196" s="328">
        <v>25</v>
      </c>
      <c r="D196" s="531"/>
      <c r="E196" s="298">
        <f t="shared" si="19"/>
        <v>0</v>
      </c>
      <c r="F196" s="531"/>
      <c r="G196" s="298">
        <f t="shared" si="20"/>
        <v>0</v>
      </c>
    </row>
    <row r="197" spans="1:7" ht="12.75">
      <c r="A197" s="326" t="s">
        <v>1742</v>
      </c>
      <c r="B197" s="331" t="s">
        <v>101</v>
      </c>
      <c r="C197" s="328">
        <v>50</v>
      </c>
      <c r="D197" s="531"/>
      <c r="E197" s="298">
        <f t="shared" si="19"/>
        <v>0</v>
      </c>
      <c r="F197" s="531"/>
      <c r="G197" s="298">
        <f t="shared" si="20"/>
        <v>0</v>
      </c>
    </row>
    <row r="198" spans="1:7" ht="12.75">
      <c r="A198" s="326" t="s">
        <v>1743</v>
      </c>
      <c r="B198" s="331" t="s">
        <v>101</v>
      </c>
      <c r="C198" s="328">
        <v>58</v>
      </c>
      <c r="D198" s="531"/>
      <c r="E198" s="298">
        <f t="shared" si="19"/>
        <v>0</v>
      </c>
      <c r="F198" s="531"/>
      <c r="G198" s="298">
        <f t="shared" si="20"/>
        <v>0</v>
      </c>
    </row>
    <row r="199" spans="1:7" ht="12.75">
      <c r="A199" s="326" t="s">
        <v>1744</v>
      </c>
      <c r="B199" s="331" t="s">
        <v>101</v>
      </c>
      <c r="C199" s="328">
        <v>34</v>
      </c>
      <c r="D199" s="531"/>
      <c r="E199" s="298">
        <f t="shared" si="19"/>
        <v>0</v>
      </c>
      <c r="F199" s="531"/>
      <c r="G199" s="298">
        <f t="shared" si="20"/>
        <v>0</v>
      </c>
    </row>
    <row r="200" spans="1:7" ht="12.75">
      <c r="A200" s="307"/>
      <c r="B200" s="309"/>
      <c r="C200" s="309"/>
      <c r="D200" s="309"/>
      <c r="E200" s="336">
        <f>SUM(E181:E199)</f>
        <v>0</v>
      </c>
      <c r="F200" s="307"/>
      <c r="G200" s="336">
        <f>SUM(G181:G199)</f>
        <v>0</v>
      </c>
    </row>
    <row r="201" spans="1:7" ht="12.75">
      <c r="A201" s="312" t="s">
        <v>1696</v>
      </c>
      <c r="B201" s="324"/>
      <c r="C201" s="314">
        <v>3</v>
      </c>
      <c r="D201" s="324" t="s">
        <v>12</v>
      </c>
      <c r="E201" s="337">
        <f>ROUND(E200*C201*0.01,1)</f>
        <v>0</v>
      </c>
      <c r="F201" s="282"/>
      <c r="G201" s="338"/>
    </row>
    <row r="202" spans="1:7" ht="12.75">
      <c r="A202" s="312" t="s">
        <v>1745</v>
      </c>
      <c r="B202" s="324"/>
      <c r="C202" s="314">
        <v>6</v>
      </c>
      <c r="D202" s="324" t="s">
        <v>12</v>
      </c>
      <c r="E202" s="339"/>
      <c r="F202" s="282"/>
      <c r="G202" s="337">
        <f>ROUND(G200*C202*0.01,1)</f>
        <v>0</v>
      </c>
    </row>
    <row r="203" spans="1:7" ht="12.75">
      <c r="A203" s="318" t="s">
        <v>1698</v>
      </c>
      <c r="B203" s="320"/>
      <c r="C203" s="320"/>
      <c r="D203" s="320"/>
      <c r="E203" s="340">
        <f>SUM(E200:E202)</f>
        <v>0</v>
      </c>
      <c r="F203" s="341"/>
      <c r="G203" s="340">
        <f>SUM(G200:G202)</f>
        <v>0</v>
      </c>
    </row>
    <row r="204" spans="1:7" ht="12.75">
      <c r="A204" s="323"/>
      <c r="B204" s="313"/>
      <c r="C204" s="324"/>
      <c r="D204" s="313"/>
      <c r="E204" s="325"/>
      <c r="F204" s="313"/>
      <c r="G204" s="325"/>
    </row>
    <row r="205" spans="1:7" ht="12.75">
      <c r="A205" s="323"/>
      <c r="B205" s="313"/>
      <c r="C205" s="324"/>
      <c r="D205" s="313"/>
      <c r="E205" s="325"/>
      <c r="F205" s="313"/>
      <c r="G205" s="325"/>
    </row>
    <row r="206" spans="1:7" ht="12.75">
      <c r="A206" s="323"/>
      <c r="B206" s="313"/>
      <c r="C206" s="324"/>
      <c r="D206" s="313"/>
      <c r="E206" s="325"/>
      <c r="F206" s="313"/>
      <c r="G206" s="325"/>
    </row>
    <row r="207" spans="1:7" ht="12.75">
      <c r="A207" s="333" t="s">
        <v>1746</v>
      </c>
      <c r="B207" s="282"/>
      <c r="C207" s="282"/>
      <c r="D207" s="636" t="s">
        <v>1667</v>
      </c>
      <c r="E207" s="636"/>
      <c r="F207" s="636" t="s">
        <v>1668</v>
      </c>
      <c r="G207" s="636"/>
    </row>
    <row r="208" spans="1:7" ht="12.75">
      <c r="A208" s="284" t="s">
        <v>89</v>
      </c>
      <c r="B208" s="334" t="s">
        <v>1669</v>
      </c>
      <c r="C208" s="286" t="s">
        <v>91</v>
      </c>
      <c r="D208" s="334" t="s">
        <v>1670</v>
      </c>
      <c r="E208" s="286" t="s">
        <v>1671</v>
      </c>
      <c r="F208" s="334" t="s">
        <v>1670</v>
      </c>
      <c r="G208" s="286" t="s">
        <v>1671</v>
      </c>
    </row>
    <row r="209" spans="1:7" ht="12.75">
      <c r="A209" s="326" t="s">
        <v>1727</v>
      </c>
      <c r="B209" s="331" t="s">
        <v>227</v>
      </c>
      <c r="C209" s="328">
        <v>170</v>
      </c>
      <c r="D209" s="531"/>
      <c r="E209" s="298">
        <f>D209*C209</f>
        <v>0</v>
      </c>
      <c r="F209" s="531"/>
      <c r="G209" s="298">
        <f>F209*C209</f>
        <v>0</v>
      </c>
    </row>
    <row r="210" spans="1:7" ht="12.75">
      <c r="A210" s="288" t="s">
        <v>1728</v>
      </c>
      <c r="B210" s="331" t="s">
        <v>227</v>
      </c>
      <c r="C210" s="328">
        <v>60</v>
      </c>
      <c r="D210" s="531"/>
      <c r="E210" s="298">
        <f aca="true" t="shared" si="21" ref="E210:E224">D210*C210</f>
        <v>0</v>
      </c>
      <c r="F210" s="531"/>
      <c r="G210" s="298">
        <f aca="true" t="shared" si="22" ref="G210:G224">F210*C210</f>
        <v>0</v>
      </c>
    </row>
    <row r="211" spans="1:7" ht="12.75">
      <c r="A211" s="288" t="s">
        <v>1729</v>
      </c>
      <c r="B211" s="331" t="s">
        <v>227</v>
      </c>
      <c r="C211" s="328">
        <v>250</v>
      </c>
      <c r="D211" s="531"/>
      <c r="E211" s="298">
        <f t="shared" si="21"/>
        <v>0</v>
      </c>
      <c r="F211" s="531"/>
      <c r="G211" s="298">
        <f t="shared" si="22"/>
        <v>0</v>
      </c>
    </row>
    <row r="212" spans="1:7" ht="12.75">
      <c r="A212" s="293" t="s">
        <v>1686</v>
      </c>
      <c r="B212" s="296" t="s">
        <v>227</v>
      </c>
      <c r="C212" s="290">
        <v>50</v>
      </c>
      <c r="D212" s="531"/>
      <c r="E212" s="298">
        <f t="shared" si="21"/>
        <v>0</v>
      </c>
      <c r="F212" s="531"/>
      <c r="G212" s="298">
        <f t="shared" si="22"/>
        <v>0</v>
      </c>
    </row>
    <row r="213" spans="1:7" ht="12.75">
      <c r="A213" s="326" t="s">
        <v>1730</v>
      </c>
      <c r="B213" s="331" t="s">
        <v>101</v>
      </c>
      <c r="C213" s="328">
        <v>100</v>
      </c>
      <c r="D213" s="531"/>
      <c r="E213" s="298">
        <f t="shared" si="21"/>
        <v>0</v>
      </c>
      <c r="F213" s="531"/>
      <c r="G213" s="298">
        <f t="shared" si="22"/>
        <v>0</v>
      </c>
    </row>
    <row r="214" spans="1:7" ht="12.75">
      <c r="A214" s="326" t="s">
        <v>1731</v>
      </c>
      <c r="B214" s="331" t="s">
        <v>101</v>
      </c>
      <c r="C214" s="328">
        <v>11</v>
      </c>
      <c r="D214" s="531"/>
      <c r="E214" s="298">
        <f t="shared" si="21"/>
        <v>0</v>
      </c>
      <c r="F214" s="531"/>
      <c r="G214" s="298">
        <f t="shared" si="22"/>
        <v>0</v>
      </c>
    </row>
    <row r="215" spans="1:7" ht="12.75">
      <c r="A215" s="326" t="s">
        <v>1732</v>
      </c>
      <c r="B215" s="331" t="s">
        <v>101</v>
      </c>
      <c r="C215" s="328">
        <v>25</v>
      </c>
      <c r="D215" s="531"/>
      <c r="E215" s="298">
        <f t="shared" si="21"/>
        <v>0</v>
      </c>
      <c r="F215" s="531"/>
      <c r="G215" s="298">
        <f t="shared" si="22"/>
        <v>0</v>
      </c>
    </row>
    <row r="216" spans="1:7" ht="12.75">
      <c r="A216" s="326" t="s">
        <v>1733</v>
      </c>
      <c r="B216" s="331" t="s">
        <v>101</v>
      </c>
      <c r="C216" s="328">
        <v>5</v>
      </c>
      <c r="D216" s="531"/>
      <c r="E216" s="298">
        <f t="shared" si="21"/>
        <v>0</v>
      </c>
      <c r="F216" s="531"/>
      <c r="G216" s="298">
        <f t="shared" si="22"/>
        <v>0</v>
      </c>
    </row>
    <row r="217" spans="1:7" ht="12.75">
      <c r="A217" s="326" t="s">
        <v>1734</v>
      </c>
      <c r="B217" s="331" t="s">
        <v>101</v>
      </c>
      <c r="C217" s="328">
        <v>4</v>
      </c>
      <c r="D217" s="531"/>
      <c r="E217" s="298">
        <f t="shared" si="21"/>
        <v>0</v>
      </c>
      <c r="F217" s="531"/>
      <c r="G217" s="298">
        <f t="shared" si="22"/>
        <v>0</v>
      </c>
    </row>
    <row r="218" spans="1:7" ht="12.75">
      <c r="A218" s="326" t="s">
        <v>1735</v>
      </c>
      <c r="B218" s="331" t="s">
        <v>101</v>
      </c>
      <c r="C218" s="328">
        <v>12</v>
      </c>
      <c r="D218" s="531"/>
      <c r="E218" s="298">
        <f t="shared" si="21"/>
        <v>0</v>
      </c>
      <c r="F218" s="531"/>
      <c r="G218" s="298">
        <f t="shared" si="22"/>
        <v>0</v>
      </c>
    </row>
    <row r="219" spans="1:7" ht="12.75">
      <c r="A219" s="326" t="s">
        <v>1736</v>
      </c>
      <c r="B219" s="331" t="s">
        <v>101</v>
      </c>
      <c r="C219" s="328">
        <v>100</v>
      </c>
      <c r="D219" s="531"/>
      <c r="E219" s="298">
        <f t="shared" si="21"/>
        <v>0</v>
      </c>
      <c r="F219" s="531"/>
      <c r="G219" s="298">
        <f t="shared" si="22"/>
        <v>0</v>
      </c>
    </row>
    <row r="220" spans="1:7" ht="22.5">
      <c r="A220" s="326" t="s">
        <v>1738</v>
      </c>
      <c r="B220" s="331" t="s">
        <v>101</v>
      </c>
      <c r="C220" s="328">
        <v>80</v>
      </c>
      <c r="D220" s="531"/>
      <c r="E220" s="298">
        <f t="shared" si="21"/>
        <v>0</v>
      </c>
      <c r="F220" s="531"/>
      <c r="G220" s="298">
        <f t="shared" si="22"/>
        <v>0</v>
      </c>
    </row>
    <row r="221" spans="1:7" ht="12.75">
      <c r="A221" s="326" t="s">
        <v>1741</v>
      </c>
      <c r="B221" s="331" t="s">
        <v>101</v>
      </c>
      <c r="C221" s="328">
        <v>11</v>
      </c>
      <c r="D221" s="531"/>
      <c r="E221" s="298">
        <f t="shared" si="21"/>
        <v>0</v>
      </c>
      <c r="F221" s="531"/>
      <c r="G221" s="298">
        <f t="shared" si="22"/>
        <v>0</v>
      </c>
    </row>
    <row r="222" spans="1:7" ht="12.75">
      <c r="A222" s="326" t="s">
        <v>1742</v>
      </c>
      <c r="B222" s="331" t="s">
        <v>101</v>
      </c>
      <c r="C222" s="328">
        <v>22</v>
      </c>
      <c r="D222" s="531"/>
      <c r="E222" s="298">
        <f t="shared" si="21"/>
        <v>0</v>
      </c>
      <c r="F222" s="531"/>
      <c r="G222" s="298">
        <f t="shared" si="22"/>
        <v>0</v>
      </c>
    </row>
    <row r="223" spans="1:7" ht="12.75">
      <c r="A223" s="326" t="s">
        <v>1743</v>
      </c>
      <c r="B223" s="331" t="s">
        <v>101</v>
      </c>
      <c r="C223" s="328">
        <v>32</v>
      </c>
      <c r="D223" s="531"/>
      <c r="E223" s="298">
        <f t="shared" si="21"/>
        <v>0</v>
      </c>
      <c r="F223" s="531"/>
      <c r="G223" s="298">
        <f t="shared" si="22"/>
        <v>0</v>
      </c>
    </row>
    <row r="224" spans="1:7" ht="12.75">
      <c r="A224" s="326" t="s">
        <v>1744</v>
      </c>
      <c r="B224" s="331" t="s">
        <v>101</v>
      </c>
      <c r="C224" s="328">
        <v>16</v>
      </c>
      <c r="D224" s="531"/>
      <c r="E224" s="298">
        <f t="shared" si="21"/>
        <v>0</v>
      </c>
      <c r="F224" s="531"/>
      <c r="G224" s="298">
        <f t="shared" si="22"/>
        <v>0</v>
      </c>
    </row>
    <row r="225" spans="1:7" ht="12.75">
      <c r="A225" s="307"/>
      <c r="B225" s="309"/>
      <c r="C225" s="309"/>
      <c r="D225" s="309"/>
      <c r="E225" s="336">
        <f>SUM(E209:E224)</f>
        <v>0</v>
      </c>
      <c r="F225" s="307"/>
      <c r="G225" s="336">
        <f>SUM(G209:G224)</f>
        <v>0</v>
      </c>
    </row>
    <row r="226" spans="1:7" ht="12.75">
      <c r="A226" s="312" t="s">
        <v>1696</v>
      </c>
      <c r="B226" s="324"/>
      <c r="C226" s="314">
        <v>3</v>
      </c>
      <c r="D226" s="324" t="s">
        <v>12</v>
      </c>
      <c r="E226" s="337">
        <f>ROUND(E225*C226*0.01,1)</f>
        <v>0</v>
      </c>
      <c r="F226" s="282"/>
      <c r="G226" s="338"/>
    </row>
    <row r="227" spans="1:7" ht="12.75">
      <c r="A227" s="312" t="s">
        <v>1745</v>
      </c>
      <c r="B227" s="324"/>
      <c r="C227" s="314">
        <v>6</v>
      </c>
      <c r="D227" s="324" t="s">
        <v>12</v>
      </c>
      <c r="E227" s="339"/>
      <c r="F227" s="282"/>
      <c r="G227" s="337">
        <f>ROUND(G225*C227*0.01,1)</f>
        <v>0</v>
      </c>
    </row>
    <row r="228" spans="1:7" ht="12.75">
      <c r="A228" s="318" t="s">
        <v>1698</v>
      </c>
      <c r="B228" s="320"/>
      <c r="C228" s="320"/>
      <c r="D228" s="320"/>
      <c r="E228" s="340">
        <f>SUM(E225:E227)</f>
        <v>0</v>
      </c>
      <c r="F228" s="341"/>
      <c r="G228" s="340">
        <f>SUM(G225:G227)</f>
        <v>0</v>
      </c>
    </row>
    <row r="229" spans="1:7" ht="12.75">
      <c r="A229" s="323"/>
      <c r="B229" s="313"/>
      <c r="C229" s="324"/>
      <c r="D229" s="313"/>
      <c r="E229" s="325"/>
      <c r="F229" s="313"/>
      <c r="G229" s="325"/>
    </row>
    <row r="230" spans="1:7" ht="12.75">
      <c r="A230" s="323"/>
      <c r="B230" s="313"/>
      <c r="C230" s="324"/>
      <c r="D230" s="313"/>
      <c r="E230" s="325"/>
      <c r="F230" s="313"/>
      <c r="G230" s="325"/>
    </row>
    <row r="231" spans="1:7" ht="12.75">
      <c r="A231" s="323"/>
      <c r="B231" s="313"/>
      <c r="C231" s="324"/>
      <c r="D231" s="313"/>
      <c r="E231" s="325"/>
      <c r="F231" s="313"/>
      <c r="G231" s="325"/>
    </row>
    <row r="232" spans="1:7" ht="12.75">
      <c r="A232" s="333" t="s">
        <v>1747</v>
      </c>
      <c r="B232" s="282"/>
      <c r="C232" s="282"/>
      <c r="D232" s="636" t="s">
        <v>1667</v>
      </c>
      <c r="E232" s="636"/>
      <c r="F232" s="636" t="s">
        <v>1668</v>
      </c>
      <c r="G232" s="636"/>
    </row>
    <row r="233" spans="1:7" ht="12.75">
      <c r="A233" s="284" t="s">
        <v>89</v>
      </c>
      <c r="B233" s="334" t="s">
        <v>1669</v>
      </c>
      <c r="C233" s="286" t="s">
        <v>91</v>
      </c>
      <c r="D233" s="334" t="s">
        <v>1670</v>
      </c>
      <c r="E233" s="286" t="s">
        <v>1671</v>
      </c>
      <c r="F233" s="334" t="s">
        <v>1670</v>
      </c>
      <c r="G233" s="286" t="s">
        <v>1671</v>
      </c>
    </row>
    <row r="234" spans="1:7" ht="12.75">
      <c r="A234" s="326" t="s">
        <v>1727</v>
      </c>
      <c r="B234" s="331" t="s">
        <v>227</v>
      </c>
      <c r="C234" s="328">
        <v>200</v>
      </c>
      <c r="D234" s="531"/>
      <c r="E234" s="298">
        <f>D234*C234</f>
        <v>0</v>
      </c>
      <c r="F234" s="531"/>
      <c r="G234" s="298">
        <f>F234*C234</f>
        <v>0</v>
      </c>
    </row>
    <row r="235" spans="1:7" ht="12.75">
      <c r="A235" s="288" t="s">
        <v>1728</v>
      </c>
      <c r="B235" s="331" t="s">
        <v>227</v>
      </c>
      <c r="C235" s="328">
        <v>80</v>
      </c>
      <c r="D235" s="531"/>
      <c r="E235" s="298">
        <f aca="true" t="shared" si="23" ref="E235:E250">D235*C235</f>
        <v>0</v>
      </c>
      <c r="F235" s="531"/>
      <c r="G235" s="298">
        <f aca="true" t="shared" si="24" ref="G235:G250">F235*C235</f>
        <v>0</v>
      </c>
    </row>
    <row r="236" spans="1:7" ht="12.75">
      <c r="A236" s="288" t="s">
        <v>1729</v>
      </c>
      <c r="B236" s="331" t="s">
        <v>227</v>
      </c>
      <c r="C236" s="328">
        <v>500</v>
      </c>
      <c r="D236" s="531"/>
      <c r="E236" s="298">
        <f t="shared" si="23"/>
        <v>0</v>
      </c>
      <c r="F236" s="531"/>
      <c r="G236" s="298">
        <f t="shared" si="24"/>
        <v>0</v>
      </c>
    </row>
    <row r="237" spans="1:7" ht="12.75">
      <c r="A237" s="293" t="s">
        <v>1686</v>
      </c>
      <c r="B237" s="296" t="s">
        <v>227</v>
      </c>
      <c r="C237" s="290">
        <v>60</v>
      </c>
      <c r="D237" s="531"/>
      <c r="E237" s="298">
        <f t="shared" si="23"/>
        <v>0</v>
      </c>
      <c r="F237" s="531"/>
      <c r="G237" s="298">
        <f t="shared" si="24"/>
        <v>0</v>
      </c>
    </row>
    <row r="238" spans="1:7" ht="12.75">
      <c r="A238" s="326" t="s">
        <v>1730</v>
      </c>
      <c r="B238" s="331" t="s">
        <v>101</v>
      </c>
      <c r="C238" s="328">
        <v>250</v>
      </c>
      <c r="D238" s="531"/>
      <c r="E238" s="298">
        <f t="shared" si="23"/>
        <v>0</v>
      </c>
      <c r="F238" s="531"/>
      <c r="G238" s="298">
        <f t="shared" si="24"/>
        <v>0</v>
      </c>
    </row>
    <row r="239" spans="1:7" ht="12.75">
      <c r="A239" s="326" t="s">
        <v>1731</v>
      </c>
      <c r="B239" s="331" t="s">
        <v>101</v>
      </c>
      <c r="C239" s="328">
        <v>12</v>
      </c>
      <c r="D239" s="531"/>
      <c r="E239" s="298">
        <f t="shared" si="23"/>
        <v>0</v>
      </c>
      <c r="F239" s="531"/>
      <c r="G239" s="298">
        <f t="shared" si="24"/>
        <v>0</v>
      </c>
    </row>
    <row r="240" spans="1:7" ht="12.75">
      <c r="A240" s="326" t="s">
        <v>1732</v>
      </c>
      <c r="B240" s="331" t="s">
        <v>101</v>
      </c>
      <c r="C240" s="328">
        <v>50</v>
      </c>
      <c r="D240" s="531"/>
      <c r="E240" s="298">
        <f t="shared" si="23"/>
        <v>0</v>
      </c>
      <c r="F240" s="531"/>
      <c r="G240" s="298">
        <f t="shared" si="24"/>
        <v>0</v>
      </c>
    </row>
    <row r="241" spans="1:7" ht="12.75">
      <c r="A241" s="326" t="s">
        <v>1735</v>
      </c>
      <c r="B241" s="331" t="s">
        <v>101</v>
      </c>
      <c r="C241" s="328">
        <v>10</v>
      </c>
      <c r="D241" s="531"/>
      <c r="E241" s="298">
        <f t="shared" si="23"/>
        <v>0</v>
      </c>
      <c r="F241" s="531"/>
      <c r="G241" s="298">
        <f t="shared" si="24"/>
        <v>0</v>
      </c>
    </row>
    <row r="242" spans="1:7" ht="12.75">
      <c r="A242" s="326" t="s">
        <v>1736</v>
      </c>
      <c r="B242" s="331" t="s">
        <v>101</v>
      </c>
      <c r="C242" s="328">
        <v>200</v>
      </c>
      <c r="D242" s="531"/>
      <c r="E242" s="298">
        <f t="shared" si="23"/>
        <v>0</v>
      </c>
      <c r="F242" s="531"/>
      <c r="G242" s="298">
        <f t="shared" si="24"/>
        <v>0</v>
      </c>
    </row>
    <row r="243" spans="1:7" ht="12.75">
      <c r="A243" s="329" t="s">
        <v>1737</v>
      </c>
      <c r="B243" s="327" t="s">
        <v>101</v>
      </c>
      <c r="C243" s="330">
        <v>100</v>
      </c>
      <c r="D243" s="530"/>
      <c r="E243" s="298">
        <f t="shared" si="23"/>
        <v>0</v>
      </c>
      <c r="F243" s="530"/>
      <c r="G243" s="298">
        <f t="shared" si="24"/>
        <v>0</v>
      </c>
    </row>
    <row r="244" spans="1:7" ht="22.5">
      <c r="A244" s="326" t="s">
        <v>1738</v>
      </c>
      <c r="B244" s="331" t="s">
        <v>101</v>
      </c>
      <c r="C244" s="328">
        <v>100</v>
      </c>
      <c r="D244" s="531"/>
      <c r="E244" s="298">
        <f t="shared" si="23"/>
        <v>0</v>
      </c>
      <c r="F244" s="531"/>
      <c r="G244" s="298">
        <f t="shared" si="24"/>
        <v>0</v>
      </c>
    </row>
    <row r="245" spans="1:7" ht="12.75">
      <c r="A245" s="335" t="s">
        <v>1739</v>
      </c>
      <c r="B245" s="331" t="s">
        <v>101</v>
      </c>
      <c r="C245" s="328">
        <v>30</v>
      </c>
      <c r="D245" s="531"/>
      <c r="E245" s="298">
        <f t="shared" si="23"/>
        <v>0</v>
      </c>
      <c r="F245" s="531"/>
      <c r="G245" s="298">
        <f t="shared" si="24"/>
        <v>0</v>
      </c>
    </row>
    <row r="246" spans="1:7" ht="12.75">
      <c r="A246" s="335" t="s">
        <v>1740</v>
      </c>
      <c r="B246" s="331" t="s">
        <v>101</v>
      </c>
      <c r="C246" s="328">
        <v>10</v>
      </c>
      <c r="D246" s="531"/>
      <c r="E246" s="298">
        <f t="shared" si="23"/>
        <v>0</v>
      </c>
      <c r="F246" s="531"/>
      <c r="G246" s="298">
        <f t="shared" si="24"/>
        <v>0</v>
      </c>
    </row>
    <row r="247" spans="1:7" ht="12.75">
      <c r="A247" s="326" t="s">
        <v>1741</v>
      </c>
      <c r="B247" s="331" t="s">
        <v>101</v>
      </c>
      <c r="C247" s="328">
        <v>12</v>
      </c>
      <c r="D247" s="531"/>
      <c r="E247" s="298">
        <f t="shared" si="23"/>
        <v>0</v>
      </c>
      <c r="F247" s="531"/>
      <c r="G247" s="298">
        <f t="shared" si="24"/>
        <v>0</v>
      </c>
    </row>
    <row r="248" spans="1:7" ht="12.75">
      <c r="A248" s="326" t="s">
        <v>1742</v>
      </c>
      <c r="B248" s="331" t="s">
        <v>101</v>
      </c>
      <c r="C248" s="328">
        <v>24</v>
      </c>
      <c r="D248" s="531"/>
      <c r="E248" s="298">
        <f t="shared" si="23"/>
        <v>0</v>
      </c>
      <c r="F248" s="531"/>
      <c r="G248" s="298">
        <f t="shared" si="24"/>
        <v>0</v>
      </c>
    </row>
    <row r="249" spans="1:7" ht="12.75">
      <c r="A249" s="326" t="s">
        <v>1743</v>
      </c>
      <c r="B249" s="331" t="s">
        <v>101</v>
      </c>
      <c r="C249" s="328">
        <v>30</v>
      </c>
      <c r="D249" s="531"/>
      <c r="E249" s="298">
        <f t="shared" si="23"/>
        <v>0</v>
      </c>
      <c r="F249" s="531"/>
      <c r="G249" s="298">
        <f t="shared" si="24"/>
        <v>0</v>
      </c>
    </row>
    <row r="250" spans="1:7" ht="12.75">
      <c r="A250" s="326" t="s">
        <v>1744</v>
      </c>
      <c r="B250" s="331" t="s">
        <v>101</v>
      </c>
      <c r="C250" s="328">
        <v>20</v>
      </c>
      <c r="D250" s="531"/>
      <c r="E250" s="298">
        <f t="shared" si="23"/>
        <v>0</v>
      </c>
      <c r="F250" s="531"/>
      <c r="G250" s="298">
        <f t="shared" si="24"/>
        <v>0</v>
      </c>
    </row>
    <row r="251" spans="1:7" ht="12.75">
      <c r="A251" s="307"/>
      <c r="B251" s="309"/>
      <c r="C251" s="309"/>
      <c r="D251" s="309"/>
      <c r="E251" s="336">
        <f>SUM(E234:E250)</f>
        <v>0</v>
      </c>
      <c r="F251" s="307"/>
      <c r="G251" s="336">
        <f>SUM(G234:G250)</f>
        <v>0</v>
      </c>
    </row>
    <row r="252" spans="1:7" ht="12.75">
      <c r="A252" s="312" t="s">
        <v>1696</v>
      </c>
      <c r="B252" s="324"/>
      <c r="C252" s="314">
        <v>3</v>
      </c>
      <c r="D252" s="324" t="s">
        <v>12</v>
      </c>
      <c r="E252" s="337">
        <f>ROUND(E251*C252*0.01,1)</f>
        <v>0</v>
      </c>
      <c r="F252" s="282"/>
      <c r="G252" s="338"/>
    </row>
    <row r="253" spans="1:7" ht="12.75">
      <c r="A253" s="312" t="s">
        <v>1745</v>
      </c>
      <c r="B253" s="324"/>
      <c r="C253" s="314">
        <v>6</v>
      </c>
      <c r="D253" s="324" t="s">
        <v>12</v>
      </c>
      <c r="E253" s="339"/>
      <c r="F253" s="282"/>
      <c r="G253" s="337">
        <f>ROUND(G251*C253*0.01,1)</f>
        <v>0</v>
      </c>
    </row>
    <row r="254" spans="1:7" ht="12.75">
      <c r="A254" s="318" t="s">
        <v>1698</v>
      </c>
      <c r="B254" s="320"/>
      <c r="C254" s="320"/>
      <c r="D254" s="320"/>
      <c r="E254" s="340">
        <f>SUM(E251:E253)</f>
        <v>0</v>
      </c>
      <c r="F254" s="341"/>
      <c r="G254" s="340">
        <f>SUM(G251:G253)</f>
        <v>0</v>
      </c>
    </row>
    <row r="255" spans="1:7" ht="12.75">
      <c r="A255" s="323"/>
      <c r="B255" s="313"/>
      <c r="C255" s="324"/>
      <c r="D255" s="313"/>
      <c r="E255" s="325"/>
      <c r="F255" s="313"/>
      <c r="G255" s="325"/>
    </row>
    <row r="256" spans="1:7" ht="12.75">
      <c r="A256" s="323"/>
      <c r="B256" s="313"/>
      <c r="C256" s="324"/>
      <c r="D256" s="313"/>
      <c r="E256" s="325"/>
      <c r="F256" s="313"/>
      <c r="G256" s="325"/>
    </row>
    <row r="257" spans="1:3" ht="12.75">
      <c r="A257" s="322"/>
      <c r="C257" s="322"/>
    </row>
    <row r="258" spans="1:7" ht="12.75">
      <c r="A258" s="280" t="s">
        <v>1748</v>
      </c>
      <c r="B258" s="282"/>
      <c r="C258" s="282"/>
      <c r="D258" s="636" t="s">
        <v>1667</v>
      </c>
      <c r="E258" s="636"/>
      <c r="F258" s="636" t="s">
        <v>1668</v>
      </c>
      <c r="G258" s="636"/>
    </row>
    <row r="259" spans="1:7" ht="12.75">
      <c r="A259" s="284" t="s">
        <v>89</v>
      </c>
      <c r="B259" s="334" t="s">
        <v>1669</v>
      </c>
      <c r="C259" s="286" t="s">
        <v>91</v>
      </c>
      <c r="D259" s="334" t="s">
        <v>1670</v>
      </c>
      <c r="E259" s="286" t="s">
        <v>1671</v>
      </c>
      <c r="F259" s="334" t="s">
        <v>1670</v>
      </c>
      <c r="G259" s="286" t="s">
        <v>1671</v>
      </c>
    </row>
    <row r="260" spans="1:7" ht="12.75">
      <c r="A260" s="326" t="s">
        <v>1749</v>
      </c>
      <c r="B260" s="331" t="s">
        <v>1689</v>
      </c>
      <c r="C260" s="328">
        <v>1</v>
      </c>
      <c r="D260" s="297">
        <f aca="true" t="shared" si="25" ref="D260:D264">ROUND($H$1*H260,1)</f>
        <v>0</v>
      </c>
      <c r="E260" s="298">
        <f aca="true" t="shared" si="26" ref="E260:E264">PRODUCT(C260,D260)</f>
        <v>0</v>
      </c>
      <c r="F260" s="531"/>
      <c r="G260" s="298">
        <f>F260*C260</f>
        <v>0</v>
      </c>
    </row>
    <row r="261" spans="1:7" ht="12.75">
      <c r="A261" s="326" t="s">
        <v>1750</v>
      </c>
      <c r="B261" s="331" t="s">
        <v>1595</v>
      </c>
      <c r="C261" s="328">
        <v>100</v>
      </c>
      <c r="D261" s="297">
        <f t="shared" si="25"/>
        <v>0</v>
      </c>
      <c r="E261" s="298">
        <f t="shared" si="26"/>
        <v>0</v>
      </c>
      <c r="F261" s="531"/>
      <c r="G261" s="298">
        <f aca="true" t="shared" si="27" ref="G261:G264">F261*C261</f>
        <v>0</v>
      </c>
    </row>
    <row r="262" spans="1:7" ht="22.5">
      <c r="A262" s="326" t="s">
        <v>1751</v>
      </c>
      <c r="B262" s="331" t="s">
        <v>1595</v>
      </c>
      <c r="C262" s="328">
        <v>300</v>
      </c>
      <c r="D262" s="297">
        <f t="shared" si="25"/>
        <v>0</v>
      </c>
      <c r="E262" s="298">
        <f t="shared" si="26"/>
        <v>0</v>
      </c>
      <c r="F262" s="531"/>
      <c r="G262" s="298">
        <f t="shared" si="27"/>
        <v>0</v>
      </c>
    </row>
    <row r="263" spans="1:7" ht="12.75">
      <c r="A263" s="293" t="s">
        <v>1752</v>
      </c>
      <c r="B263" s="296" t="s">
        <v>1689</v>
      </c>
      <c r="C263" s="290">
        <v>1</v>
      </c>
      <c r="D263" s="297">
        <f t="shared" si="25"/>
        <v>0</v>
      </c>
      <c r="E263" s="298">
        <f t="shared" si="26"/>
        <v>0</v>
      </c>
      <c r="F263" s="531"/>
      <c r="G263" s="298">
        <f t="shared" si="27"/>
        <v>0</v>
      </c>
    </row>
    <row r="264" spans="1:7" ht="12.75">
      <c r="A264" s="335" t="s">
        <v>1753</v>
      </c>
      <c r="B264" s="331" t="s">
        <v>1689</v>
      </c>
      <c r="C264" s="328">
        <v>1</v>
      </c>
      <c r="D264" s="297">
        <f t="shared" si="25"/>
        <v>0</v>
      </c>
      <c r="E264" s="298">
        <f t="shared" si="26"/>
        <v>0</v>
      </c>
      <c r="F264" s="531"/>
      <c r="G264" s="298">
        <f t="shared" si="27"/>
        <v>0</v>
      </c>
    </row>
    <row r="265" spans="1:7" ht="12.75">
      <c r="A265" s="307"/>
      <c r="B265" s="309"/>
      <c r="C265" s="309"/>
      <c r="D265" s="309"/>
      <c r="E265" s="336">
        <f>SUM(E260:E264)</f>
        <v>0</v>
      </c>
      <c r="F265" s="307"/>
      <c r="G265" s="336">
        <f>SUM(G260:G264)</f>
        <v>0</v>
      </c>
    </row>
    <row r="266" spans="1:7" ht="12.75">
      <c r="A266" s="312" t="s">
        <v>1696</v>
      </c>
      <c r="B266" s="324"/>
      <c r="C266" s="314">
        <v>0</v>
      </c>
      <c r="D266" s="324" t="s">
        <v>12</v>
      </c>
      <c r="E266" s="337">
        <f>ROUND(E265*C266*0.01,1)</f>
        <v>0</v>
      </c>
      <c r="F266" s="282"/>
      <c r="G266" s="338"/>
    </row>
    <row r="267" spans="1:7" ht="12.75">
      <c r="A267" s="312" t="s">
        <v>1697</v>
      </c>
      <c r="B267" s="324"/>
      <c r="C267" s="314">
        <v>0</v>
      </c>
      <c r="D267" s="324" t="s">
        <v>12</v>
      </c>
      <c r="E267" s="339"/>
      <c r="F267" s="282"/>
      <c r="G267" s="337">
        <f>ROUND(G265*C267*0.01,1)</f>
        <v>0</v>
      </c>
    </row>
    <row r="268" spans="1:7" ht="12.75">
      <c r="A268" s="318" t="s">
        <v>1698</v>
      </c>
      <c r="B268" s="320"/>
      <c r="C268" s="320"/>
      <c r="D268" s="320"/>
      <c r="E268" s="340">
        <f>SUM(E265:E267)</f>
        <v>0</v>
      </c>
      <c r="F268" s="341"/>
      <c r="G268" s="340">
        <f>SUM(G265:G267)</f>
        <v>0</v>
      </c>
    </row>
    <row r="269" spans="1:3" ht="12.75">
      <c r="A269" s="322"/>
      <c r="C269" s="322"/>
    </row>
    <row r="270" spans="1:3" ht="12.75">
      <c r="A270" s="322"/>
      <c r="C270" s="322"/>
    </row>
    <row r="271" spans="1:3" ht="12.75">
      <c r="A271" s="322"/>
      <c r="C271" s="322"/>
    </row>
    <row r="272" spans="1:7" ht="12" thickBot="1">
      <c r="A272" s="342"/>
      <c r="B272" s="343"/>
      <c r="C272" s="342"/>
      <c r="D272" s="343"/>
      <c r="E272" s="343"/>
      <c r="F272" s="343"/>
      <c r="G272" s="343"/>
    </row>
    <row r="273" spans="1:3" ht="12" thickTop="1">
      <c r="A273" s="322"/>
      <c r="C273" s="322"/>
    </row>
    <row r="274" spans="1:7" ht="12.75">
      <c r="A274" s="280" t="s">
        <v>1754</v>
      </c>
      <c r="B274" s="281"/>
      <c r="C274" s="282"/>
      <c r="D274" s="635" t="s">
        <v>1667</v>
      </c>
      <c r="E274" s="635"/>
      <c r="F274" s="635" t="s">
        <v>1668</v>
      </c>
      <c r="G274" s="635"/>
    </row>
    <row r="275" spans="1:7" ht="12.75">
      <c r="A275" s="637" t="s">
        <v>89</v>
      </c>
      <c r="B275" s="638"/>
      <c r="C275" s="639"/>
      <c r="D275" s="344"/>
      <c r="E275" s="287" t="s">
        <v>1671</v>
      </c>
      <c r="F275" s="285"/>
      <c r="G275" s="287" t="s">
        <v>1671</v>
      </c>
    </row>
    <row r="276" spans="1:7" ht="12.75">
      <c r="A276" s="345" t="str">
        <f>A1</f>
        <v>Elektroinstalace - silnoproudá - SO01</v>
      </c>
      <c r="B276" s="346"/>
      <c r="C276" s="347">
        <v>21</v>
      </c>
      <c r="D276" s="640">
        <f>E29</f>
        <v>0</v>
      </c>
      <c r="E276" s="641"/>
      <c r="F276" s="640">
        <f>G29</f>
        <v>0</v>
      </c>
      <c r="G276" s="641"/>
    </row>
    <row r="277" spans="1:7" ht="12.75">
      <c r="A277" s="345" t="str">
        <f>A33</f>
        <v>Úprava rozváděče R26 - SO01</v>
      </c>
      <c r="B277" s="346"/>
      <c r="C277" s="347">
        <v>21</v>
      </c>
      <c r="D277" s="640">
        <f>E48</f>
        <v>0</v>
      </c>
      <c r="E277" s="641"/>
      <c r="F277" s="640">
        <f>G48</f>
        <v>0</v>
      </c>
      <c r="G277" s="641"/>
    </row>
    <row r="278" spans="1:7" ht="12.75">
      <c r="A278" s="345" t="str">
        <f>A51</f>
        <v>Úprava rozváděče R24 - SO01</v>
      </c>
      <c r="B278" s="346"/>
      <c r="C278" s="347">
        <v>21</v>
      </c>
      <c r="D278" s="640">
        <f>E68</f>
        <v>0</v>
      </c>
      <c r="E278" s="641"/>
      <c r="F278" s="640">
        <f>G68</f>
        <v>0</v>
      </c>
      <c r="G278" s="641"/>
    </row>
    <row r="279" spans="1:7" ht="12.75">
      <c r="A279" s="345" t="str">
        <f>A71</f>
        <v>Úprava rozváděče R23 - SO01</v>
      </c>
      <c r="B279" s="346"/>
      <c r="C279" s="347">
        <v>21</v>
      </c>
      <c r="D279" s="640">
        <f>E88</f>
        <v>0</v>
      </c>
      <c r="E279" s="641"/>
      <c r="F279" s="640">
        <f>G88</f>
        <v>0</v>
      </c>
      <c r="G279" s="641"/>
    </row>
    <row r="280" spans="1:7" ht="12.75">
      <c r="A280" s="345" t="str">
        <f>A91</f>
        <v>Úprava rozváděče R21 - SO01</v>
      </c>
      <c r="B280" s="346"/>
      <c r="C280" s="347">
        <v>21</v>
      </c>
      <c r="D280" s="640">
        <f>E124</f>
        <v>0</v>
      </c>
      <c r="E280" s="641"/>
      <c r="F280" s="640">
        <f>G124</f>
        <v>0</v>
      </c>
      <c r="G280" s="641"/>
    </row>
    <row r="281" spans="1:7" ht="12.75">
      <c r="A281" s="345" t="str">
        <f>A106</f>
        <v>Úprava rozváděče R37 - SO01</v>
      </c>
      <c r="B281" s="346"/>
      <c r="C281" s="347">
        <v>21</v>
      </c>
      <c r="D281" s="640">
        <f>E124</f>
        <v>0</v>
      </c>
      <c r="E281" s="641"/>
      <c r="F281" s="640">
        <f>G124</f>
        <v>0</v>
      </c>
      <c r="G281" s="641"/>
    </row>
    <row r="282" spans="1:7" ht="12.75">
      <c r="A282" s="345" t="str">
        <f>A127</f>
        <v>Úprava rozváděče R33 - SO01</v>
      </c>
      <c r="B282" s="346"/>
      <c r="C282" s="347">
        <v>21</v>
      </c>
      <c r="D282" s="640">
        <f>E143</f>
        <v>0</v>
      </c>
      <c r="E282" s="641"/>
      <c r="F282" s="640">
        <f>G143</f>
        <v>0</v>
      </c>
      <c r="G282" s="641"/>
    </row>
    <row r="283" spans="1:7" ht="12.75">
      <c r="A283" s="345" t="str">
        <f>A146</f>
        <v>Úprava rozváděče R31 - SO01</v>
      </c>
      <c r="B283" s="346"/>
      <c r="C283" s="347">
        <v>21</v>
      </c>
      <c r="D283" s="640">
        <f>E160</f>
        <v>0</v>
      </c>
      <c r="E283" s="641"/>
      <c r="F283" s="640">
        <f>G160</f>
        <v>0</v>
      </c>
      <c r="G283" s="641"/>
    </row>
    <row r="284" spans="1:7" ht="12.75">
      <c r="A284" s="345" t="str">
        <f>A163</f>
        <v>Úprava rozváděče Kotelna - SO01</v>
      </c>
      <c r="B284" s="346"/>
      <c r="C284" s="347">
        <v>21</v>
      </c>
      <c r="D284" s="640">
        <f>E171</f>
        <v>0</v>
      </c>
      <c r="E284" s="641"/>
      <c r="F284" s="640">
        <f>G171</f>
        <v>0</v>
      </c>
      <c r="G284" s="641"/>
    </row>
    <row r="285" spans="1:7" ht="12.75">
      <c r="A285" s="345" t="str">
        <f>A179</f>
        <v>Hromosvody - Uzemnění - SO01</v>
      </c>
      <c r="B285" s="346"/>
      <c r="C285" s="347">
        <v>21</v>
      </c>
      <c r="D285" s="640">
        <f>E203</f>
        <v>0</v>
      </c>
      <c r="E285" s="641"/>
      <c r="F285" s="640">
        <f>G203</f>
        <v>0</v>
      </c>
      <c r="G285" s="641"/>
    </row>
    <row r="286" spans="1:7" ht="12.75">
      <c r="A286" s="345" t="str">
        <f>A207</f>
        <v>Hromosvody - Uzemnění - SO02</v>
      </c>
      <c r="B286" s="346"/>
      <c r="C286" s="347">
        <v>21</v>
      </c>
      <c r="D286" s="640">
        <f>E228</f>
        <v>0</v>
      </c>
      <c r="E286" s="641"/>
      <c r="F286" s="640">
        <f>G228</f>
        <v>0</v>
      </c>
      <c r="G286" s="641"/>
    </row>
    <row r="287" spans="1:7" ht="12.75">
      <c r="A287" s="345" t="str">
        <f>A232</f>
        <v>Hromosvody - Uzemnění - SO03</v>
      </c>
      <c r="B287" s="346"/>
      <c r="C287" s="347">
        <v>21</v>
      </c>
      <c r="D287" s="640">
        <f>E254</f>
        <v>0</v>
      </c>
      <c r="E287" s="641"/>
      <c r="F287" s="640">
        <f>G254</f>
        <v>0</v>
      </c>
      <c r="G287" s="641"/>
    </row>
    <row r="288" spans="1:7" ht="12.75">
      <c r="A288" s="345" t="str">
        <f>A258</f>
        <v>HZS, PD, revize</v>
      </c>
      <c r="B288" s="346"/>
      <c r="C288" s="347">
        <v>21</v>
      </c>
      <c r="D288" s="640">
        <f>E268</f>
        <v>0</v>
      </c>
      <c r="E288" s="641"/>
      <c r="F288" s="640">
        <f>G268</f>
        <v>0</v>
      </c>
      <c r="G288" s="641"/>
    </row>
    <row r="289" spans="1:7" ht="12.75">
      <c r="A289" s="307"/>
      <c r="B289" s="308"/>
      <c r="C289" s="309"/>
      <c r="D289" s="308"/>
      <c r="E289" s="310"/>
      <c r="F289" s="311"/>
      <c r="G289" s="348"/>
    </row>
    <row r="290" spans="1:7" ht="12.75">
      <c r="A290" s="312"/>
      <c r="B290" s="313"/>
      <c r="C290" s="314"/>
      <c r="D290" s="313"/>
      <c r="E290" s="317"/>
      <c r="F290" s="281"/>
      <c r="G290" s="316"/>
    </row>
    <row r="291" spans="1:7" ht="12.75">
      <c r="A291" s="318" t="s">
        <v>1698</v>
      </c>
      <c r="B291" s="319"/>
      <c r="C291" s="320"/>
      <c r="D291" s="643">
        <f>SUM(D276:E288)</f>
        <v>0</v>
      </c>
      <c r="E291" s="644"/>
      <c r="F291" s="645">
        <f>SUM(F276:G288)</f>
        <v>0</v>
      </c>
      <c r="G291" s="644"/>
    </row>
    <row r="292" spans="1:3" ht="12.75">
      <c r="A292" s="322"/>
      <c r="C292" s="322"/>
    </row>
    <row r="293" spans="1:3" ht="12.75">
      <c r="A293" s="322"/>
      <c r="C293" s="322"/>
    </row>
    <row r="294" spans="1:7" ht="12.75">
      <c r="A294" s="349" t="s">
        <v>1755</v>
      </c>
      <c r="B294" s="349"/>
      <c r="C294" s="349"/>
      <c r="D294" s="642">
        <f>SUM(D291:G291)</f>
        <v>0</v>
      </c>
      <c r="E294" s="642"/>
      <c r="F294" s="349" t="s">
        <v>1756</v>
      </c>
      <c r="G294" s="322"/>
    </row>
    <row r="295" spans="1:7" ht="12.75">
      <c r="A295" s="322"/>
      <c r="B295" s="322"/>
      <c r="C295" s="322"/>
      <c r="D295" s="322"/>
      <c r="E295" s="322"/>
      <c r="F295" s="322"/>
      <c r="G295" s="322"/>
    </row>
    <row r="296" spans="1:7" ht="12.75">
      <c r="A296" s="322"/>
      <c r="B296" s="322"/>
      <c r="C296" s="322"/>
      <c r="D296" s="322"/>
      <c r="E296" s="322"/>
      <c r="F296" s="322"/>
      <c r="G296" s="322"/>
    </row>
    <row r="297" spans="1:7" ht="12.75">
      <c r="A297" s="350">
        <f>D297+F297</f>
        <v>0</v>
      </c>
      <c r="B297" s="322"/>
      <c r="C297" s="351">
        <v>15</v>
      </c>
      <c r="D297" s="646">
        <f>SUM(SUMIF(C276:C288,C297,D276:D288),SUMIF(C276:C288,C297,F276:F288))</f>
        <v>0</v>
      </c>
      <c r="E297" s="646"/>
      <c r="F297" s="647">
        <f>CEILING(D297*C297/100,0.1)</f>
        <v>0</v>
      </c>
      <c r="G297" s="648"/>
    </row>
    <row r="298" spans="1:7" ht="12.75">
      <c r="A298" s="352">
        <f>D298+F298</f>
        <v>0</v>
      </c>
      <c r="B298" s="322"/>
      <c r="C298" s="351">
        <v>21</v>
      </c>
      <c r="D298" s="646">
        <f>SUM(SUMIF(C276:C288,C298,D276:D288),SUMIF(C276:C288,C298,F276:F288))</f>
        <v>0</v>
      </c>
      <c r="E298" s="646"/>
      <c r="F298" s="647">
        <f>CEILING(D298*C298/100,0.1)</f>
        <v>0</v>
      </c>
      <c r="G298" s="648"/>
    </row>
    <row r="299" spans="1:7" ht="12.75">
      <c r="A299" s="322"/>
      <c r="B299" s="322"/>
      <c r="C299" s="322"/>
      <c r="D299" s="322"/>
      <c r="E299" s="322"/>
      <c r="F299" s="322"/>
      <c r="G299" s="322"/>
    </row>
    <row r="300" spans="1:7" ht="12.75">
      <c r="A300" s="322"/>
      <c r="B300" s="322"/>
      <c r="C300" s="322"/>
      <c r="D300" s="322"/>
      <c r="E300" s="322"/>
      <c r="F300" s="322"/>
      <c r="G300" s="322"/>
    </row>
    <row r="301" spans="1:7" ht="12.75">
      <c r="A301" s="349" t="s">
        <v>1757</v>
      </c>
      <c r="B301" s="322"/>
      <c r="C301" s="322"/>
      <c r="D301" s="642">
        <f>SUM(A297:A298)</f>
        <v>0</v>
      </c>
      <c r="E301" s="642"/>
      <c r="F301" s="349" t="s">
        <v>1758</v>
      </c>
      <c r="G301" s="322"/>
    </row>
    <row r="302" spans="1:7" ht="12" thickBot="1">
      <c r="A302" s="342"/>
      <c r="B302" s="343"/>
      <c r="C302" s="342"/>
      <c r="D302" s="343"/>
      <c r="E302" s="343"/>
      <c r="F302" s="343"/>
      <c r="G302" s="343"/>
    </row>
    <row r="303" ht="12" thickTop="1"/>
  </sheetData>
  <sheetProtection algorithmName="SHA-512" hashValue="h2NfCtHD3nQy4pTEBhzT267xg1jdXDpNx2RMFssR8U8Ov/gZo+BKJ+j9domILV9ehqJ7WbZCxpwuwCfrgvwf9A==" saltValue="Ux9uGNOmSDAdG/De7rFFqQ==" spinCount="100000" sheet="1" objects="1" scenarios="1"/>
  <mergeCells count="63">
    <mergeCell ref="D288:E288"/>
    <mergeCell ref="F288:G288"/>
    <mergeCell ref="D301:E301"/>
    <mergeCell ref="D291:E291"/>
    <mergeCell ref="F291:G291"/>
    <mergeCell ref="D294:E294"/>
    <mergeCell ref="D297:E297"/>
    <mergeCell ref="F297:G297"/>
    <mergeCell ref="D298:E298"/>
    <mergeCell ref="F298:G298"/>
    <mergeCell ref="D285:E285"/>
    <mergeCell ref="F285:G285"/>
    <mergeCell ref="D286:E286"/>
    <mergeCell ref="F286:G286"/>
    <mergeCell ref="D287:E287"/>
    <mergeCell ref="F287:G287"/>
    <mergeCell ref="D282:E282"/>
    <mergeCell ref="F282:G282"/>
    <mergeCell ref="D283:E283"/>
    <mergeCell ref="F283:G283"/>
    <mergeCell ref="D284:E284"/>
    <mergeCell ref="F284:G284"/>
    <mergeCell ref="D279:E279"/>
    <mergeCell ref="F279:G279"/>
    <mergeCell ref="D280:E280"/>
    <mergeCell ref="F280:G280"/>
    <mergeCell ref="D281:E281"/>
    <mergeCell ref="F281:G281"/>
    <mergeCell ref="A275:C275"/>
    <mergeCell ref="D277:E277"/>
    <mergeCell ref="F277:G277"/>
    <mergeCell ref="D278:E278"/>
    <mergeCell ref="F278:G278"/>
    <mergeCell ref="D276:E276"/>
    <mergeCell ref="F276:G276"/>
    <mergeCell ref="D258:E258"/>
    <mergeCell ref="F258:G258"/>
    <mergeCell ref="D274:E274"/>
    <mergeCell ref="F274:G274"/>
    <mergeCell ref="D127:E127"/>
    <mergeCell ref="F127:G127"/>
    <mergeCell ref="D146:E146"/>
    <mergeCell ref="F146:G146"/>
    <mergeCell ref="D163:E163"/>
    <mergeCell ref="F163:G163"/>
    <mergeCell ref="D179:E179"/>
    <mergeCell ref="F179:G179"/>
    <mergeCell ref="D207:E207"/>
    <mergeCell ref="F207:G207"/>
    <mergeCell ref="D232:E232"/>
    <mergeCell ref="F232:G232"/>
    <mergeCell ref="D71:E71"/>
    <mergeCell ref="F71:G71"/>
    <mergeCell ref="D91:E91"/>
    <mergeCell ref="F91:G91"/>
    <mergeCell ref="D106:E106"/>
    <mergeCell ref="F106:G106"/>
    <mergeCell ref="D1:E1"/>
    <mergeCell ref="F1:G1"/>
    <mergeCell ref="D33:E33"/>
    <mergeCell ref="F33:G33"/>
    <mergeCell ref="D51:E51"/>
    <mergeCell ref="F51:G51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38"/>
  <sheetViews>
    <sheetView workbookViewId="0" topLeftCell="B151">
      <selection activeCell="K147" sqref="K147"/>
    </sheetView>
  </sheetViews>
  <sheetFormatPr defaultColWidth="9.00390625" defaultRowHeight="12.75"/>
  <cols>
    <col min="1" max="1" width="7.125" style="353" hidden="1" customWidth="1"/>
    <col min="2" max="2" width="1.37890625" style="353" customWidth="1"/>
    <col min="3" max="3" width="4.75390625" style="353" customWidth="1"/>
    <col min="4" max="4" width="3.75390625" style="353" customWidth="1"/>
    <col min="5" max="5" width="14.75390625" style="353" customWidth="1"/>
    <col min="6" max="7" width="9.625" style="353" customWidth="1"/>
    <col min="8" max="8" width="10.75390625" style="353" customWidth="1"/>
    <col min="9" max="9" width="6.00390625" style="353" customWidth="1"/>
    <col min="10" max="10" width="4.375" style="353" customWidth="1"/>
    <col min="11" max="11" width="9.875" style="353" customWidth="1"/>
    <col min="12" max="12" width="10.25390625" style="353" customWidth="1"/>
    <col min="13" max="14" width="5.125" style="353" customWidth="1"/>
    <col min="15" max="15" width="1.75390625" style="353" customWidth="1"/>
    <col min="16" max="16" width="10.75390625" style="353" customWidth="1"/>
    <col min="17" max="17" width="3.625" style="353" customWidth="1"/>
    <col min="18" max="18" width="1.37890625" style="353" customWidth="1"/>
    <col min="19" max="19" width="7.00390625" style="353" customWidth="1"/>
    <col min="20" max="20" width="25.375" style="353" hidden="1" customWidth="1"/>
    <col min="21" max="21" width="14.00390625" style="353" hidden="1" customWidth="1"/>
    <col min="22" max="22" width="10.625" style="353" hidden="1" customWidth="1"/>
    <col min="23" max="23" width="14.00390625" style="353" hidden="1" customWidth="1"/>
    <col min="24" max="24" width="10.375" style="353" hidden="1" customWidth="1"/>
    <col min="25" max="25" width="12.875" style="353" hidden="1" customWidth="1"/>
    <col min="26" max="26" width="9.375" style="353" hidden="1" customWidth="1"/>
    <col min="27" max="27" width="12.875" style="353" hidden="1" customWidth="1"/>
    <col min="28" max="28" width="14.00390625" style="353" hidden="1" customWidth="1"/>
    <col min="29" max="29" width="9.375" style="353" customWidth="1"/>
    <col min="30" max="30" width="12.875" style="353" customWidth="1"/>
    <col min="31" max="31" width="14.00390625" style="353" customWidth="1"/>
    <col min="32" max="42" width="9.125" style="353" customWidth="1"/>
    <col min="43" max="76" width="9.00390625" style="353" hidden="1" customWidth="1"/>
    <col min="77" max="16384" width="9.125" style="353" customWidth="1"/>
  </cols>
  <sheetData>
    <row r="1" spans="1:37" ht="21.75" customHeight="1" hidden="1">
      <c r="A1" s="539"/>
      <c r="B1" s="354"/>
      <c r="C1" s="354"/>
      <c r="D1" s="355" t="s">
        <v>1759</v>
      </c>
      <c r="E1" s="354"/>
      <c r="F1" s="356" t="s">
        <v>1760</v>
      </c>
      <c r="G1" s="356"/>
      <c r="H1" s="653" t="s">
        <v>1761</v>
      </c>
      <c r="I1" s="653"/>
      <c r="J1" s="653"/>
      <c r="K1" s="653"/>
      <c r="L1" s="356" t="s">
        <v>1762</v>
      </c>
      <c r="M1" s="354"/>
      <c r="N1" s="354"/>
      <c r="O1" s="355" t="s">
        <v>1763</v>
      </c>
      <c r="P1" s="354"/>
      <c r="Q1" s="354"/>
      <c r="R1" s="354"/>
      <c r="S1" s="356" t="s">
        <v>1764</v>
      </c>
      <c r="T1" s="356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</row>
    <row r="2" spans="1:46" ht="36.95" customHeight="1" hidden="1">
      <c r="A2" s="539"/>
      <c r="B2" s="539"/>
      <c r="C2" s="654" t="s">
        <v>1765</v>
      </c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539"/>
      <c r="S2" s="656" t="s">
        <v>1766</v>
      </c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539"/>
      <c r="AE2" s="539"/>
      <c r="AF2" s="539"/>
      <c r="AG2" s="539"/>
      <c r="AH2" s="539"/>
      <c r="AI2" s="539"/>
      <c r="AJ2" s="539"/>
      <c r="AK2" s="539"/>
      <c r="AT2" s="431" t="s">
        <v>1767</v>
      </c>
    </row>
    <row r="3" spans="1:46" ht="6.95" customHeight="1" hidden="1">
      <c r="A3" s="539"/>
      <c r="B3" s="432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4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T3" s="431" t="s">
        <v>1577</v>
      </c>
    </row>
    <row r="4" spans="1:46" ht="36.95" customHeight="1" hidden="1">
      <c r="A4" s="539"/>
      <c r="B4" s="435"/>
      <c r="C4" s="658" t="s">
        <v>1521</v>
      </c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436"/>
      <c r="S4" s="539"/>
      <c r="T4" s="437" t="s">
        <v>1768</v>
      </c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T4" s="431" t="s">
        <v>1769</v>
      </c>
    </row>
    <row r="5" spans="1:37" ht="6.95" customHeight="1" hidden="1">
      <c r="A5" s="539"/>
      <c r="B5" s="435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436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</row>
    <row r="6" spans="1:37" ht="25.35" customHeight="1" hidden="1">
      <c r="A6" s="539"/>
      <c r="B6" s="435"/>
      <c r="C6" s="536"/>
      <c r="D6" s="535" t="s">
        <v>1522</v>
      </c>
      <c r="E6" s="536"/>
      <c r="F6" s="660" t="str">
        <f>'[2]Rekapitulace stavby'!K6</f>
        <v>Zateplení fasády a střechy budovy školy SZeŠ a SOŠ Poděbrady</v>
      </c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536"/>
      <c r="R6" s="436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</row>
    <row r="7" spans="1:37" ht="25.35" customHeight="1" hidden="1">
      <c r="A7" s="539"/>
      <c r="B7" s="435"/>
      <c r="C7" s="536"/>
      <c r="D7" s="535" t="s">
        <v>1523</v>
      </c>
      <c r="E7" s="536"/>
      <c r="F7" s="660" t="s">
        <v>1524</v>
      </c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536"/>
      <c r="R7" s="436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</row>
    <row r="8" spans="2:18" s="438" customFormat="1" ht="32.85" customHeight="1" hidden="1">
      <c r="B8" s="439"/>
      <c r="C8" s="534"/>
      <c r="D8" s="440" t="s">
        <v>1525</v>
      </c>
      <c r="E8" s="534"/>
      <c r="F8" s="649" t="s">
        <v>1770</v>
      </c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534"/>
      <c r="R8" s="441"/>
    </row>
    <row r="9" spans="2:18" s="438" customFormat="1" ht="14.45" customHeight="1" hidden="1">
      <c r="B9" s="439"/>
      <c r="C9" s="534"/>
      <c r="D9" s="535" t="s">
        <v>1527</v>
      </c>
      <c r="E9" s="534"/>
      <c r="F9" s="532" t="s">
        <v>1528</v>
      </c>
      <c r="G9" s="534"/>
      <c r="H9" s="534"/>
      <c r="I9" s="534"/>
      <c r="J9" s="534"/>
      <c r="K9" s="534"/>
      <c r="L9" s="534"/>
      <c r="M9" s="535" t="s">
        <v>1529</v>
      </c>
      <c r="N9" s="534"/>
      <c r="O9" s="532" t="s">
        <v>1528</v>
      </c>
      <c r="P9" s="534"/>
      <c r="Q9" s="534"/>
      <c r="R9" s="441"/>
    </row>
    <row r="10" spans="2:18" s="438" customFormat="1" ht="14.45" customHeight="1" hidden="1">
      <c r="B10" s="439"/>
      <c r="C10" s="534"/>
      <c r="D10" s="535" t="s">
        <v>1530</v>
      </c>
      <c r="E10" s="534"/>
      <c r="F10" s="532" t="s">
        <v>1531</v>
      </c>
      <c r="G10" s="534"/>
      <c r="H10" s="534"/>
      <c r="I10" s="534"/>
      <c r="J10" s="534"/>
      <c r="K10" s="534"/>
      <c r="L10" s="534"/>
      <c r="M10" s="535" t="s">
        <v>1532</v>
      </c>
      <c r="N10" s="534"/>
      <c r="O10" s="651" t="str">
        <f>'[2]Rekapitulace stavby'!AN8</f>
        <v>9. 12. 2016</v>
      </c>
      <c r="P10" s="651"/>
      <c r="Q10" s="534"/>
      <c r="R10" s="441"/>
    </row>
    <row r="11" spans="2:18" s="438" customFormat="1" ht="10.9" customHeight="1" hidden="1">
      <c r="B11" s="439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441"/>
    </row>
    <row r="12" spans="2:18" s="438" customFormat="1" ht="14.45" customHeight="1" hidden="1">
      <c r="B12" s="439"/>
      <c r="C12" s="534"/>
      <c r="D12" s="535" t="s">
        <v>1533</v>
      </c>
      <c r="E12" s="534"/>
      <c r="F12" s="534"/>
      <c r="G12" s="534"/>
      <c r="H12" s="534"/>
      <c r="I12" s="534"/>
      <c r="J12" s="534"/>
      <c r="K12" s="534"/>
      <c r="L12" s="534"/>
      <c r="M12" s="535" t="s">
        <v>1534</v>
      </c>
      <c r="N12" s="534"/>
      <c r="O12" s="652">
        <f>IF('[2]Rekapitulace stavby'!AN10="","",'[2]Rekapitulace stavby'!AN10)</f>
        <v>0</v>
      </c>
      <c r="P12" s="652"/>
      <c r="Q12" s="534"/>
      <c r="R12" s="441"/>
    </row>
    <row r="13" spans="2:18" s="438" customFormat="1" ht="18" customHeight="1" hidden="1">
      <c r="B13" s="439"/>
      <c r="C13" s="534"/>
      <c r="D13" s="534"/>
      <c r="E13" s="532" t="str">
        <f>IF('[2]Rekapitulace stavby'!E11="","",'[2]Rekapitulace stavby'!E11)</f>
        <v xml:space="preserve"> </v>
      </c>
      <c r="F13" s="534"/>
      <c r="G13" s="534"/>
      <c r="H13" s="534"/>
      <c r="I13" s="534"/>
      <c r="J13" s="534"/>
      <c r="K13" s="534"/>
      <c r="L13" s="534"/>
      <c r="M13" s="535" t="s">
        <v>1535</v>
      </c>
      <c r="N13" s="534"/>
      <c r="O13" s="652">
        <f>IF('[2]Rekapitulace stavby'!AN11="","",'[2]Rekapitulace stavby'!AN11)</f>
        <v>0</v>
      </c>
      <c r="P13" s="652"/>
      <c r="Q13" s="534"/>
      <c r="R13" s="441"/>
    </row>
    <row r="14" spans="2:18" s="438" customFormat="1" ht="6.95" customHeight="1" hidden="1">
      <c r="B14" s="439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441"/>
    </row>
    <row r="15" spans="2:18" s="438" customFormat="1" ht="14.45" customHeight="1" hidden="1">
      <c r="B15" s="439"/>
      <c r="C15" s="534"/>
      <c r="D15" s="535" t="s">
        <v>1536</v>
      </c>
      <c r="E15" s="534"/>
      <c r="F15" s="534"/>
      <c r="G15" s="534"/>
      <c r="H15" s="534"/>
      <c r="I15" s="534"/>
      <c r="J15" s="534"/>
      <c r="K15" s="534"/>
      <c r="L15" s="534"/>
      <c r="M15" s="535" t="s">
        <v>1534</v>
      </c>
      <c r="N15" s="534"/>
      <c r="O15" s="652">
        <f>IF('[2]Rekapitulace stavby'!AN13="","",'[2]Rekapitulace stavby'!AN13)</f>
        <v>0</v>
      </c>
      <c r="P15" s="652"/>
      <c r="Q15" s="534"/>
      <c r="R15" s="441"/>
    </row>
    <row r="16" spans="2:18" s="438" customFormat="1" ht="18" customHeight="1" hidden="1">
      <c r="B16" s="439"/>
      <c r="C16" s="534"/>
      <c r="D16" s="534"/>
      <c r="E16" s="532" t="str">
        <f>IF('[2]Rekapitulace stavby'!E14="","",'[2]Rekapitulace stavby'!E14)</f>
        <v xml:space="preserve"> </v>
      </c>
      <c r="F16" s="534"/>
      <c r="G16" s="534"/>
      <c r="H16" s="534"/>
      <c r="I16" s="534"/>
      <c r="J16" s="534"/>
      <c r="K16" s="534"/>
      <c r="L16" s="534"/>
      <c r="M16" s="535" t="s">
        <v>1535</v>
      </c>
      <c r="N16" s="534"/>
      <c r="O16" s="652">
        <f>IF('[2]Rekapitulace stavby'!AN14="","",'[2]Rekapitulace stavby'!AN14)</f>
        <v>0</v>
      </c>
      <c r="P16" s="652"/>
      <c r="Q16" s="534"/>
      <c r="R16" s="441"/>
    </row>
    <row r="17" spans="2:18" s="438" customFormat="1" ht="6.95" customHeight="1" hidden="1">
      <c r="B17" s="439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441"/>
    </row>
    <row r="18" spans="2:18" s="438" customFormat="1" ht="14.45" customHeight="1" hidden="1">
      <c r="B18" s="439"/>
      <c r="C18" s="534"/>
      <c r="D18" s="535" t="s">
        <v>1537</v>
      </c>
      <c r="E18" s="534"/>
      <c r="F18" s="534"/>
      <c r="G18" s="534"/>
      <c r="H18" s="534"/>
      <c r="I18" s="534"/>
      <c r="J18" s="534"/>
      <c r="K18" s="534"/>
      <c r="L18" s="534"/>
      <c r="M18" s="535" t="s">
        <v>1534</v>
      </c>
      <c r="N18" s="534"/>
      <c r="O18" s="652">
        <f>IF('[2]Rekapitulace stavby'!AN16="","",'[2]Rekapitulace stavby'!AN16)</f>
        <v>0</v>
      </c>
      <c r="P18" s="652"/>
      <c r="Q18" s="534"/>
      <c r="R18" s="441"/>
    </row>
    <row r="19" spans="2:18" s="438" customFormat="1" ht="18" customHeight="1" hidden="1">
      <c r="B19" s="439"/>
      <c r="C19" s="534"/>
      <c r="D19" s="534"/>
      <c r="E19" s="532" t="str">
        <f>IF('[2]Rekapitulace stavby'!E17="","",'[2]Rekapitulace stavby'!E17)</f>
        <v xml:space="preserve"> </v>
      </c>
      <c r="F19" s="534"/>
      <c r="G19" s="534"/>
      <c r="H19" s="534"/>
      <c r="I19" s="534"/>
      <c r="J19" s="534"/>
      <c r="K19" s="534"/>
      <c r="L19" s="534"/>
      <c r="M19" s="535" t="s">
        <v>1535</v>
      </c>
      <c r="N19" s="534"/>
      <c r="O19" s="652">
        <f>IF('[2]Rekapitulace stavby'!AN17="","",'[2]Rekapitulace stavby'!AN17)</f>
        <v>0</v>
      </c>
      <c r="P19" s="652"/>
      <c r="Q19" s="534"/>
      <c r="R19" s="441"/>
    </row>
    <row r="20" spans="2:18" s="438" customFormat="1" ht="6.95" customHeight="1" hidden="1">
      <c r="B20" s="439"/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441"/>
    </row>
    <row r="21" spans="2:18" s="438" customFormat="1" ht="14.45" customHeight="1" hidden="1">
      <c r="B21" s="439"/>
      <c r="C21" s="534"/>
      <c r="D21" s="535" t="s">
        <v>1538</v>
      </c>
      <c r="E21" s="534"/>
      <c r="F21" s="534"/>
      <c r="G21" s="534"/>
      <c r="H21" s="534"/>
      <c r="I21" s="534"/>
      <c r="J21" s="534"/>
      <c r="K21" s="534"/>
      <c r="L21" s="534"/>
      <c r="M21" s="535" t="s">
        <v>1534</v>
      </c>
      <c r="N21" s="534"/>
      <c r="O21" s="652">
        <f>IF('[2]Rekapitulace stavby'!AN19="","",'[2]Rekapitulace stavby'!AN19)</f>
        <v>0</v>
      </c>
      <c r="P21" s="652"/>
      <c r="Q21" s="534"/>
      <c r="R21" s="441"/>
    </row>
    <row r="22" spans="2:18" s="438" customFormat="1" ht="18" customHeight="1" hidden="1">
      <c r="B22" s="439"/>
      <c r="C22" s="534"/>
      <c r="D22" s="534"/>
      <c r="E22" s="532" t="str">
        <f>IF('[2]Rekapitulace stavby'!E20="","",'[2]Rekapitulace stavby'!E20)</f>
        <v xml:space="preserve"> </v>
      </c>
      <c r="F22" s="534"/>
      <c r="G22" s="534"/>
      <c r="H22" s="534"/>
      <c r="I22" s="534"/>
      <c r="J22" s="534"/>
      <c r="K22" s="534"/>
      <c r="L22" s="534"/>
      <c r="M22" s="535" t="s">
        <v>1535</v>
      </c>
      <c r="N22" s="534"/>
      <c r="O22" s="652">
        <f>IF('[2]Rekapitulace stavby'!AN20="","",'[2]Rekapitulace stavby'!AN20)</f>
        <v>0</v>
      </c>
      <c r="P22" s="652"/>
      <c r="Q22" s="534"/>
      <c r="R22" s="441"/>
    </row>
    <row r="23" spans="2:18" s="438" customFormat="1" ht="6.95" customHeight="1" hidden="1">
      <c r="B23" s="439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441"/>
    </row>
    <row r="24" spans="2:18" s="438" customFormat="1" ht="14.45" customHeight="1" hidden="1">
      <c r="B24" s="439"/>
      <c r="C24" s="534"/>
      <c r="D24" s="535" t="s">
        <v>1539</v>
      </c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441"/>
    </row>
    <row r="25" spans="2:18" s="438" customFormat="1" ht="22.5" customHeight="1" hidden="1">
      <c r="B25" s="439"/>
      <c r="C25" s="534"/>
      <c r="D25" s="534"/>
      <c r="E25" s="666" t="s">
        <v>1528</v>
      </c>
      <c r="F25" s="666"/>
      <c r="G25" s="666"/>
      <c r="H25" s="666"/>
      <c r="I25" s="666"/>
      <c r="J25" s="666"/>
      <c r="K25" s="666"/>
      <c r="L25" s="666"/>
      <c r="M25" s="534"/>
      <c r="N25" s="534"/>
      <c r="O25" s="534"/>
      <c r="P25" s="534"/>
      <c r="Q25" s="534"/>
      <c r="R25" s="441"/>
    </row>
    <row r="26" spans="2:18" s="438" customFormat="1" ht="6.95" customHeight="1" hidden="1">
      <c r="B26" s="439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441"/>
    </row>
    <row r="27" spans="2:18" s="438" customFormat="1" ht="6.95" customHeight="1" hidden="1">
      <c r="B27" s="439"/>
      <c r="C27" s="534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534"/>
      <c r="R27" s="441"/>
    </row>
    <row r="28" spans="2:18" s="438" customFormat="1" ht="14.45" customHeight="1" hidden="1">
      <c r="B28" s="439"/>
      <c r="C28" s="534"/>
      <c r="D28" s="443" t="s">
        <v>1540</v>
      </c>
      <c r="E28" s="534"/>
      <c r="F28" s="534"/>
      <c r="G28" s="534"/>
      <c r="H28" s="534"/>
      <c r="I28" s="534"/>
      <c r="J28" s="534"/>
      <c r="K28" s="534"/>
      <c r="L28" s="534"/>
      <c r="M28" s="663">
        <f>N89</f>
        <v>0</v>
      </c>
      <c r="N28" s="663"/>
      <c r="O28" s="663"/>
      <c r="P28" s="663"/>
      <c r="Q28" s="534"/>
      <c r="R28" s="441"/>
    </row>
    <row r="29" spans="2:18" s="438" customFormat="1" ht="14.45" customHeight="1" hidden="1">
      <c r="B29" s="439"/>
      <c r="C29" s="534"/>
      <c r="D29" s="444" t="s">
        <v>1541</v>
      </c>
      <c r="E29" s="534"/>
      <c r="F29" s="534"/>
      <c r="G29" s="534"/>
      <c r="H29" s="534"/>
      <c r="I29" s="534"/>
      <c r="J29" s="534"/>
      <c r="K29" s="534"/>
      <c r="L29" s="534"/>
      <c r="M29" s="663">
        <f>N104</f>
        <v>0</v>
      </c>
      <c r="N29" s="663"/>
      <c r="O29" s="663"/>
      <c r="P29" s="663"/>
      <c r="Q29" s="534"/>
      <c r="R29" s="441"/>
    </row>
    <row r="30" spans="2:18" s="438" customFormat="1" ht="6.95" customHeight="1" hidden="1">
      <c r="B30" s="439"/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/>
      <c r="P30" s="534"/>
      <c r="Q30" s="534"/>
      <c r="R30" s="441"/>
    </row>
    <row r="31" spans="2:18" s="438" customFormat="1" ht="25.35" customHeight="1" hidden="1">
      <c r="B31" s="439"/>
      <c r="C31" s="534"/>
      <c r="D31" s="445" t="s">
        <v>1542</v>
      </c>
      <c r="E31" s="534"/>
      <c r="F31" s="534"/>
      <c r="G31" s="534"/>
      <c r="H31" s="534"/>
      <c r="I31" s="534"/>
      <c r="J31" s="534"/>
      <c r="K31" s="534"/>
      <c r="L31" s="534"/>
      <c r="M31" s="664">
        <f>ROUND(M28+M29,2)</f>
        <v>0</v>
      </c>
      <c r="N31" s="650"/>
      <c r="O31" s="650"/>
      <c r="P31" s="650"/>
      <c r="Q31" s="534"/>
      <c r="R31" s="441"/>
    </row>
    <row r="32" spans="2:18" s="438" customFormat="1" ht="6.95" customHeight="1" hidden="1">
      <c r="B32" s="439"/>
      <c r="C32" s="534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534"/>
      <c r="R32" s="441"/>
    </row>
    <row r="33" spans="2:18" s="438" customFormat="1" ht="14.45" customHeight="1" hidden="1">
      <c r="B33" s="439"/>
      <c r="C33" s="534"/>
      <c r="D33" s="446" t="s">
        <v>72</v>
      </c>
      <c r="E33" s="446" t="s">
        <v>1543</v>
      </c>
      <c r="F33" s="447">
        <v>0.21</v>
      </c>
      <c r="G33" s="448" t="s">
        <v>1544</v>
      </c>
      <c r="H33" s="665">
        <f>ROUND((SUM(BE104:BE105)+SUM(BE124:BE301)),2)</f>
        <v>0</v>
      </c>
      <c r="I33" s="650"/>
      <c r="J33" s="650"/>
      <c r="K33" s="534"/>
      <c r="L33" s="534"/>
      <c r="M33" s="665">
        <f>ROUND(ROUND((SUM(BE104:BE105)+SUM(BE124:BE301)),2)*F33,2)</f>
        <v>0</v>
      </c>
      <c r="N33" s="650"/>
      <c r="O33" s="650"/>
      <c r="P33" s="650"/>
      <c r="Q33" s="534"/>
      <c r="R33" s="441"/>
    </row>
    <row r="34" spans="2:18" s="438" customFormat="1" ht="14.45" customHeight="1" hidden="1">
      <c r="B34" s="439"/>
      <c r="C34" s="534"/>
      <c r="D34" s="534"/>
      <c r="E34" s="446" t="s">
        <v>1545</v>
      </c>
      <c r="F34" s="447">
        <v>0.15</v>
      </c>
      <c r="G34" s="448" t="s">
        <v>1544</v>
      </c>
      <c r="H34" s="665">
        <f>ROUND((SUM(BF104:BF105)+SUM(BF124:BF301)),2)</f>
        <v>0</v>
      </c>
      <c r="I34" s="650"/>
      <c r="J34" s="650"/>
      <c r="K34" s="534"/>
      <c r="L34" s="534"/>
      <c r="M34" s="665">
        <f>ROUND(ROUND((SUM(BF104:BF105)+SUM(BF124:BF301)),2)*F34,2)</f>
        <v>0</v>
      </c>
      <c r="N34" s="650"/>
      <c r="O34" s="650"/>
      <c r="P34" s="650"/>
      <c r="Q34" s="534"/>
      <c r="R34" s="441"/>
    </row>
    <row r="35" spans="2:18" s="438" customFormat="1" ht="14.45" customHeight="1" hidden="1">
      <c r="B35" s="439"/>
      <c r="C35" s="534"/>
      <c r="D35" s="534"/>
      <c r="E35" s="446" t="s">
        <v>1546</v>
      </c>
      <c r="F35" s="447">
        <v>0.21</v>
      </c>
      <c r="G35" s="448" t="s">
        <v>1544</v>
      </c>
      <c r="H35" s="665">
        <f>ROUND((SUM(BG104:BG105)+SUM(BG124:BG301)),2)</f>
        <v>0</v>
      </c>
      <c r="I35" s="650"/>
      <c r="J35" s="650"/>
      <c r="K35" s="534"/>
      <c r="L35" s="534"/>
      <c r="M35" s="665">
        <v>0</v>
      </c>
      <c r="N35" s="650"/>
      <c r="O35" s="650"/>
      <c r="P35" s="650"/>
      <c r="Q35" s="534"/>
      <c r="R35" s="441"/>
    </row>
    <row r="36" spans="2:18" s="438" customFormat="1" ht="14.45" customHeight="1" hidden="1">
      <c r="B36" s="439"/>
      <c r="C36" s="534"/>
      <c r="D36" s="534"/>
      <c r="E36" s="446" t="s">
        <v>1547</v>
      </c>
      <c r="F36" s="447">
        <v>0.15</v>
      </c>
      <c r="G36" s="448" t="s">
        <v>1544</v>
      </c>
      <c r="H36" s="665">
        <f>ROUND((SUM(BH104:BH105)+SUM(BH124:BH301)),2)</f>
        <v>0</v>
      </c>
      <c r="I36" s="650"/>
      <c r="J36" s="650"/>
      <c r="K36" s="534"/>
      <c r="L36" s="534"/>
      <c r="M36" s="665">
        <v>0</v>
      </c>
      <c r="N36" s="650"/>
      <c r="O36" s="650"/>
      <c r="P36" s="650"/>
      <c r="Q36" s="534"/>
      <c r="R36" s="441"/>
    </row>
    <row r="37" spans="2:18" s="438" customFormat="1" ht="14.45" customHeight="1" hidden="1">
      <c r="B37" s="439"/>
      <c r="C37" s="534"/>
      <c r="D37" s="534"/>
      <c r="E37" s="446" t="s">
        <v>1548</v>
      </c>
      <c r="F37" s="447">
        <v>0</v>
      </c>
      <c r="G37" s="448" t="s">
        <v>1544</v>
      </c>
      <c r="H37" s="665">
        <f>ROUND((SUM(BI104:BI105)+SUM(BI124:BI301)),2)</f>
        <v>0</v>
      </c>
      <c r="I37" s="650"/>
      <c r="J37" s="650"/>
      <c r="K37" s="534"/>
      <c r="L37" s="534"/>
      <c r="M37" s="665">
        <v>0</v>
      </c>
      <c r="N37" s="650"/>
      <c r="O37" s="650"/>
      <c r="P37" s="650"/>
      <c r="Q37" s="534"/>
      <c r="R37" s="441"/>
    </row>
    <row r="38" spans="2:18" s="438" customFormat="1" ht="6.95" customHeight="1" hidden="1">
      <c r="B38" s="439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441"/>
    </row>
    <row r="39" spans="2:18" s="438" customFormat="1" ht="25.35" customHeight="1" hidden="1">
      <c r="B39" s="439"/>
      <c r="C39" s="534"/>
      <c r="D39" s="449" t="s">
        <v>1549</v>
      </c>
      <c r="E39" s="450"/>
      <c r="F39" s="450"/>
      <c r="G39" s="451" t="s">
        <v>1550</v>
      </c>
      <c r="H39" s="452" t="s">
        <v>1551</v>
      </c>
      <c r="I39" s="450"/>
      <c r="J39" s="450"/>
      <c r="K39" s="450"/>
      <c r="L39" s="667">
        <f>SUM(M31:M37)</f>
        <v>0</v>
      </c>
      <c r="M39" s="667"/>
      <c r="N39" s="667"/>
      <c r="O39" s="667"/>
      <c r="P39" s="668"/>
      <c r="Q39" s="534"/>
      <c r="R39" s="441"/>
    </row>
    <row r="40" spans="2:18" s="438" customFormat="1" ht="14.45" customHeight="1" hidden="1">
      <c r="B40" s="439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441"/>
    </row>
    <row r="41" spans="2:18" s="438" customFormat="1" ht="14.45" customHeight="1" hidden="1">
      <c r="B41" s="439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441"/>
    </row>
    <row r="42" spans="1:37" ht="12.75" hidden="1">
      <c r="A42" s="539"/>
      <c r="B42" s="4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436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39"/>
      <c r="AK42" s="539"/>
    </row>
    <row r="43" spans="1:37" ht="12.75" hidden="1">
      <c r="A43" s="539"/>
      <c r="B43" s="435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436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  <c r="AJ43" s="539"/>
      <c r="AK43" s="539"/>
    </row>
    <row r="44" spans="1:37" ht="12.75" hidden="1">
      <c r="A44" s="539"/>
      <c r="B44" s="435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436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  <c r="AD44" s="539"/>
      <c r="AE44" s="539"/>
      <c r="AF44" s="539"/>
      <c r="AG44" s="539"/>
      <c r="AH44" s="539"/>
      <c r="AI44" s="539"/>
      <c r="AJ44" s="539"/>
      <c r="AK44" s="539"/>
    </row>
    <row r="45" spans="1:37" ht="12.75" hidden="1">
      <c r="A45" s="539"/>
      <c r="B45" s="435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436"/>
      <c r="S45" s="539"/>
      <c r="T45" s="539"/>
      <c r="U45" s="539"/>
      <c r="V45" s="539"/>
      <c r="W45" s="539"/>
      <c r="X45" s="539"/>
      <c r="Y45" s="539"/>
      <c r="Z45" s="539"/>
      <c r="AA45" s="539"/>
      <c r="AB45" s="539"/>
      <c r="AC45" s="539"/>
      <c r="AD45" s="539"/>
      <c r="AE45" s="539"/>
      <c r="AF45" s="539"/>
      <c r="AG45" s="539"/>
      <c r="AH45" s="539"/>
      <c r="AI45" s="539"/>
      <c r="AJ45" s="539"/>
      <c r="AK45" s="539"/>
    </row>
    <row r="46" spans="1:37" ht="12.75" hidden="1">
      <c r="A46" s="539"/>
      <c r="B46" s="435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436"/>
      <c r="S46" s="539"/>
      <c r="T46" s="539"/>
      <c r="U46" s="539"/>
      <c r="V46" s="539"/>
      <c r="W46" s="539"/>
      <c r="X46" s="539"/>
      <c r="Y46" s="539"/>
      <c r="Z46" s="539"/>
      <c r="AA46" s="539"/>
      <c r="AB46" s="539"/>
      <c r="AC46" s="539"/>
      <c r="AD46" s="539"/>
      <c r="AE46" s="539"/>
      <c r="AF46" s="539"/>
      <c r="AG46" s="539"/>
      <c r="AH46" s="539"/>
      <c r="AI46" s="539"/>
      <c r="AJ46" s="539"/>
      <c r="AK46" s="539"/>
    </row>
    <row r="47" spans="1:37" ht="12.75" hidden="1">
      <c r="A47" s="539"/>
      <c r="B47" s="435"/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436"/>
      <c r="S47" s="539"/>
      <c r="T47" s="539"/>
      <c r="U47" s="539"/>
      <c r="V47" s="539"/>
      <c r="W47" s="539"/>
      <c r="X47" s="539"/>
      <c r="Y47" s="539"/>
      <c r="Z47" s="539"/>
      <c r="AA47" s="539"/>
      <c r="AB47" s="539"/>
      <c r="AC47" s="539"/>
      <c r="AD47" s="539"/>
      <c r="AE47" s="539"/>
      <c r="AF47" s="539"/>
      <c r="AG47" s="539"/>
      <c r="AH47" s="539"/>
      <c r="AI47" s="539"/>
      <c r="AJ47" s="539"/>
      <c r="AK47" s="539"/>
    </row>
    <row r="48" spans="1:37" ht="12.75" hidden="1">
      <c r="A48" s="539"/>
      <c r="B48" s="435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436"/>
      <c r="S48" s="539"/>
      <c r="T48" s="539"/>
      <c r="U48" s="539"/>
      <c r="V48" s="539"/>
      <c r="W48" s="539"/>
      <c r="X48" s="539"/>
      <c r="Y48" s="539"/>
      <c r="Z48" s="539"/>
      <c r="AA48" s="539"/>
      <c r="AB48" s="539"/>
      <c r="AC48" s="539"/>
      <c r="AD48" s="539"/>
      <c r="AE48" s="539"/>
      <c r="AF48" s="539"/>
      <c r="AG48" s="539"/>
      <c r="AH48" s="539"/>
      <c r="AI48" s="539"/>
      <c r="AJ48" s="539"/>
      <c r="AK48" s="539"/>
    </row>
    <row r="49" spans="1:37" ht="12.75" hidden="1">
      <c r="A49" s="539"/>
      <c r="B49" s="435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436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  <c r="AJ49" s="539"/>
      <c r="AK49" s="539"/>
    </row>
    <row r="50" spans="2:18" s="438" customFormat="1" ht="15" hidden="1">
      <c r="B50" s="439"/>
      <c r="C50" s="534"/>
      <c r="D50" s="453" t="s">
        <v>41</v>
      </c>
      <c r="E50" s="442"/>
      <c r="F50" s="442"/>
      <c r="G50" s="442"/>
      <c r="H50" s="454"/>
      <c r="I50" s="534"/>
      <c r="J50" s="453" t="s">
        <v>1552</v>
      </c>
      <c r="K50" s="442"/>
      <c r="L50" s="442"/>
      <c r="M50" s="442"/>
      <c r="N50" s="442"/>
      <c r="O50" s="442"/>
      <c r="P50" s="454"/>
      <c r="Q50" s="534"/>
      <c r="R50" s="441"/>
    </row>
    <row r="51" spans="1:37" ht="12.75" hidden="1">
      <c r="A51" s="539"/>
      <c r="B51" s="435"/>
      <c r="C51" s="536"/>
      <c r="D51" s="455"/>
      <c r="E51" s="536"/>
      <c r="F51" s="536"/>
      <c r="G51" s="536"/>
      <c r="H51" s="456"/>
      <c r="I51" s="536"/>
      <c r="J51" s="455"/>
      <c r="K51" s="536"/>
      <c r="L51" s="536"/>
      <c r="M51" s="536"/>
      <c r="N51" s="536"/>
      <c r="O51" s="536"/>
      <c r="P51" s="456"/>
      <c r="Q51" s="536"/>
      <c r="R51" s="436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39"/>
      <c r="AD51" s="539"/>
      <c r="AE51" s="539"/>
      <c r="AF51" s="539"/>
      <c r="AG51" s="539"/>
      <c r="AH51" s="539"/>
      <c r="AI51" s="539"/>
      <c r="AJ51" s="539"/>
      <c r="AK51" s="539"/>
    </row>
    <row r="52" spans="1:37" ht="12.75" hidden="1">
      <c r="A52" s="539"/>
      <c r="B52" s="435"/>
      <c r="C52" s="536"/>
      <c r="D52" s="455"/>
      <c r="E52" s="536"/>
      <c r="F52" s="536"/>
      <c r="G52" s="536"/>
      <c r="H52" s="456"/>
      <c r="I52" s="536"/>
      <c r="J52" s="455"/>
      <c r="K52" s="536"/>
      <c r="L52" s="536"/>
      <c r="M52" s="536"/>
      <c r="N52" s="536"/>
      <c r="O52" s="536"/>
      <c r="P52" s="456"/>
      <c r="Q52" s="536"/>
      <c r="R52" s="436"/>
      <c r="S52" s="539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  <c r="AD52" s="539"/>
      <c r="AE52" s="539"/>
      <c r="AF52" s="539"/>
      <c r="AG52" s="539"/>
      <c r="AH52" s="539"/>
      <c r="AI52" s="539"/>
      <c r="AJ52" s="539"/>
      <c r="AK52" s="539"/>
    </row>
    <row r="53" spans="1:37" ht="12.75" hidden="1">
      <c r="A53" s="539"/>
      <c r="B53" s="435"/>
      <c r="C53" s="536"/>
      <c r="D53" s="455"/>
      <c r="E53" s="536"/>
      <c r="F53" s="536"/>
      <c r="G53" s="536"/>
      <c r="H53" s="456"/>
      <c r="I53" s="536"/>
      <c r="J53" s="455"/>
      <c r="K53" s="536"/>
      <c r="L53" s="536"/>
      <c r="M53" s="536"/>
      <c r="N53" s="536"/>
      <c r="O53" s="536"/>
      <c r="P53" s="456"/>
      <c r="Q53" s="536"/>
      <c r="R53" s="436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39"/>
      <c r="AF53" s="539"/>
      <c r="AG53" s="539"/>
      <c r="AH53" s="539"/>
      <c r="AI53" s="539"/>
      <c r="AJ53" s="539"/>
      <c r="AK53" s="539"/>
    </row>
    <row r="54" spans="1:37" ht="12.75" hidden="1">
      <c r="A54" s="539"/>
      <c r="B54" s="435"/>
      <c r="C54" s="536"/>
      <c r="D54" s="455"/>
      <c r="E54" s="536"/>
      <c r="F54" s="536"/>
      <c r="G54" s="536"/>
      <c r="H54" s="456"/>
      <c r="I54" s="536"/>
      <c r="J54" s="455"/>
      <c r="K54" s="536"/>
      <c r="L54" s="536"/>
      <c r="M54" s="536"/>
      <c r="N54" s="536"/>
      <c r="O54" s="536"/>
      <c r="P54" s="456"/>
      <c r="Q54" s="536"/>
      <c r="R54" s="436"/>
      <c r="S54" s="539"/>
      <c r="T54" s="539"/>
      <c r="U54" s="539"/>
      <c r="V54" s="539"/>
      <c r="W54" s="539"/>
      <c r="X54" s="539"/>
      <c r="Y54" s="539"/>
      <c r="Z54" s="539"/>
      <c r="AA54" s="539"/>
      <c r="AB54" s="539"/>
      <c r="AC54" s="539"/>
      <c r="AD54" s="539"/>
      <c r="AE54" s="539"/>
      <c r="AF54" s="539"/>
      <c r="AG54" s="539"/>
      <c r="AH54" s="539"/>
      <c r="AI54" s="539"/>
      <c r="AJ54" s="539"/>
      <c r="AK54" s="539"/>
    </row>
    <row r="55" spans="1:37" ht="12.75" hidden="1">
      <c r="A55" s="539"/>
      <c r="B55" s="435"/>
      <c r="C55" s="536"/>
      <c r="D55" s="455"/>
      <c r="E55" s="536"/>
      <c r="F55" s="536"/>
      <c r="G55" s="536"/>
      <c r="H55" s="456"/>
      <c r="I55" s="536"/>
      <c r="J55" s="455"/>
      <c r="K55" s="536"/>
      <c r="L55" s="536"/>
      <c r="M55" s="536"/>
      <c r="N55" s="536"/>
      <c r="O55" s="536"/>
      <c r="P55" s="456"/>
      <c r="Q55" s="536"/>
      <c r="R55" s="436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39"/>
      <c r="AD55" s="539"/>
      <c r="AE55" s="539"/>
      <c r="AF55" s="539"/>
      <c r="AG55" s="539"/>
      <c r="AH55" s="539"/>
      <c r="AI55" s="539"/>
      <c r="AJ55" s="539"/>
      <c r="AK55" s="539"/>
    </row>
    <row r="56" spans="1:37" ht="12.75" hidden="1">
      <c r="A56" s="539"/>
      <c r="B56" s="435"/>
      <c r="C56" s="536"/>
      <c r="D56" s="455"/>
      <c r="E56" s="536"/>
      <c r="F56" s="536"/>
      <c r="G56" s="536"/>
      <c r="H56" s="456"/>
      <c r="I56" s="536"/>
      <c r="J56" s="455"/>
      <c r="K56" s="536"/>
      <c r="L56" s="536"/>
      <c r="M56" s="536"/>
      <c r="N56" s="536"/>
      <c r="O56" s="536"/>
      <c r="P56" s="456"/>
      <c r="Q56" s="536"/>
      <c r="R56" s="436"/>
      <c r="S56" s="539"/>
      <c r="T56" s="539"/>
      <c r="U56" s="539"/>
      <c r="V56" s="539"/>
      <c r="W56" s="539"/>
      <c r="X56" s="539"/>
      <c r="Y56" s="539"/>
      <c r="Z56" s="539"/>
      <c r="AA56" s="539"/>
      <c r="AB56" s="539"/>
      <c r="AC56" s="539"/>
      <c r="AD56" s="539"/>
      <c r="AE56" s="539"/>
      <c r="AF56" s="539"/>
      <c r="AG56" s="539"/>
      <c r="AH56" s="539"/>
      <c r="AI56" s="539"/>
      <c r="AJ56" s="539"/>
      <c r="AK56" s="539"/>
    </row>
    <row r="57" spans="1:37" ht="12.75" hidden="1">
      <c r="A57" s="539"/>
      <c r="B57" s="435"/>
      <c r="C57" s="536"/>
      <c r="D57" s="455"/>
      <c r="E57" s="536"/>
      <c r="F57" s="536"/>
      <c r="G57" s="536"/>
      <c r="H57" s="456"/>
      <c r="I57" s="536"/>
      <c r="J57" s="455"/>
      <c r="K57" s="536"/>
      <c r="L57" s="536"/>
      <c r="M57" s="536"/>
      <c r="N57" s="536"/>
      <c r="O57" s="536"/>
      <c r="P57" s="456"/>
      <c r="Q57" s="536"/>
      <c r="R57" s="436"/>
      <c r="S57" s="539"/>
      <c r="T57" s="539"/>
      <c r="U57" s="539"/>
      <c r="V57" s="539"/>
      <c r="W57" s="539"/>
      <c r="X57" s="539"/>
      <c r="Y57" s="539"/>
      <c r="Z57" s="539"/>
      <c r="AA57" s="539"/>
      <c r="AB57" s="539"/>
      <c r="AC57" s="539"/>
      <c r="AD57" s="539"/>
      <c r="AE57" s="539"/>
      <c r="AF57" s="539"/>
      <c r="AG57" s="539"/>
      <c r="AH57" s="539"/>
      <c r="AI57" s="539"/>
      <c r="AJ57" s="539"/>
      <c r="AK57" s="539"/>
    </row>
    <row r="58" spans="1:37" ht="12.75" hidden="1">
      <c r="A58" s="539"/>
      <c r="B58" s="435"/>
      <c r="C58" s="536"/>
      <c r="D58" s="455"/>
      <c r="E58" s="536"/>
      <c r="F58" s="536"/>
      <c r="G58" s="536"/>
      <c r="H58" s="456"/>
      <c r="I58" s="536"/>
      <c r="J58" s="455"/>
      <c r="K58" s="536"/>
      <c r="L58" s="536"/>
      <c r="M58" s="536"/>
      <c r="N58" s="536"/>
      <c r="O58" s="536"/>
      <c r="P58" s="456"/>
      <c r="Q58" s="536"/>
      <c r="R58" s="436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  <c r="AE58" s="539"/>
      <c r="AF58" s="539"/>
      <c r="AG58" s="539"/>
      <c r="AH58" s="539"/>
      <c r="AI58" s="539"/>
      <c r="AJ58" s="539"/>
      <c r="AK58" s="539"/>
    </row>
    <row r="59" spans="2:18" s="438" customFormat="1" ht="15" hidden="1">
      <c r="B59" s="439"/>
      <c r="C59" s="534"/>
      <c r="D59" s="457" t="s">
        <v>1553</v>
      </c>
      <c r="E59" s="458"/>
      <c r="F59" s="458"/>
      <c r="G59" s="459" t="s">
        <v>1554</v>
      </c>
      <c r="H59" s="460"/>
      <c r="I59" s="534"/>
      <c r="J59" s="457" t="s">
        <v>1553</v>
      </c>
      <c r="K59" s="458"/>
      <c r="L59" s="458"/>
      <c r="M59" s="458"/>
      <c r="N59" s="459" t="s">
        <v>1554</v>
      </c>
      <c r="O59" s="458"/>
      <c r="P59" s="460"/>
      <c r="Q59" s="534"/>
      <c r="R59" s="441"/>
    </row>
    <row r="60" spans="1:37" ht="12.75" hidden="1">
      <c r="A60" s="539"/>
      <c r="B60" s="435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436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39"/>
    </row>
    <row r="61" spans="2:18" s="438" customFormat="1" ht="15" hidden="1">
      <c r="B61" s="439"/>
      <c r="C61" s="534"/>
      <c r="D61" s="453" t="s">
        <v>1555</v>
      </c>
      <c r="E61" s="442"/>
      <c r="F61" s="442"/>
      <c r="G61" s="442"/>
      <c r="H61" s="454"/>
      <c r="I61" s="534"/>
      <c r="J61" s="453" t="s">
        <v>1556</v>
      </c>
      <c r="K61" s="442"/>
      <c r="L61" s="442"/>
      <c r="M61" s="442"/>
      <c r="N61" s="442"/>
      <c r="O61" s="442"/>
      <c r="P61" s="454"/>
      <c r="Q61" s="534"/>
      <c r="R61" s="441"/>
    </row>
    <row r="62" spans="1:37" ht="12.75" hidden="1">
      <c r="A62" s="539"/>
      <c r="B62" s="435"/>
      <c r="C62" s="536"/>
      <c r="D62" s="455"/>
      <c r="E62" s="536"/>
      <c r="F62" s="536"/>
      <c r="G62" s="536"/>
      <c r="H62" s="456"/>
      <c r="I62" s="536"/>
      <c r="J62" s="455"/>
      <c r="K62" s="536"/>
      <c r="L62" s="536"/>
      <c r="M62" s="536"/>
      <c r="N62" s="536"/>
      <c r="O62" s="536"/>
      <c r="P62" s="456"/>
      <c r="Q62" s="536"/>
      <c r="R62" s="436"/>
      <c r="S62" s="539"/>
      <c r="T62" s="539"/>
      <c r="U62" s="539"/>
      <c r="V62" s="539"/>
      <c r="W62" s="539"/>
      <c r="X62" s="539"/>
      <c r="Y62" s="539"/>
      <c r="Z62" s="539"/>
      <c r="AA62" s="539"/>
      <c r="AB62" s="539"/>
      <c r="AC62" s="539"/>
      <c r="AD62" s="539"/>
      <c r="AE62" s="539"/>
      <c r="AF62" s="539"/>
      <c r="AG62" s="539"/>
      <c r="AH62" s="539"/>
      <c r="AI62" s="539"/>
      <c r="AJ62" s="539"/>
      <c r="AK62" s="539"/>
    </row>
    <row r="63" spans="1:37" ht="12.75" hidden="1">
      <c r="A63" s="539"/>
      <c r="B63" s="435"/>
      <c r="C63" s="536"/>
      <c r="D63" s="455"/>
      <c r="E63" s="536"/>
      <c r="F63" s="536"/>
      <c r="G63" s="536"/>
      <c r="H63" s="456"/>
      <c r="I63" s="536"/>
      <c r="J63" s="455"/>
      <c r="K63" s="536"/>
      <c r="L63" s="536"/>
      <c r="M63" s="536"/>
      <c r="N63" s="536"/>
      <c r="O63" s="536"/>
      <c r="P63" s="456"/>
      <c r="Q63" s="536"/>
      <c r="R63" s="436"/>
      <c r="S63" s="539"/>
      <c r="T63" s="539"/>
      <c r="U63" s="539"/>
      <c r="V63" s="539"/>
      <c r="W63" s="539"/>
      <c r="X63" s="539"/>
      <c r="Y63" s="539"/>
      <c r="Z63" s="539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39"/>
    </row>
    <row r="64" spans="1:37" ht="12.75" hidden="1">
      <c r="A64" s="539"/>
      <c r="B64" s="435"/>
      <c r="C64" s="536"/>
      <c r="D64" s="455"/>
      <c r="E64" s="536"/>
      <c r="F64" s="536"/>
      <c r="G64" s="536"/>
      <c r="H64" s="456"/>
      <c r="I64" s="536"/>
      <c r="J64" s="455"/>
      <c r="K64" s="536"/>
      <c r="L64" s="536"/>
      <c r="M64" s="536"/>
      <c r="N64" s="536"/>
      <c r="O64" s="536"/>
      <c r="P64" s="456"/>
      <c r="Q64" s="536"/>
      <c r="R64" s="436"/>
      <c r="S64" s="539"/>
      <c r="T64" s="539"/>
      <c r="U64" s="539"/>
      <c r="V64" s="539"/>
      <c r="W64" s="539"/>
      <c r="X64" s="539"/>
      <c r="Y64" s="539"/>
      <c r="Z64" s="539"/>
      <c r="AA64" s="539"/>
      <c r="AB64" s="539"/>
      <c r="AC64" s="539"/>
      <c r="AD64" s="539"/>
      <c r="AE64" s="539"/>
      <c r="AF64" s="539"/>
      <c r="AG64" s="539"/>
      <c r="AH64" s="539"/>
      <c r="AI64" s="539"/>
      <c r="AJ64" s="539"/>
      <c r="AK64" s="539"/>
    </row>
    <row r="65" spans="1:37" ht="12.75" hidden="1">
      <c r="A65" s="539"/>
      <c r="B65" s="435"/>
      <c r="C65" s="536"/>
      <c r="D65" s="455"/>
      <c r="E65" s="536"/>
      <c r="F65" s="536"/>
      <c r="G65" s="536"/>
      <c r="H65" s="456"/>
      <c r="I65" s="536"/>
      <c r="J65" s="455"/>
      <c r="K65" s="536"/>
      <c r="L65" s="536"/>
      <c r="M65" s="536"/>
      <c r="N65" s="536"/>
      <c r="O65" s="536"/>
      <c r="P65" s="456"/>
      <c r="Q65" s="536"/>
      <c r="R65" s="436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39"/>
      <c r="AK65" s="539"/>
    </row>
    <row r="66" spans="1:37" ht="12.75" hidden="1">
      <c r="A66" s="539"/>
      <c r="B66" s="435"/>
      <c r="C66" s="536"/>
      <c r="D66" s="455"/>
      <c r="E66" s="536"/>
      <c r="F66" s="536"/>
      <c r="G66" s="536"/>
      <c r="H66" s="456"/>
      <c r="I66" s="536"/>
      <c r="J66" s="455"/>
      <c r="K66" s="536"/>
      <c r="L66" s="536"/>
      <c r="M66" s="536"/>
      <c r="N66" s="536"/>
      <c r="O66" s="536"/>
      <c r="P66" s="456"/>
      <c r="Q66" s="536"/>
      <c r="R66" s="436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39"/>
      <c r="AK66" s="539"/>
    </row>
    <row r="67" spans="1:37" ht="12.75" hidden="1">
      <c r="A67" s="539"/>
      <c r="B67" s="435"/>
      <c r="C67" s="536"/>
      <c r="D67" s="455"/>
      <c r="E67" s="536"/>
      <c r="F67" s="536"/>
      <c r="G67" s="536"/>
      <c r="H67" s="456"/>
      <c r="I67" s="536"/>
      <c r="J67" s="455"/>
      <c r="K67" s="536"/>
      <c r="L67" s="536"/>
      <c r="M67" s="536"/>
      <c r="N67" s="536"/>
      <c r="O67" s="536"/>
      <c r="P67" s="456"/>
      <c r="Q67" s="536"/>
      <c r="R67" s="436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39"/>
      <c r="AK67" s="539"/>
    </row>
    <row r="68" spans="1:37" ht="12.75" hidden="1">
      <c r="A68" s="539"/>
      <c r="B68" s="435"/>
      <c r="C68" s="536"/>
      <c r="D68" s="455"/>
      <c r="E68" s="536"/>
      <c r="F68" s="536"/>
      <c r="G68" s="536"/>
      <c r="H68" s="456"/>
      <c r="I68" s="536"/>
      <c r="J68" s="455"/>
      <c r="K68" s="536"/>
      <c r="L68" s="536"/>
      <c r="M68" s="536"/>
      <c r="N68" s="536"/>
      <c r="O68" s="536"/>
      <c r="P68" s="456"/>
      <c r="Q68" s="536"/>
      <c r="R68" s="436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39"/>
      <c r="AK68" s="539"/>
    </row>
    <row r="69" spans="1:37" ht="12.75" hidden="1">
      <c r="A69" s="539"/>
      <c r="B69" s="435"/>
      <c r="C69" s="536"/>
      <c r="D69" s="455"/>
      <c r="E69" s="536"/>
      <c r="F69" s="536"/>
      <c r="G69" s="536"/>
      <c r="H69" s="456"/>
      <c r="I69" s="536"/>
      <c r="J69" s="455"/>
      <c r="K69" s="536"/>
      <c r="L69" s="536"/>
      <c r="M69" s="536"/>
      <c r="N69" s="536"/>
      <c r="O69" s="536"/>
      <c r="P69" s="456"/>
      <c r="Q69" s="536"/>
      <c r="R69" s="436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39"/>
    </row>
    <row r="70" spans="2:18" s="438" customFormat="1" ht="15" hidden="1">
      <c r="B70" s="439"/>
      <c r="C70" s="534"/>
      <c r="D70" s="457" t="s">
        <v>1553</v>
      </c>
      <c r="E70" s="458"/>
      <c r="F70" s="458"/>
      <c r="G70" s="459" t="s">
        <v>1554</v>
      </c>
      <c r="H70" s="460"/>
      <c r="I70" s="534"/>
      <c r="J70" s="457" t="s">
        <v>1553</v>
      </c>
      <c r="K70" s="458"/>
      <c r="L70" s="458"/>
      <c r="M70" s="458"/>
      <c r="N70" s="459" t="s">
        <v>1554</v>
      </c>
      <c r="O70" s="458"/>
      <c r="P70" s="460"/>
      <c r="Q70" s="534"/>
      <c r="R70" s="441"/>
    </row>
    <row r="71" spans="2:18" s="438" customFormat="1" ht="14.45" customHeight="1" hidden="1">
      <c r="B71" s="461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3"/>
    </row>
    <row r="72" spans="1:37" ht="12.75" hidden="1">
      <c r="A72" s="539"/>
      <c r="B72" s="539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</row>
    <row r="73" spans="1:37" ht="12.75" hidden="1">
      <c r="A73" s="539"/>
      <c r="B73" s="539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39"/>
      <c r="AK73" s="539"/>
    </row>
    <row r="74" spans="1:37" ht="12.75" hidden="1">
      <c r="A74" s="539"/>
      <c r="B74" s="539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39"/>
      <c r="AK74" s="539"/>
    </row>
    <row r="75" spans="2:18" s="438" customFormat="1" ht="6.95" customHeight="1">
      <c r="B75" s="464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  <c r="Q75" s="465"/>
      <c r="R75" s="466"/>
    </row>
    <row r="76" spans="2:18" s="438" customFormat="1" ht="36.95" customHeight="1">
      <c r="B76" s="439"/>
      <c r="C76" s="658" t="s">
        <v>1520</v>
      </c>
      <c r="D76" s="659"/>
      <c r="E76" s="659"/>
      <c r="F76" s="659"/>
      <c r="G76" s="659"/>
      <c r="H76" s="659"/>
      <c r="I76" s="659"/>
      <c r="J76" s="659"/>
      <c r="K76" s="659"/>
      <c r="L76" s="659"/>
      <c r="M76" s="659"/>
      <c r="N76" s="659"/>
      <c r="O76" s="659"/>
      <c r="P76" s="659"/>
      <c r="Q76" s="659"/>
      <c r="R76" s="441"/>
    </row>
    <row r="77" spans="2:18" s="438" customFormat="1" ht="6.95" customHeight="1">
      <c r="B77" s="439"/>
      <c r="C77" s="534"/>
      <c r="D77" s="534"/>
      <c r="E77" s="534"/>
      <c r="F77" s="534"/>
      <c r="G77" s="534"/>
      <c r="H77" s="534"/>
      <c r="I77" s="534"/>
      <c r="J77" s="534"/>
      <c r="K77" s="534"/>
      <c r="L77" s="534"/>
      <c r="M77" s="534"/>
      <c r="N77" s="534"/>
      <c r="O77" s="534"/>
      <c r="P77" s="534"/>
      <c r="Q77" s="534"/>
      <c r="R77" s="441"/>
    </row>
    <row r="78" spans="2:18" s="438" customFormat="1" ht="30" customHeight="1">
      <c r="B78" s="439"/>
      <c r="C78" s="535" t="s">
        <v>1522</v>
      </c>
      <c r="D78" s="534"/>
      <c r="E78" s="534"/>
      <c r="F78" s="660" t="str">
        <f>F6</f>
        <v>Zateplení fasády a střechy budovy školy SZeŠ a SOŠ Poděbrady</v>
      </c>
      <c r="G78" s="661"/>
      <c r="H78" s="661"/>
      <c r="I78" s="661"/>
      <c r="J78" s="661"/>
      <c r="K78" s="661"/>
      <c r="L78" s="661"/>
      <c r="M78" s="661"/>
      <c r="N78" s="661"/>
      <c r="O78" s="661"/>
      <c r="P78" s="661"/>
      <c r="Q78" s="534"/>
      <c r="R78" s="441"/>
    </row>
    <row r="79" spans="1:37" ht="30" customHeight="1">
      <c r="A79" s="539"/>
      <c r="B79" s="435"/>
      <c r="C79" s="535" t="s">
        <v>1523</v>
      </c>
      <c r="D79" s="536"/>
      <c r="E79" s="536"/>
      <c r="F79" s="660" t="s">
        <v>1524</v>
      </c>
      <c r="G79" s="662"/>
      <c r="H79" s="662"/>
      <c r="I79" s="662"/>
      <c r="J79" s="662"/>
      <c r="K79" s="662"/>
      <c r="L79" s="662"/>
      <c r="M79" s="662"/>
      <c r="N79" s="662"/>
      <c r="O79" s="662"/>
      <c r="P79" s="662"/>
      <c r="Q79" s="536"/>
      <c r="R79" s="436"/>
      <c r="S79" s="539"/>
      <c r="T79" s="539"/>
      <c r="U79" s="539"/>
      <c r="V79" s="539"/>
      <c r="W79" s="539"/>
      <c r="X79" s="539"/>
      <c r="Y79" s="539"/>
      <c r="Z79" s="539"/>
      <c r="AA79" s="539"/>
      <c r="AB79" s="539"/>
      <c r="AC79" s="539"/>
      <c r="AD79" s="539"/>
      <c r="AE79" s="539"/>
      <c r="AF79" s="539"/>
      <c r="AG79" s="539"/>
      <c r="AH79" s="539"/>
      <c r="AI79" s="539"/>
      <c r="AJ79" s="539"/>
      <c r="AK79" s="539"/>
    </row>
    <row r="80" spans="2:18" s="438" customFormat="1" ht="36.95" customHeight="1">
      <c r="B80" s="439"/>
      <c r="C80" s="467" t="s">
        <v>1525</v>
      </c>
      <c r="D80" s="534"/>
      <c r="E80" s="534"/>
      <c r="F80" s="669" t="str">
        <f>F8</f>
        <v>a - Vzduchotechnika</v>
      </c>
      <c r="G80" s="650"/>
      <c r="H80" s="650"/>
      <c r="I80" s="650"/>
      <c r="J80" s="650"/>
      <c r="K80" s="650"/>
      <c r="L80" s="650"/>
      <c r="M80" s="650"/>
      <c r="N80" s="650"/>
      <c r="O80" s="650"/>
      <c r="P80" s="650"/>
      <c r="Q80" s="534"/>
      <c r="R80" s="441"/>
    </row>
    <row r="81" spans="2:18" s="438" customFormat="1" ht="6.95" customHeight="1">
      <c r="B81" s="439"/>
      <c r="C81" s="534"/>
      <c r="D81" s="534"/>
      <c r="E81" s="534"/>
      <c r="F81" s="534"/>
      <c r="G81" s="534"/>
      <c r="H81" s="534"/>
      <c r="I81" s="534"/>
      <c r="J81" s="534"/>
      <c r="K81" s="534"/>
      <c r="L81" s="534"/>
      <c r="M81" s="534"/>
      <c r="N81" s="534"/>
      <c r="O81" s="534"/>
      <c r="P81" s="534"/>
      <c r="Q81" s="534"/>
      <c r="R81" s="441"/>
    </row>
    <row r="82" spans="2:18" s="438" customFormat="1" ht="18" customHeight="1">
      <c r="B82" s="439"/>
      <c r="C82" s="535" t="s">
        <v>1530</v>
      </c>
      <c r="D82" s="534"/>
      <c r="E82" s="534"/>
      <c r="F82" s="532" t="str">
        <f>F10</f>
        <v>SZeŠ a SOŠ Poděbrady</v>
      </c>
      <c r="G82" s="534"/>
      <c r="H82" s="534"/>
      <c r="I82" s="534"/>
      <c r="J82" s="534"/>
      <c r="K82" s="535" t="s">
        <v>1532</v>
      </c>
      <c r="L82" s="534"/>
      <c r="M82" s="651" t="str">
        <f>IF(O10="","",O10)</f>
        <v>9. 12. 2016</v>
      </c>
      <c r="N82" s="651"/>
      <c r="O82" s="651"/>
      <c r="P82" s="651"/>
      <c r="Q82" s="534"/>
      <c r="R82" s="441"/>
    </row>
    <row r="83" spans="2:18" s="438" customFormat="1" ht="6.95" customHeight="1">
      <c r="B83" s="439"/>
      <c r="C83" s="534"/>
      <c r="D83" s="534"/>
      <c r="E83" s="534"/>
      <c r="F83" s="534"/>
      <c r="G83" s="534"/>
      <c r="H83" s="534"/>
      <c r="I83" s="534"/>
      <c r="J83" s="534"/>
      <c r="K83" s="534"/>
      <c r="L83" s="534"/>
      <c r="M83" s="534"/>
      <c r="N83" s="534"/>
      <c r="O83" s="534"/>
      <c r="P83" s="534"/>
      <c r="Q83" s="534"/>
      <c r="R83" s="441"/>
    </row>
    <row r="84" spans="2:18" s="438" customFormat="1" ht="15">
      <c r="B84" s="439"/>
      <c r="C84" s="535" t="s">
        <v>1533</v>
      </c>
      <c r="D84" s="534"/>
      <c r="E84" s="534"/>
      <c r="F84" s="550" t="str">
        <f>E13</f>
        <v xml:space="preserve"> </v>
      </c>
      <c r="G84" s="549"/>
      <c r="H84" s="549"/>
      <c r="I84" s="534"/>
      <c r="J84" s="534"/>
      <c r="K84" s="535" t="s">
        <v>1537</v>
      </c>
      <c r="L84" s="549"/>
      <c r="M84" s="672" t="str">
        <f>E19</f>
        <v xml:space="preserve"> </v>
      </c>
      <c r="N84" s="672"/>
      <c r="O84" s="672"/>
      <c r="P84" s="672"/>
      <c r="Q84" s="672"/>
      <c r="R84" s="441"/>
    </row>
    <row r="85" spans="2:18" s="438" customFormat="1" ht="14.45" customHeight="1">
      <c r="B85" s="439"/>
      <c r="C85" s="535" t="s">
        <v>1536</v>
      </c>
      <c r="D85" s="534"/>
      <c r="E85" s="534"/>
      <c r="F85" s="550" t="str">
        <f>IF(E16="","",E16)</f>
        <v xml:space="preserve"> </v>
      </c>
      <c r="G85" s="549"/>
      <c r="H85" s="549"/>
      <c r="I85" s="534"/>
      <c r="J85" s="534"/>
      <c r="K85" s="535" t="s">
        <v>1538</v>
      </c>
      <c r="L85" s="549"/>
      <c r="M85" s="672" t="str">
        <f>E22</f>
        <v xml:space="preserve"> </v>
      </c>
      <c r="N85" s="672"/>
      <c r="O85" s="672"/>
      <c r="P85" s="672"/>
      <c r="Q85" s="672"/>
      <c r="R85" s="441"/>
    </row>
    <row r="86" spans="2:18" s="438" customFormat="1" ht="10.35" customHeight="1">
      <c r="B86" s="439"/>
      <c r="C86" s="534"/>
      <c r="D86" s="534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4"/>
      <c r="P86" s="534"/>
      <c r="Q86" s="534"/>
      <c r="R86" s="441"/>
    </row>
    <row r="87" spans="2:18" s="438" customFormat="1" ht="29.25" customHeight="1">
      <c r="B87" s="439"/>
      <c r="C87" s="673" t="s">
        <v>1558</v>
      </c>
      <c r="D87" s="650"/>
      <c r="E87" s="650"/>
      <c r="F87" s="650"/>
      <c r="G87" s="650"/>
      <c r="H87" s="534"/>
      <c r="I87" s="534"/>
      <c r="J87" s="534"/>
      <c r="K87" s="534"/>
      <c r="L87" s="534"/>
      <c r="M87" s="534"/>
      <c r="N87" s="673" t="s">
        <v>1559</v>
      </c>
      <c r="O87" s="650"/>
      <c r="P87" s="650"/>
      <c r="Q87" s="650"/>
      <c r="R87" s="441"/>
    </row>
    <row r="88" spans="2:18" s="438" customFormat="1" ht="10.35" customHeight="1">
      <c r="B88" s="439"/>
      <c r="C88" s="534"/>
      <c r="D88" s="534"/>
      <c r="E88" s="534"/>
      <c r="F88" s="534"/>
      <c r="G88" s="534"/>
      <c r="H88" s="534"/>
      <c r="I88" s="534"/>
      <c r="J88" s="534"/>
      <c r="K88" s="534"/>
      <c r="L88" s="534"/>
      <c r="M88" s="534"/>
      <c r="N88" s="534"/>
      <c r="O88" s="534"/>
      <c r="P88" s="534"/>
      <c r="Q88" s="534"/>
      <c r="R88" s="441"/>
    </row>
    <row r="89" spans="2:47" s="438" customFormat="1" ht="29.25" customHeight="1">
      <c r="B89" s="439"/>
      <c r="C89" s="468" t="s">
        <v>1560</v>
      </c>
      <c r="D89" s="534"/>
      <c r="E89" s="534"/>
      <c r="F89" s="534"/>
      <c r="G89" s="534"/>
      <c r="H89" s="534"/>
      <c r="I89" s="534"/>
      <c r="J89" s="534"/>
      <c r="K89" s="534"/>
      <c r="L89" s="534"/>
      <c r="M89" s="534"/>
      <c r="N89" s="674">
        <f>N124</f>
        <v>0</v>
      </c>
      <c r="O89" s="675"/>
      <c r="P89" s="675"/>
      <c r="Q89" s="675"/>
      <c r="R89" s="441"/>
      <c r="AU89" s="431" t="s">
        <v>1771</v>
      </c>
    </row>
    <row r="90" spans="2:18" s="472" customFormat="1" ht="24.95" customHeight="1">
      <c r="B90" s="469"/>
      <c r="C90" s="538"/>
      <c r="D90" s="470" t="s">
        <v>1772</v>
      </c>
      <c r="E90" s="538"/>
      <c r="F90" s="538"/>
      <c r="G90" s="538"/>
      <c r="H90" s="538"/>
      <c r="I90" s="538"/>
      <c r="J90" s="538"/>
      <c r="K90" s="538"/>
      <c r="L90" s="538"/>
      <c r="M90" s="538"/>
      <c r="N90" s="676">
        <f>N125</f>
        <v>0</v>
      </c>
      <c r="O90" s="677"/>
      <c r="P90" s="677"/>
      <c r="Q90" s="677"/>
      <c r="R90" s="471"/>
    </row>
    <row r="91" spans="2:18" s="476" customFormat="1" ht="19.9" customHeight="1">
      <c r="B91" s="473"/>
      <c r="C91" s="537"/>
      <c r="D91" s="474" t="s">
        <v>1773</v>
      </c>
      <c r="E91" s="537"/>
      <c r="F91" s="537"/>
      <c r="G91" s="537"/>
      <c r="H91" s="537"/>
      <c r="I91" s="537"/>
      <c r="J91" s="537"/>
      <c r="K91" s="537"/>
      <c r="L91" s="537"/>
      <c r="M91" s="537"/>
      <c r="N91" s="670">
        <f>N126</f>
        <v>0</v>
      </c>
      <c r="O91" s="671"/>
      <c r="P91" s="671"/>
      <c r="Q91" s="671"/>
      <c r="R91" s="475"/>
    </row>
    <row r="92" spans="2:18" s="476" customFormat="1" ht="14.85" customHeight="1">
      <c r="B92" s="473"/>
      <c r="C92" s="537"/>
      <c r="D92" s="474" t="s">
        <v>1774</v>
      </c>
      <c r="E92" s="537"/>
      <c r="F92" s="537"/>
      <c r="G92" s="537"/>
      <c r="H92" s="537"/>
      <c r="I92" s="537"/>
      <c r="J92" s="537"/>
      <c r="K92" s="537"/>
      <c r="L92" s="537"/>
      <c r="M92" s="537"/>
      <c r="N92" s="670">
        <f>N147</f>
        <v>0</v>
      </c>
      <c r="O92" s="671"/>
      <c r="P92" s="671"/>
      <c r="Q92" s="671"/>
      <c r="R92" s="475"/>
    </row>
    <row r="93" spans="2:18" s="476" customFormat="1" ht="21.75" customHeight="1">
      <c r="B93" s="473"/>
      <c r="C93" s="537"/>
      <c r="D93" s="474" t="s">
        <v>1775</v>
      </c>
      <c r="E93" s="537"/>
      <c r="F93" s="537"/>
      <c r="G93" s="537"/>
      <c r="H93" s="537"/>
      <c r="I93" s="537"/>
      <c r="J93" s="537"/>
      <c r="K93" s="537"/>
      <c r="L93" s="537"/>
      <c r="M93" s="537"/>
      <c r="N93" s="670">
        <f>N165</f>
        <v>0</v>
      </c>
      <c r="O93" s="671"/>
      <c r="P93" s="671"/>
      <c r="Q93" s="671"/>
      <c r="R93" s="475"/>
    </row>
    <row r="94" spans="2:18" s="476" customFormat="1" ht="21.75" customHeight="1">
      <c r="B94" s="473"/>
      <c r="C94" s="537"/>
      <c r="D94" s="474" t="s">
        <v>1776</v>
      </c>
      <c r="E94" s="537"/>
      <c r="F94" s="537"/>
      <c r="G94" s="537"/>
      <c r="H94" s="537"/>
      <c r="I94" s="537"/>
      <c r="J94" s="537"/>
      <c r="K94" s="537"/>
      <c r="L94" s="537"/>
      <c r="M94" s="537"/>
      <c r="N94" s="670">
        <f>N181</f>
        <v>0</v>
      </c>
      <c r="O94" s="671"/>
      <c r="P94" s="671"/>
      <c r="Q94" s="671"/>
      <c r="R94" s="475"/>
    </row>
    <row r="95" spans="2:18" s="476" customFormat="1" ht="21.75" customHeight="1">
      <c r="B95" s="473"/>
      <c r="C95" s="537"/>
      <c r="D95" s="474" t="s">
        <v>1777</v>
      </c>
      <c r="E95" s="537"/>
      <c r="F95" s="537"/>
      <c r="G95" s="537"/>
      <c r="H95" s="537"/>
      <c r="I95" s="537"/>
      <c r="J95" s="537"/>
      <c r="K95" s="537"/>
      <c r="L95" s="537"/>
      <c r="M95" s="537"/>
      <c r="N95" s="670">
        <f>N197</f>
        <v>0</v>
      </c>
      <c r="O95" s="671"/>
      <c r="P95" s="671"/>
      <c r="Q95" s="671"/>
      <c r="R95" s="475"/>
    </row>
    <row r="96" spans="2:18" s="476" customFormat="1" ht="19.9" customHeight="1">
      <c r="B96" s="473"/>
      <c r="C96" s="537"/>
      <c r="D96" s="474" t="s">
        <v>1778</v>
      </c>
      <c r="E96" s="537"/>
      <c r="F96" s="537"/>
      <c r="G96" s="537"/>
      <c r="H96" s="537"/>
      <c r="I96" s="537"/>
      <c r="J96" s="537"/>
      <c r="K96" s="537"/>
      <c r="L96" s="537"/>
      <c r="M96" s="537"/>
      <c r="N96" s="670">
        <f>N203</f>
        <v>0</v>
      </c>
      <c r="O96" s="671"/>
      <c r="P96" s="671"/>
      <c r="Q96" s="671"/>
      <c r="R96" s="475"/>
    </row>
    <row r="97" spans="2:18" s="476" customFormat="1" ht="14.85" customHeight="1">
      <c r="B97" s="473"/>
      <c r="C97" s="537"/>
      <c r="D97" s="474" t="s">
        <v>1779</v>
      </c>
      <c r="E97" s="537"/>
      <c r="F97" s="537"/>
      <c r="G97" s="537"/>
      <c r="H97" s="537"/>
      <c r="I97" s="537"/>
      <c r="J97" s="537"/>
      <c r="K97" s="537"/>
      <c r="L97" s="537"/>
      <c r="M97" s="537"/>
      <c r="N97" s="670">
        <f>N238</f>
        <v>0</v>
      </c>
      <c r="O97" s="671"/>
      <c r="P97" s="671"/>
      <c r="Q97" s="671"/>
      <c r="R97" s="475"/>
    </row>
    <row r="98" spans="2:18" s="476" customFormat="1" ht="14.85" customHeight="1">
      <c r="B98" s="473"/>
      <c r="C98" s="537"/>
      <c r="D98" s="474" t="s">
        <v>1780</v>
      </c>
      <c r="E98" s="537"/>
      <c r="F98" s="537"/>
      <c r="G98" s="537"/>
      <c r="H98" s="537"/>
      <c r="I98" s="537"/>
      <c r="J98" s="537"/>
      <c r="K98" s="537"/>
      <c r="L98" s="537"/>
      <c r="M98" s="537"/>
      <c r="N98" s="670">
        <f>N259</f>
        <v>0</v>
      </c>
      <c r="O98" s="671"/>
      <c r="P98" s="671"/>
      <c r="Q98" s="671"/>
      <c r="R98" s="475"/>
    </row>
    <row r="99" spans="2:18" s="476" customFormat="1" ht="14.85" customHeight="1">
      <c r="B99" s="473"/>
      <c r="C99" s="537"/>
      <c r="D99" s="474" t="s">
        <v>1781</v>
      </c>
      <c r="E99" s="537"/>
      <c r="F99" s="537"/>
      <c r="G99" s="537"/>
      <c r="H99" s="537"/>
      <c r="I99" s="537"/>
      <c r="J99" s="537"/>
      <c r="K99" s="537"/>
      <c r="L99" s="537"/>
      <c r="M99" s="537"/>
      <c r="N99" s="670">
        <f>N274</f>
        <v>0</v>
      </c>
      <c r="O99" s="671"/>
      <c r="P99" s="671"/>
      <c r="Q99" s="671"/>
      <c r="R99" s="475"/>
    </row>
    <row r="100" spans="2:18" s="476" customFormat="1" ht="21.75" customHeight="1">
      <c r="B100" s="473"/>
      <c r="C100" s="537"/>
      <c r="D100" s="474" t="s">
        <v>1782</v>
      </c>
      <c r="E100" s="537"/>
      <c r="F100" s="537"/>
      <c r="G100" s="537"/>
      <c r="H100" s="537"/>
      <c r="I100" s="537"/>
      <c r="J100" s="537"/>
      <c r="K100" s="537"/>
      <c r="L100" s="537"/>
      <c r="M100" s="537"/>
      <c r="N100" s="670">
        <f>N280</f>
        <v>0</v>
      </c>
      <c r="O100" s="671"/>
      <c r="P100" s="671"/>
      <c r="Q100" s="671"/>
      <c r="R100" s="475"/>
    </row>
    <row r="101" spans="2:18" s="476" customFormat="1" ht="19.9" customHeight="1">
      <c r="B101" s="473"/>
      <c r="C101" s="537"/>
      <c r="D101" s="474" t="s">
        <v>1783</v>
      </c>
      <c r="E101" s="537"/>
      <c r="F101" s="537"/>
      <c r="G101" s="537"/>
      <c r="H101" s="537"/>
      <c r="I101" s="537"/>
      <c r="J101" s="537"/>
      <c r="K101" s="537"/>
      <c r="L101" s="537"/>
      <c r="M101" s="537"/>
      <c r="N101" s="670">
        <f>N287</f>
        <v>0</v>
      </c>
      <c r="O101" s="671"/>
      <c r="P101" s="671"/>
      <c r="Q101" s="671"/>
      <c r="R101" s="475"/>
    </row>
    <row r="102" spans="2:18" s="472" customFormat="1" ht="24.95" customHeight="1">
      <c r="B102" s="469"/>
      <c r="C102" s="538"/>
      <c r="D102" s="470" t="s">
        <v>1564</v>
      </c>
      <c r="E102" s="538"/>
      <c r="F102" s="538"/>
      <c r="G102" s="538"/>
      <c r="H102" s="538"/>
      <c r="I102" s="538"/>
      <c r="J102" s="538"/>
      <c r="K102" s="538"/>
      <c r="L102" s="538"/>
      <c r="M102" s="538"/>
      <c r="N102" s="676">
        <f>N300</f>
        <v>0</v>
      </c>
      <c r="O102" s="677"/>
      <c r="P102" s="677"/>
      <c r="Q102" s="677"/>
      <c r="R102" s="471"/>
    </row>
    <row r="103" spans="2:18" s="438" customFormat="1" ht="21.75" customHeight="1">
      <c r="B103" s="439"/>
      <c r="C103" s="534"/>
      <c r="D103" s="534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441"/>
    </row>
    <row r="104" spans="2:21" s="438" customFormat="1" ht="29.25" customHeight="1">
      <c r="B104" s="439"/>
      <c r="C104" s="468"/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675"/>
      <c r="O104" s="678"/>
      <c r="P104" s="678"/>
      <c r="Q104" s="678"/>
      <c r="R104" s="441"/>
      <c r="T104" s="477"/>
      <c r="U104" s="478" t="s">
        <v>72</v>
      </c>
    </row>
    <row r="105" spans="2:18" s="438" customFormat="1" ht="18" customHeight="1">
      <c r="B105" s="439"/>
      <c r="C105" s="534"/>
      <c r="D105" s="534"/>
      <c r="E105" s="534"/>
      <c r="F105" s="534"/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534"/>
      <c r="R105" s="441"/>
    </row>
    <row r="106" spans="2:18" s="438" customFormat="1" ht="29.25" customHeight="1">
      <c r="B106" s="439"/>
      <c r="C106" s="479" t="s">
        <v>1566</v>
      </c>
      <c r="D106" s="534"/>
      <c r="E106" s="534"/>
      <c r="F106" s="534"/>
      <c r="G106" s="534"/>
      <c r="H106" s="534"/>
      <c r="I106" s="534"/>
      <c r="J106" s="534"/>
      <c r="K106" s="534"/>
      <c r="L106" s="674">
        <f>ROUND(SUM(N89+N104),2)</f>
        <v>0</v>
      </c>
      <c r="M106" s="674"/>
      <c r="N106" s="674"/>
      <c r="O106" s="674"/>
      <c r="P106" s="674"/>
      <c r="Q106" s="674"/>
      <c r="R106" s="441"/>
    </row>
    <row r="107" spans="2:18" s="438" customFormat="1" ht="6.95" customHeight="1">
      <c r="B107" s="461"/>
      <c r="C107" s="462"/>
      <c r="D107" s="462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462"/>
      <c r="R107" s="463"/>
    </row>
    <row r="108" spans="1:37" ht="12.75">
      <c r="A108" s="539"/>
      <c r="B108" s="539"/>
      <c r="C108" s="539"/>
      <c r="D108" s="539"/>
      <c r="E108" s="539"/>
      <c r="F108" s="539"/>
      <c r="G108" s="539"/>
      <c r="H108" s="539"/>
      <c r="I108" s="539"/>
      <c r="J108" s="539"/>
      <c r="K108" s="539"/>
      <c r="L108" s="539"/>
      <c r="M108" s="539"/>
      <c r="N108" s="539"/>
      <c r="O108" s="539"/>
      <c r="P108" s="539"/>
      <c r="Q108" s="539"/>
      <c r="R108" s="539"/>
      <c r="S108" s="539"/>
      <c r="T108" s="539"/>
      <c r="U108" s="539"/>
      <c r="V108" s="539"/>
      <c r="W108" s="539"/>
      <c r="X108" s="539"/>
      <c r="Y108" s="539"/>
      <c r="Z108" s="539"/>
      <c r="AA108" s="539"/>
      <c r="AB108" s="539"/>
      <c r="AC108" s="539"/>
      <c r="AD108" s="539"/>
      <c r="AE108" s="539"/>
      <c r="AF108" s="539"/>
      <c r="AG108" s="539"/>
      <c r="AH108" s="539"/>
      <c r="AI108" s="539"/>
      <c r="AJ108" s="539"/>
      <c r="AK108" s="539"/>
    </row>
    <row r="109" spans="1:37" ht="12.75">
      <c r="A109" s="539"/>
      <c r="B109" s="539"/>
      <c r="C109" s="539"/>
      <c r="D109" s="539"/>
      <c r="E109" s="539"/>
      <c r="F109" s="539"/>
      <c r="G109" s="539"/>
      <c r="H109" s="539"/>
      <c r="I109" s="539"/>
      <c r="J109" s="539"/>
      <c r="K109" s="539"/>
      <c r="L109" s="539"/>
      <c r="M109" s="539"/>
      <c r="N109" s="539"/>
      <c r="O109" s="539"/>
      <c r="P109" s="539"/>
      <c r="Q109" s="539"/>
      <c r="R109" s="539"/>
      <c r="S109" s="539"/>
      <c r="T109" s="539"/>
      <c r="U109" s="539"/>
      <c r="V109" s="539"/>
      <c r="W109" s="539"/>
      <c r="X109" s="539"/>
      <c r="Y109" s="539"/>
      <c r="Z109" s="539"/>
      <c r="AA109" s="539"/>
      <c r="AB109" s="539"/>
      <c r="AC109" s="539"/>
      <c r="AD109" s="539"/>
      <c r="AE109" s="539"/>
      <c r="AF109" s="539"/>
      <c r="AG109" s="539"/>
      <c r="AH109" s="539"/>
      <c r="AI109" s="539"/>
      <c r="AJ109" s="539"/>
      <c r="AK109" s="539"/>
    </row>
    <row r="110" spans="1:37" ht="12.75">
      <c r="A110" s="539"/>
      <c r="B110" s="539"/>
      <c r="C110" s="539"/>
      <c r="D110" s="539"/>
      <c r="E110" s="539"/>
      <c r="F110" s="539"/>
      <c r="G110" s="539"/>
      <c r="H110" s="539"/>
      <c r="I110" s="539"/>
      <c r="J110" s="539"/>
      <c r="K110" s="539"/>
      <c r="L110" s="539"/>
      <c r="M110" s="539"/>
      <c r="N110" s="539"/>
      <c r="O110" s="539"/>
      <c r="P110" s="539"/>
      <c r="Q110" s="539"/>
      <c r="R110" s="539"/>
      <c r="S110" s="539"/>
      <c r="T110" s="539"/>
      <c r="U110" s="539"/>
      <c r="V110" s="539"/>
      <c r="W110" s="539"/>
      <c r="X110" s="539"/>
      <c r="Y110" s="539"/>
      <c r="Z110" s="539"/>
      <c r="AA110" s="539"/>
      <c r="AB110" s="539"/>
      <c r="AC110" s="539"/>
      <c r="AD110" s="539"/>
      <c r="AE110" s="539"/>
      <c r="AF110" s="539"/>
      <c r="AG110" s="539"/>
      <c r="AH110" s="539"/>
      <c r="AI110" s="539"/>
      <c r="AJ110" s="539"/>
      <c r="AK110" s="539"/>
    </row>
    <row r="111" spans="2:18" s="438" customFormat="1" ht="6.95" customHeight="1">
      <c r="B111" s="464"/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465"/>
      <c r="R111" s="466"/>
    </row>
    <row r="112" spans="2:18" s="438" customFormat="1" ht="36.95" customHeight="1">
      <c r="B112" s="439"/>
      <c r="C112" s="658" t="s">
        <v>1567</v>
      </c>
      <c r="D112" s="650"/>
      <c r="E112" s="650"/>
      <c r="F112" s="650"/>
      <c r="G112" s="650"/>
      <c r="H112" s="650"/>
      <c r="I112" s="650"/>
      <c r="J112" s="650"/>
      <c r="K112" s="650"/>
      <c r="L112" s="650"/>
      <c r="M112" s="650"/>
      <c r="N112" s="650"/>
      <c r="O112" s="650"/>
      <c r="P112" s="650"/>
      <c r="Q112" s="650"/>
      <c r="R112" s="441"/>
    </row>
    <row r="113" spans="2:18" s="438" customFormat="1" ht="6.95" customHeight="1">
      <c r="B113" s="439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441"/>
    </row>
    <row r="114" spans="2:18" s="438" customFormat="1" ht="30" customHeight="1">
      <c r="B114" s="439"/>
      <c r="C114" s="535" t="s">
        <v>1522</v>
      </c>
      <c r="D114" s="534"/>
      <c r="E114" s="534"/>
      <c r="F114" s="660" t="str">
        <f>F6</f>
        <v>Zateplení fasády a střechy budovy školy SZeŠ a SOŠ Poděbrady</v>
      </c>
      <c r="G114" s="661"/>
      <c r="H114" s="661"/>
      <c r="I114" s="661"/>
      <c r="J114" s="661"/>
      <c r="K114" s="661"/>
      <c r="L114" s="661"/>
      <c r="M114" s="661"/>
      <c r="N114" s="661"/>
      <c r="O114" s="661"/>
      <c r="P114" s="661"/>
      <c r="Q114" s="534"/>
      <c r="R114" s="441"/>
    </row>
    <row r="115" spans="1:37" ht="30" customHeight="1">
      <c r="A115" s="539"/>
      <c r="B115" s="435"/>
      <c r="C115" s="535" t="s">
        <v>1523</v>
      </c>
      <c r="D115" s="536"/>
      <c r="E115" s="536"/>
      <c r="F115" s="660" t="s">
        <v>1524</v>
      </c>
      <c r="G115" s="662"/>
      <c r="H115" s="662"/>
      <c r="I115" s="662"/>
      <c r="J115" s="662"/>
      <c r="K115" s="662"/>
      <c r="L115" s="662"/>
      <c r="M115" s="662"/>
      <c r="N115" s="662"/>
      <c r="O115" s="662"/>
      <c r="P115" s="662"/>
      <c r="Q115" s="536"/>
      <c r="R115" s="436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</row>
    <row r="116" spans="2:18" s="438" customFormat="1" ht="36.95" customHeight="1">
      <c r="B116" s="439"/>
      <c r="C116" s="467" t="s">
        <v>1525</v>
      </c>
      <c r="D116" s="534"/>
      <c r="E116" s="534"/>
      <c r="F116" s="669" t="str">
        <f>F8</f>
        <v>a - Vzduchotechnika</v>
      </c>
      <c r="G116" s="650"/>
      <c r="H116" s="650"/>
      <c r="I116" s="650"/>
      <c r="J116" s="650"/>
      <c r="K116" s="650"/>
      <c r="L116" s="650"/>
      <c r="M116" s="650"/>
      <c r="N116" s="650"/>
      <c r="O116" s="650"/>
      <c r="P116" s="650"/>
      <c r="Q116" s="534"/>
      <c r="R116" s="441"/>
    </row>
    <row r="117" spans="2:18" s="438" customFormat="1" ht="6.95" customHeight="1">
      <c r="B117" s="439"/>
      <c r="C117" s="534"/>
      <c r="D117" s="534"/>
      <c r="E117" s="534"/>
      <c r="F117" s="534"/>
      <c r="G117" s="534"/>
      <c r="H117" s="534"/>
      <c r="I117" s="534"/>
      <c r="J117" s="534"/>
      <c r="K117" s="534"/>
      <c r="L117" s="534"/>
      <c r="M117" s="534"/>
      <c r="N117" s="534"/>
      <c r="O117" s="534"/>
      <c r="P117" s="534"/>
      <c r="Q117" s="534"/>
      <c r="R117" s="441"/>
    </row>
    <row r="118" spans="2:18" s="438" customFormat="1" ht="18" customHeight="1">
      <c r="B118" s="439"/>
      <c r="C118" s="535" t="s">
        <v>1530</v>
      </c>
      <c r="D118" s="534"/>
      <c r="E118" s="534"/>
      <c r="F118" s="532" t="str">
        <f>F10</f>
        <v>SZeŠ a SOŠ Poděbrady</v>
      </c>
      <c r="G118" s="534"/>
      <c r="H118" s="534"/>
      <c r="I118" s="534"/>
      <c r="J118" s="534"/>
      <c r="K118" s="535" t="s">
        <v>1532</v>
      </c>
      <c r="L118" s="534"/>
      <c r="M118" s="651" t="str">
        <f>IF(O10="","",O10)</f>
        <v>9. 12. 2016</v>
      </c>
      <c r="N118" s="651"/>
      <c r="O118" s="651"/>
      <c r="P118" s="651"/>
      <c r="Q118" s="534"/>
      <c r="R118" s="441"/>
    </row>
    <row r="119" spans="2:18" s="438" customFormat="1" ht="6.95" customHeight="1">
      <c r="B119" s="439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441"/>
    </row>
    <row r="120" spans="2:18" s="438" customFormat="1" ht="15">
      <c r="B120" s="439"/>
      <c r="C120" s="535" t="s">
        <v>1533</v>
      </c>
      <c r="D120" s="534"/>
      <c r="E120" s="534"/>
      <c r="F120" s="532" t="str">
        <f>E13</f>
        <v xml:space="preserve"> </v>
      </c>
      <c r="G120" s="534"/>
      <c r="H120" s="534"/>
      <c r="I120" s="534"/>
      <c r="J120" s="534"/>
      <c r="K120" s="535" t="s">
        <v>1537</v>
      </c>
      <c r="L120" s="534"/>
      <c r="M120" s="652" t="str">
        <f>E19</f>
        <v xml:space="preserve"> </v>
      </c>
      <c r="N120" s="652"/>
      <c r="O120" s="652"/>
      <c r="P120" s="652"/>
      <c r="Q120" s="652"/>
      <c r="R120" s="441"/>
    </row>
    <row r="121" spans="2:18" s="438" customFormat="1" ht="14.45" customHeight="1">
      <c r="B121" s="439"/>
      <c r="C121" s="535" t="s">
        <v>1536</v>
      </c>
      <c r="D121" s="534"/>
      <c r="E121" s="534"/>
      <c r="F121" s="532" t="str">
        <f>IF(E16="","",E16)</f>
        <v xml:space="preserve"> </v>
      </c>
      <c r="G121" s="534"/>
      <c r="H121" s="534"/>
      <c r="I121" s="534"/>
      <c r="J121" s="534"/>
      <c r="K121" s="535" t="s">
        <v>1538</v>
      </c>
      <c r="L121" s="534"/>
      <c r="M121" s="652" t="str">
        <f>E22</f>
        <v xml:space="preserve"> </v>
      </c>
      <c r="N121" s="652"/>
      <c r="O121" s="652"/>
      <c r="P121" s="652"/>
      <c r="Q121" s="652"/>
      <c r="R121" s="441"/>
    </row>
    <row r="122" spans="2:18" s="438" customFormat="1" ht="10.35" customHeight="1">
      <c r="B122" s="439"/>
      <c r="C122" s="534"/>
      <c r="D122" s="534"/>
      <c r="E122" s="534"/>
      <c r="F122" s="534"/>
      <c r="G122" s="534"/>
      <c r="H122" s="534"/>
      <c r="I122" s="534"/>
      <c r="J122" s="534"/>
      <c r="K122" s="534"/>
      <c r="L122" s="534"/>
      <c r="M122" s="534"/>
      <c r="N122" s="534"/>
      <c r="O122" s="534"/>
      <c r="P122" s="534"/>
      <c r="Q122" s="534"/>
      <c r="R122" s="441"/>
    </row>
    <row r="123" spans="2:27" s="483" customFormat="1" ht="29.25" customHeight="1">
      <c r="B123" s="480"/>
      <c r="C123" s="481" t="s">
        <v>1568</v>
      </c>
      <c r="D123" s="533" t="s">
        <v>1569</v>
      </c>
      <c r="E123" s="533" t="s">
        <v>1570</v>
      </c>
      <c r="F123" s="687" t="s">
        <v>1571</v>
      </c>
      <c r="G123" s="687"/>
      <c r="H123" s="687"/>
      <c r="I123" s="687"/>
      <c r="J123" s="533" t="s">
        <v>90</v>
      </c>
      <c r="K123" s="533" t="s">
        <v>1572</v>
      </c>
      <c r="L123" s="688" t="s">
        <v>1573</v>
      </c>
      <c r="M123" s="688"/>
      <c r="N123" s="687" t="s">
        <v>1559</v>
      </c>
      <c r="O123" s="687"/>
      <c r="P123" s="687"/>
      <c r="Q123" s="689"/>
      <c r="R123" s="482"/>
      <c r="T123" s="484" t="s">
        <v>1784</v>
      </c>
      <c r="U123" s="485" t="s">
        <v>72</v>
      </c>
      <c r="V123" s="485" t="s">
        <v>1785</v>
      </c>
      <c r="W123" s="485" t="s">
        <v>1786</v>
      </c>
      <c r="X123" s="485" t="s">
        <v>1787</v>
      </c>
      <c r="Y123" s="485" t="s">
        <v>1788</v>
      </c>
      <c r="Z123" s="485" t="s">
        <v>1789</v>
      </c>
      <c r="AA123" s="486" t="s">
        <v>1790</v>
      </c>
    </row>
    <row r="124" spans="2:63" s="438" customFormat="1" ht="29.25" customHeight="1">
      <c r="B124" s="439"/>
      <c r="C124" s="479" t="s">
        <v>1540</v>
      </c>
      <c r="D124" s="534"/>
      <c r="E124" s="534"/>
      <c r="F124" s="534"/>
      <c r="G124" s="534"/>
      <c r="H124" s="534"/>
      <c r="I124" s="534"/>
      <c r="J124" s="534"/>
      <c r="K124" s="534"/>
      <c r="L124" s="534"/>
      <c r="M124" s="534"/>
      <c r="N124" s="679">
        <f>BK124</f>
        <v>0</v>
      </c>
      <c r="O124" s="680"/>
      <c r="P124" s="680"/>
      <c r="Q124" s="680"/>
      <c r="R124" s="441"/>
      <c r="T124" s="487"/>
      <c r="U124" s="442"/>
      <c r="V124" s="442"/>
      <c r="W124" s="488">
        <f>W125+W300</f>
        <v>754.8898899999999</v>
      </c>
      <c r="X124" s="442"/>
      <c r="Y124" s="488">
        <f>Y125+Y300</f>
        <v>5.2618100000000005</v>
      </c>
      <c r="Z124" s="442"/>
      <c r="AA124" s="489">
        <f>AA125+AA300</f>
        <v>0</v>
      </c>
      <c r="AT124" s="431" t="s">
        <v>1791</v>
      </c>
      <c r="AU124" s="431" t="s">
        <v>1771</v>
      </c>
      <c r="BK124" s="490">
        <f>BK125+BK300</f>
        <v>0</v>
      </c>
    </row>
    <row r="125" spans="2:63" s="495" customFormat="1" ht="37.35" customHeight="1">
      <c r="B125" s="491"/>
      <c r="C125" s="492"/>
      <c r="D125" s="493" t="s">
        <v>1772</v>
      </c>
      <c r="E125" s="493"/>
      <c r="F125" s="493"/>
      <c r="G125" s="493"/>
      <c r="H125" s="493"/>
      <c r="I125" s="493"/>
      <c r="J125" s="493"/>
      <c r="K125" s="493"/>
      <c r="L125" s="493"/>
      <c r="M125" s="493"/>
      <c r="N125" s="681">
        <f>BK125</f>
        <v>0</v>
      </c>
      <c r="O125" s="676"/>
      <c r="P125" s="676"/>
      <c r="Q125" s="676"/>
      <c r="R125" s="494"/>
      <c r="T125" s="496"/>
      <c r="U125" s="492"/>
      <c r="V125" s="492"/>
      <c r="W125" s="497">
        <f>W126+W203+W287</f>
        <v>654.8898899999999</v>
      </c>
      <c r="X125" s="492"/>
      <c r="Y125" s="497">
        <f>Y126+Y203+Y287</f>
        <v>5.2618100000000005</v>
      </c>
      <c r="Z125" s="492"/>
      <c r="AA125" s="498">
        <f>AA126+AA203+AA287</f>
        <v>0</v>
      </c>
      <c r="AL125" s="545"/>
      <c r="AR125" s="499" t="s">
        <v>99</v>
      </c>
      <c r="AT125" s="500" t="s">
        <v>1791</v>
      </c>
      <c r="AU125" s="500" t="s">
        <v>608</v>
      </c>
      <c r="AY125" s="499" t="s">
        <v>1792</v>
      </c>
      <c r="BK125" s="501">
        <f>BK126+BK203+BK287</f>
        <v>0</v>
      </c>
    </row>
    <row r="126" spans="2:63" s="495" customFormat="1" ht="19.9" customHeight="1">
      <c r="B126" s="491"/>
      <c r="C126" s="492"/>
      <c r="D126" s="502" t="s">
        <v>1773</v>
      </c>
      <c r="E126" s="502"/>
      <c r="F126" s="502"/>
      <c r="G126" s="502"/>
      <c r="H126" s="502"/>
      <c r="I126" s="502"/>
      <c r="J126" s="502"/>
      <c r="K126" s="502"/>
      <c r="L126" s="502"/>
      <c r="M126" s="502"/>
      <c r="N126" s="682">
        <f>BK126</f>
        <v>0</v>
      </c>
      <c r="O126" s="683"/>
      <c r="P126" s="683"/>
      <c r="Q126" s="683"/>
      <c r="R126" s="494"/>
      <c r="T126" s="496"/>
      <c r="U126" s="492"/>
      <c r="V126" s="492"/>
      <c r="W126" s="497">
        <f>W127+SUM(W128:W147)</f>
        <v>298.093</v>
      </c>
      <c r="X126" s="492"/>
      <c r="Y126" s="497">
        <f>Y127+SUM(Y128:Y147)</f>
        <v>2.31065</v>
      </c>
      <c r="Z126" s="492"/>
      <c r="AA126" s="498">
        <f>AA127+SUM(AA128:AA147)</f>
        <v>0</v>
      </c>
      <c r="AL126" s="545"/>
      <c r="AR126" s="499" t="s">
        <v>99</v>
      </c>
      <c r="AT126" s="500" t="s">
        <v>1791</v>
      </c>
      <c r="AU126" s="500" t="s">
        <v>99</v>
      </c>
      <c r="AY126" s="499" t="s">
        <v>1792</v>
      </c>
      <c r="BK126" s="501">
        <f>BK127+SUM(BK128:BK147)</f>
        <v>0</v>
      </c>
    </row>
    <row r="127" spans="2:65" s="438" customFormat="1" ht="22.5" customHeight="1">
      <c r="B127" s="439"/>
      <c r="C127" s="503" t="s">
        <v>99</v>
      </c>
      <c r="D127" s="503" t="s">
        <v>1574</v>
      </c>
      <c r="E127" s="504" t="s">
        <v>1793</v>
      </c>
      <c r="F127" s="684" t="s">
        <v>1794</v>
      </c>
      <c r="G127" s="684"/>
      <c r="H127" s="684"/>
      <c r="I127" s="684"/>
      <c r="J127" s="505" t="s">
        <v>153</v>
      </c>
      <c r="K127" s="506">
        <v>1</v>
      </c>
      <c r="L127" s="685"/>
      <c r="M127" s="685"/>
      <c r="N127" s="686">
        <f aca="true" t="shared" si="0" ref="N127:N146">ROUND(L127*K127,2)</f>
        <v>0</v>
      </c>
      <c r="O127" s="686"/>
      <c r="P127" s="686"/>
      <c r="Q127" s="686"/>
      <c r="R127" s="441"/>
      <c r="T127" s="507" t="s">
        <v>1528</v>
      </c>
      <c r="U127" s="508" t="s">
        <v>1543</v>
      </c>
      <c r="V127" s="509">
        <v>0</v>
      </c>
      <c r="W127" s="509">
        <f aca="true" t="shared" si="1" ref="W127:W146">V127*K127</f>
        <v>0</v>
      </c>
      <c r="X127" s="509">
        <v>0</v>
      </c>
      <c r="Y127" s="509">
        <f aca="true" t="shared" si="2" ref="Y127:Y146">X127*K127</f>
        <v>0</v>
      </c>
      <c r="Z127" s="509">
        <v>0</v>
      </c>
      <c r="AA127" s="510">
        <f aca="true" t="shared" si="3" ref="AA127:AA146">Z127*K127</f>
        <v>0</v>
      </c>
      <c r="AL127" s="546"/>
      <c r="AR127" s="431" t="s">
        <v>204</v>
      </c>
      <c r="AT127" s="431" t="s">
        <v>1574</v>
      </c>
      <c r="AU127" s="431" t="s">
        <v>1577</v>
      </c>
      <c r="AY127" s="431" t="s">
        <v>1792</v>
      </c>
      <c r="BE127" s="511">
        <f aca="true" t="shared" si="4" ref="BE127:BE146">IF(U127="základní",N127,0)</f>
        <v>0</v>
      </c>
      <c r="BF127" s="511">
        <f aca="true" t="shared" si="5" ref="BF127:BF146">IF(U127="snížená",N127,0)</f>
        <v>0</v>
      </c>
      <c r="BG127" s="511">
        <f aca="true" t="shared" si="6" ref="BG127:BG146">IF(U127="zákl. přenesená",N127,0)</f>
        <v>0</v>
      </c>
      <c r="BH127" s="511">
        <f aca="true" t="shared" si="7" ref="BH127:BH146">IF(U127="sníž. přenesená",N127,0)</f>
        <v>0</v>
      </c>
      <c r="BI127" s="511">
        <f aca="true" t="shared" si="8" ref="BI127:BI146">IF(U127="nulová",N127,0)</f>
        <v>0</v>
      </c>
      <c r="BJ127" s="431" t="s">
        <v>99</v>
      </c>
      <c r="BK127" s="511">
        <f aca="true" t="shared" si="9" ref="BK127:BK146">ROUND(L127*K127,2)</f>
        <v>0</v>
      </c>
      <c r="BL127" s="431" t="s">
        <v>204</v>
      </c>
      <c r="BM127" s="431" t="s">
        <v>1795</v>
      </c>
    </row>
    <row r="128" spans="2:65" s="438" customFormat="1" ht="31.5" customHeight="1">
      <c r="B128" s="439"/>
      <c r="C128" s="512" t="s">
        <v>1577</v>
      </c>
      <c r="D128" s="512" t="s">
        <v>1604</v>
      </c>
      <c r="E128" s="513" t="s">
        <v>1796</v>
      </c>
      <c r="F128" s="690" t="s">
        <v>1797</v>
      </c>
      <c r="G128" s="690"/>
      <c r="H128" s="690"/>
      <c r="I128" s="690"/>
      <c r="J128" s="514" t="s">
        <v>153</v>
      </c>
      <c r="K128" s="515">
        <v>1</v>
      </c>
      <c r="L128" s="691"/>
      <c r="M128" s="691"/>
      <c r="N128" s="692">
        <f t="shared" si="0"/>
        <v>0</v>
      </c>
      <c r="O128" s="686"/>
      <c r="P128" s="686"/>
      <c r="Q128" s="686"/>
      <c r="R128" s="441"/>
      <c r="T128" s="507" t="s">
        <v>1528</v>
      </c>
      <c r="U128" s="508" t="s">
        <v>1543</v>
      </c>
      <c r="V128" s="509">
        <v>0</v>
      </c>
      <c r="W128" s="509">
        <f t="shared" si="1"/>
        <v>0</v>
      </c>
      <c r="X128" s="509">
        <v>0</v>
      </c>
      <c r="Y128" s="509">
        <f t="shared" si="2"/>
        <v>0</v>
      </c>
      <c r="Z128" s="509">
        <v>0</v>
      </c>
      <c r="AA128" s="510">
        <f t="shared" si="3"/>
        <v>0</v>
      </c>
      <c r="AL128" s="546"/>
      <c r="AR128" s="431" t="s">
        <v>1592</v>
      </c>
      <c r="AT128" s="431" t="s">
        <v>1604</v>
      </c>
      <c r="AU128" s="431" t="s">
        <v>1577</v>
      </c>
      <c r="AY128" s="431" t="s">
        <v>1792</v>
      </c>
      <c r="BE128" s="511">
        <f t="shared" si="4"/>
        <v>0</v>
      </c>
      <c r="BF128" s="511">
        <f t="shared" si="5"/>
        <v>0</v>
      </c>
      <c r="BG128" s="511">
        <f t="shared" si="6"/>
        <v>0</v>
      </c>
      <c r="BH128" s="511">
        <f t="shared" si="7"/>
        <v>0</v>
      </c>
      <c r="BI128" s="511">
        <f t="shared" si="8"/>
        <v>0</v>
      </c>
      <c r="BJ128" s="431" t="s">
        <v>99</v>
      </c>
      <c r="BK128" s="511">
        <f t="shared" si="9"/>
        <v>0</v>
      </c>
      <c r="BL128" s="431" t="s">
        <v>204</v>
      </c>
      <c r="BM128" s="431" t="s">
        <v>1798</v>
      </c>
    </row>
    <row r="129" spans="2:65" s="438" customFormat="1" ht="31.5" customHeight="1">
      <c r="B129" s="439"/>
      <c r="C129" s="503" t="s">
        <v>160</v>
      </c>
      <c r="D129" s="503" t="s">
        <v>1574</v>
      </c>
      <c r="E129" s="504" t="s">
        <v>1799</v>
      </c>
      <c r="F129" s="684" t="s">
        <v>1800</v>
      </c>
      <c r="G129" s="684"/>
      <c r="H129" s="684"/>
      <c r="I129" s="684"/>
      <c r="J129" s="505" t="s">
        <v>101</v>
      </c>
      <c r="K129" s="506">
        <v>16</v>
      </c>
      <c r="L129" s="685"/>
      <c r="M129" s="685"/>
      <c r="N129" s="686">
        <f t="shared" si="0"/>
        <v>0</v>
      </c>
      <c r="O129" s="686"/>
      <c r="P129" s="686"/>
      <c r="Q129" s="686"/>
      <c r="R129" s="441"/>
      <c r="T129" s="507" t="s">
        <v>1528</v>
      </c>
      <c r="U129" s="508" t="s">
        <v>1543</v>
      </c>
      <c r="V129" s="509">
        <v>0</v>
      </c>
      <c r="W129" s="509">
        <f t="shared" si="1"/>
        <v>0</v>
      </c>
      <c r="X129" s="509">
        <v>0</v>
      </c>
      <c r="Y129" s="509">
        <f t="shared" si="2"/>
        <v>0</v>
      </c>
      <c r="Z129" s="509">
        <v>0</v>
      </c>
      <c r="AA129" s="510">
        <f t="shared" si="3"/>
        <v>0</v>
      </c>
      <c r="AL129" s="546"/>
      <c r="AR129" s="431" t="s">
        <v>204</v>
      </c>
      <c r="AT129" s="431" t="s">
        <v>1574</v>
      </c>
      <c r="AU129" s="431" t="s">
        <v>1577</v>
      </c>
      <c r="AY129" s="431" t="s">
        <v>1792</v>
      </c>
      <c r="BE129" s="511">
        <f t="shared" si="4"/>
        <v>0</v>
      </c>
      <c r="BF129" s="511">
        <f t="shared" si="5"/>
        <v>0</v>
      </c>
      <c r="BG129" s="511">
        <f t="shared" si="6"/>
        <v>0</v>
      </c>
      <c r="BH129" s="511">
        <f t="shared" si="7"/>
        <v>0</v>
      </c>
      <c r="BI129" s="511">
        <f t="shared" si="8"/>
        <v>0</v>
      </c>
      <c r="BJ129" s="431" t="s">
        <v>99</v>
      </c>
      <c r="BK129" s="511">
        <f t="shared" si="9"/>
        <v>0</v>
      </c>
      <c r="BL129" s="431" t="s">
        <v>204</v>
      </c>
      <c r="BM129" s="431" t="s">
        <v>1801</v>
      </c>
    </row>
    <row r="130" spans="2:65" s="438" customFormat="1" ht="22.5" customHeight="1">
      <c r="B130" s="439"/>
      <c r="C130" s="503" t="s">
        <v>204</v>
      </c>
      <c r="D130" s="503" t="s">
        <v>1574</v>
      </c>
      <c r="E130" s="504" t="s">
        <v>1802</v>
      </c>
      <c r="F130" s="684" t="s">
        <v>1803</v>
      </c>
      <c r="G130" s="684"/>
      <c r="H130" s="684"/>
      <c r="I130" s="684"/>
      <c r="J130" s="505" t="s">
        <v>153</v>
      </c>
      <c r="K130" s="506">
        <v>8</v>
      </c>
      <c r="L130" s="685"/>
      <c r="M130" s="685"/>
      <c r="N130" s="686">
        <f t="shared" si="0"/>
        <v>0</v>
      </c>
      <c r="O130" s="686"/>
      <c r="P130" s="686"/>
      <c r="Q130" s="686"/>
      <c r="R130" s="441"/>
      <c r="T130" s="507" t="s">
        <v>1528</v>
      </c>
      <c r="U130" s="508" t="s">
        <v>1543</v>
      </c>
      <c r="V130" s="509">
        <v>0</v>
      </c>
      <c r="W130" s="509">
        <f t="shared" si="1"/>
        <v>0</v>
      </c>
      <c r="X130" s="509">
        <v>0</v>
      </c>
      <c r="Y130" s="509">
        <f t="shared" si="2"/>
        <v>0</v>
      </c>
      <c r="Z130" s="509">
        <v>0</v>
      </c>
      <c r="AA130" s="510">
        <f t="shared" si="3"/>
        <v>0</v>
      </c>
      <c r="AL130" s="546"/>
      <c r="AR130" s="431" t="s">
        <v>204</v>
      </c>
      <c r="AT130" s="431" t="s">
        <v>1574</v>
      </c>
      <c r="AU130" s="431" t="s">
        <v>1577</v>
      </c>
      <c r="AY130" s="431" t="s">
        <v>1792</v>
      </c>
      <c r="BE130" s="511">
        <f t="shared" si="4"/>
        <v>0</v>
      </c>
      <c r="BF130" s="511">
        <f t="shared" si="5"/>
        <v>0</v>
      </c>
      <c r="BG130" s="511">
        <f t="shared" si="6"/>
        <v>0</v>
      </c>
      <c r="BH130" s="511">
        <f t="shared" si="7"/>
        <v>0</v>
      </c>
      <c r="BI130" s="511">
        <f t="shared" si="8"/>
        <v>0</v>
      </c>
      <c r="BJ130" s="431" t="s">
        <v>99</v>
      </c>
      <c r="BK130" s="511">
        <f t="shared" si="9"/>
        <v>0</v>
      </c>
      <c r="BL130" s="431" t="s">
        <v>204</v>
      </c>
      <c r="BM130" s="431" t="s">
        <v>1804</v>
      </c>
    </row>
    <row r="131" spans="2:65" s="438" customFormat="1" ht="22.5" customHeight="1">
      <c r="B131" s="439"/>
      <c r="C131" s="503" t="s">
        <v>213</v>
      </c>
      <c r="D131" s="503" t="s">
        <v>1574</v>
      </c>
      <c r="E131" s="504" t="s">
        <v>1805</v>
      </c>
      <c r="F131" s="684" t="s">
        <v>1806</v>
      </c>
      <c r="G131" s="684"/>
      <c r="H131" s="684"/>
      <c r="I131" s="684"/>
      <c r="J131" s="505" t="s">
        <v>153</v>
      </c>
      <c r="K131" s="506">
        <v>2</v>
      </c>
      <c r="L131" s="685"/>
      <c r="M131" s="685"/>
      <c r="N131" s="686">
        <f t="shared" si="0"/>
        <v>0</v>
      </c>
      <c r="O131" s="686"/>
      <c r="P131" s="686"/>
      <c r="Q131" s="686"/>
      <c r="R131" s="441"/>
      <c r="T131" s="507" t="s">
        <v>1528</v>
      </c>
      <c r="U131" s="508" t="s">
        <v>1543</v>
      </c>
      <c r="V131" s="509">
        <v>0</v>
      </c>
      <c r="W131" s="509">
        <f t="shared" si="1"/>
        <v>0</v>
      </c>
      <c r="X131" s="509">
        <v>0</v>
      </c>
      <c r="Y131" s="509">
        <f t="shared" si="2"/>
        <v>0</v>
      </c>
      <c r="Z131" s="509">
        <v>0</v>
      </c>
      <c r="AA131" s="510">
        <f t="shared" si="3"/>
        <v>0</v>
      </c>
      <c r="AL131" s="546"/>
      <c r="AR131" s="431" t="s">
        <v>204</v>
      </c>
      <c r="AT131" s="431" t="s">
        <v>1574</v>
      </c>
      <c r="AU131" s="431" t="s">
        <v>1577</v>
      </c>
      <c r="AY131" s="431" t="s">
        <v>1792</v>
      </c>
      <c r="BE131" s="511">
        <f t="shared" si="4"/>
        <v>0</v>
      </c>
      <c r="BF131" s="511">
        <f t="shared" si="5"/>
        <v>0</v>
      </c>
      <c r="BG131" s="511">
        <f t="shared" si="6"/>
        <v>0</v>
      </c>
      <c r="BH131" s="511">
        <f t="shared" si="7"/>
        <v>0</v>
      </c>
      <c r="BI131" s="511">
        <f t="shared" si="8"/>
        <v>0</v>
      </c>
      <c r="BJ131" s="431" t="s">
        <v>99</v>
      </c>
      <c r="BK131" s="511">
        <f t="shared" si="9"/>
        <v>0</v>
      </c>
      <c r="BL131" s="431" t="s">
        <v>204</v>
      </c>
      <c r="BM131" s="431" t="s">
        <v>1807</v>
      </c>
    </row>
    <row r="132" spans="2:65" s="438" customFormat="1" ht="22.5" customHeight="1">
      <c r="B132" s="439"/>
      <c r="C132" s="503" t="s">
        <v>1586</v>
      </c>
      <c r="D132" s="503" t="s">
        <v>1574</v>
      </c>
      <c r="E132" s="504" t="s">
        <v>1808</v>
      </c>
      <c r="F132" s="684" t="s">
        <v>1809</v>
      </c>
      <c r="G132" s="684"/>
      <c r="H132" s="684"/>
      <c r="I132" s="684"/>
      <c r="J132" s="505" t="s">
        <v>153</v>
      </c>
      <c r="K132" s="506">
        <v>4</v>
      </c>
      <c r="L132" s="685"/>
      <c r="M132" s="685"/>
      <c r="N132" s="686">
        <f t="shared" si="0"/>
        <v>0</v>
      </c>
      <c r="O132" s="686"/>
      <c r="P132" s="686"/>
      <c r="Q132" s="686"/>
      <c r="R132" s="441"/>
      <c r="T132" s="507" t="s">
        <v>1528</v>
      </c>
      <c r="U132" s="508" t="s">
        <v>1543</v>
      </c>
      <c r="V132" s="509">
        <v>0</v>
      </c>
      <c r="W132" s="509">
        <f t="shared" si="1"/>
        <v>0</v>
      </c>
      <c r="X132" s="509">
        <v>0</v>
      </c>
      <c r="Y132" s="509">
        <f t="shared" si="2"/>
        <v>0</v>
      </c>
      <c r="Z132" s="509">
        <v>0</v>
      </c>
      <c r="AA132" s="510">
        <f t="shared" si="3"/>
        <v>0</v>
      </c>
      <c r="AL132" s="546"/>
      <c r="AR132" s="431" t="s">
        <v>204</v>
      </c>
      <c r="AT132" s="431" t="s">
        <v>1574</v>
      </c>
      <c r="AU132" s="431" t="s">
        <v>1577</v>
      </c>
      <c r="AY132" s="431" t="s">
        <v>1792</v>
      </c>
      <c r="BE132" s="511">
        <f t="shared" si="4"/>
        <v>0</v>
      </c>
      <c r="BF132" s="511">
        <f t="shared" si="5"/>
        <v>0</v>
      </c>
      <c r="BG132" s="511">
        <f t="shared" si="6"/>
        <v>0</v>
      </c>
      <c r="BH132" s="511">
        <f t="shared" si="7"/>
        <v>0</v>
      </c>
      <c r="BI132" s="511">
        <f t="shared" si="8"/>
        <v>0</v>
      </c>
      <c r="BJ132" s="431" t="s">
        <v>99</v>
      </c>
      <c r="BK132" s="511">
        <f t="shared" si="9"/>
        <v>0</v>
      </c>
      <c r="BL132" s="431" t="s">
        <v>204</v>
      </c>
      <c r="BM132" s="431" t="s">
        <v>1810</v>
      </c>
    </row>
    <row r="133" spans="2:65" s="438" customFormat="1" ht="22.5" customHeight="1">
      <c r="B133" s="439"/>
      <c r="C133" s="503" t="s">
        <v>1589</v>
      </c>
      <c r="D133" s="503" t="s">
        <v>1574</v>
      </c>
      <c r="E133" s="504" t="s">
        <v>1811</v>
      </c>
      <c r="F133" s="684" t="s">
        <v>1812</v>
      </c>
      <c r="G133" s="684"/>
      <c r="H133" s="684"/>
      <c r="I133" s="684"/>
      <c r="J133" s="505" t="s">
        <v>153</v>
      </c>
      <c r="K133" s="506">
        <v>2</v>
      </c>
      <c r="L133" s="685"/>
      <c r="M133" s="685"/>
      <c r="N133" s="686">
        <f t="shared" si="0"/>
        <v>0</v>
      </c>
      <c r="O133" s="686"/>
      <c r="P133" s="686"/>
      <c r="Q133" s="686"/>
      <c r="R133" s="441"/>
      <c r="T133" s="507" t="s">
        <v>1528</v>
      </c>
      <c r="U133" s="508" t="s">
        <v>1543</v>
      </c>
      <c r="V133" s="509">
        <v>0</v>
      </c>
      <c r="W133" s="509">
        <f t="shared" si="1"/>
        <v>0</v>
      </c>
      <c r="X133" s="509">
        <v>0</v>
      </c>
      <c r="Y133" s="509">
        <f t="shared" si="2"/>
        <v>0</v>
      </c>
      <c r="Z133" s="509">
        <v>0</v>
      </c>
      <c r="AA133" s="510">
        <f t="shared" si="3"/>
        <v>0</v>
      </c>
      <c r="AL133" s="546"/>
      <c r="AR133" s="431" t="s">
        <v>204</v>
      </c>
      <c r="AT133" s="431" t="s">
        <v>1574</v>
      </c>
      <c r="AU133" s="431" t="s">
        <v>1577</v>
      </c>
      <c r="AY133" s="431" t="s">
        <v>1792</v>
      </c>
      <c r="BE133" s="511">
        <f t="shared" si="4"/>
        <v>0</v>
      </c>
      <c r="BF133" s="511">
        <f t="shared" si="5"/>
        <v>0</v>
      </c>
      <c r="BG133" s="511">
        <f t="shared" si="6"/>
        <v>0</v>
      </c>
      <c r="BH133" s="511">
        <f t="shared" si="7"/>
        <v>0</v>
      </c>
      <c r="BI133" s="511">
        <f t="shared" si="8"/>
        <v>0</v>
      </c>
      <c r="BJ133" s="431" t="s">
        <v>99</v>
      </c>
      <c r="BK133" s="511">
        <f t="shared" si="9"/>
        <v>0</v>
      </c>
      <c r="BL133" s="431" t="s">
        <v>204</v>
      </c>
      <c r="BM133" s="431" t="s">
        <v>1813</v>
      </c>
    </row>
    <row r="134" spans="2:65" s="438" customFormat="1" ht="22.5" customHeight="1">
      <c r="B134" s="439"/>
      <c r="C134" s="503" t="s">
        <v>1592</v>
      </c>
      <c r="D134" s="503" t="s">
        <v>1574</v>
      </c>
      <c r="E134" s="504" t="s">
        <v>1814</v>
      </c>
      <c r="F134" s="684" t="s">
        <v>1815</v>
      </c>
      <c r="G134" s="684"/>
      <c r="H134" s="684"/>
      <c r="I134" s="684"/>
      <c r="J134" s="505" t="s">
        <v>153</v>
      </c>
      <c r="K134" s="506">
        <v>2</v>
      </c>
      <c r="L134" s="685"/>
      <c r="M134" s="685"/>
      <c r="N134" s="686">
        <f t="shared" si="0"/>
        <v>0</v>
      </c>
      <c r="O134" s="686"/>
      <c r="P134" s="686"/>
      <c r="Q134" s="686"/>
      <c r="R134" s="441"/>
      <c r="T134" s="507" t="s">
        <v>1528</v>
      </c>
      <c r="U134" s="508" t="s">
        <v>1543</v>
      </c>
      <c r="V134" s="509">
        <v>0</v>
      </c>
      <c r="W134" s="509">
        <f t="shared" si="1"/>
        <v>0</v>
      </c>
      <c r="X134" s="509">
        <v>0</v>
      </c>
      <c r="Y134" s="509">
        <f t="shared" si="2"/>
        <v>0</v>
      </c>
      <c r="Z134" s="509">
        <v>0</v>
      </c>
      <c r="AA134" s="510">
        <f t="shared" si="3"/>
        <v>0</v>
      </c>
      <c r="AL134" s="546"/>
      <c r="AR134" s="431" t="s">
        <v>204</v>
      </c>
      <c r="AT134" s="431" t="s">
        <v>1574</v>
      </c>
      <c r="AU134" s="431" t="s">
        <v>1577</v>
      </c>
      <c r="AY134" s="431" t="s">
        <v>1792</v>
      </c>
      <c r="BE134" s="511">
        <f t="shared" si="4"/>
        <v>0</v>
      </c>
      <c r="BF134" s="511">
        <f t="shared" si="5"/>
        <v>0</v>
      </c>
      <c r="BG134" s="511">
        <f t="shared" si="6"/>
        <v>0</v>
      </c>
      <c r="BH134" s="511">
        <f t="shared" si="7"/>
        <v>0</v>
      </c>
      <c r="BI134" s="511">
        <f t="shared" si="8"/>
        <v>0</v>
      </c>
      <c r="BJ134" s="431" t="s">
        <v>99</v>
      </c>
      <c r="BK134" s="511">
        <f t="shared" si="9"/>
        <v>0</v>
      </c>
      <c r="BL134" s="431" t="s">
        <v>204</v>
      </c>
      <c r="BM134" s="431" t="s">
        <v>1816</v>
      </c>
    </row>
    <row r="135" spans="2:65" s="438" customFormat="1" ht="22.5" customHeight="1">
      <c r="B135" s="439"/>
      <c r="C135" s="503" t="s">
        <v>1619</v>
      </c>
      <c r="D135" s="503" t="s">
        <v>1574</v>
      </c>
      <c r="E135" s="504" t="s">
        <v>1817</v>
      </c>
      <c r="F135" s="684" t="s">
        <v>1818</v>
      </c>
      <c r="G135" s="684"/>
      <c r="H135" s="684"/>
      <c r="I135" s="684"/>
      <c r="J135" s="505" t="s">
        <v>153</v>
      </c>
      <c r="K135" s="506">
        <v>2</v>
      </c>
      <c r="L135" s="685"/>
      <c r="M135" s="685"/>
      <c r="N135" s="686">
        <f t="shared" si="0"/>
        <v>0</v>
      </c>
      <c r="O135" s="686"/>
      <c r="P135" s="686"/>
      <c r="Q135" s="686"/>
      <c r="R135" s="441"/>
      <c r="T135" s="507" t="s">
        <v>1528</v>
      </c>
      <c r="U135" s="508" t="s">
        <v>1543</v>
      </c>
      <c r="V135" s="509">
        <v>0</v>
      </c>
      <c r="W135" s="509">
        <f t="shared" si="1"/>
        <v>0</v>
      </c>
      <c r="X135" s="509">
        <v>0</v>
      </c>
      <c r="Y135" s="509">
        <f t="shared" si="2"/>
        <v>0</v>
      </c>
      <c r="Z135" s="509">
        <v>0</v>
      </c>
      <c r="AA135" s="510">
        <f t="shared" si="3"/>
        <v>0</v>
      </c>
      <c r="AL135" s="546"/>
      <c r="AR135" s="431" t="s">
        <v>204</v>
      </c>
      <c r="AT135" s="431" t="s">
        <v>1574</v>
      </c>
      <c r="AU135" s="431" t="s">
        <v>1577</v>
      </c>
      <c r="AY135" s="431" t="s">
        <v>1792</v>
      </c>
      <c r="BE135" s="511">
        <f t="shared" si="4"/>
        <v>0</v>
      </c>
      <c r="BF135" s="511">
        <f t="shared" si="5"/>
        <v>0</v>
      </c>
      <c r="BG135" s="511">
        <f t="shared" si="6"/>
        <v>0</v>
      </c>
      <c r="BH135" s="511">
        <f t="shared" si="7"/>
        <v>0</v>
      </c>
      <c r="BI135" s="511">
        <f t="shared" si="8"/>
        <v>0</v>
      </c>
      <c r="BJ135" s="431" t="s">
        <v>99</v>
      </c>
      <c r="BK135" s="511">
        <f t="shared" si="9"/>
        <v>0</v>
      </c>
      <c r="BL135" s="431" t="s">
        <v>204</v>
      </c>
      <c r="BM135" s="431" t="s">
        <v>1819</v>
      </c>
    </row>
    <row r="136" spans="2:65" s="438" customFormat="1" ht="22.5" customHeight="1">
      <c r="B136" s="439"/>
      <c r="C136" s="512" t="s">
        <v>1218</v>
      </c>
      <c r="D136" s="512" t="s">
        <v>1604</v>
      </c>
      <c r="E136" s="513" t="s">
        <v>1820</v>
      </c>
      <c r="F136" s="690" t="s">
        <v>1821</v>
      </c>
      <c r="G136" s="690"/>
      <c r="H136" s="690"/>
      <c r="I136" s="690"/>
      <c r="J136" s="514" t="s">
        <v>153</v>
      </c>
      <c r="K136" s="515">
        <v>2</v>
      </c>
      <c r="L136" s="691"/>
      <c r="M136" s="691"/>
      <c r="N136" s="692">
        <f t="shared" si="0"/>
        <v>0</v>
      </c>
      <c r="O136" s="686"/>
      <c r="P136" s="686"/>
      <c r="Q136" s="686"/>
      <c r="R136" s="441"/>
      <c r="T136" s="507" t="s">
        <v>1528</v>
      </c>
      <c r="U136" s="508" t="s">
        <v>1543</v>
      </c>
      <c r="V136" s="509">
        <v>0</v>
      </c>
      <c r="W136" s="509">
        <f t="shared" si="1"/>
        <v>0</v>
      </c>
      <c r="X136" s="509">
        <v>0</v>
      </c>
      <c r="Y136" s="509">
        <f t="shared" si="2"/>
        <v>0</v>
      </c>
      <c r="Z136" s="509">
        <v>0</v>
      </c>
      <c r="AA136" s="510">
        <f t="shared" si="3"/>
        <v>0</v>
      </c>
      <c r="AL136" s="546"/>
      <c r="AR136" s="431" t="s">
        <v>1592</v>
      </c>
      <c r="AT136" s="431" t="s">
        <v>1604</v>
      </c>
      <c r="AU136" s="431" t="s">
        <v>1577</v>
      </c>
      <c r="AY136" s="431" t="s">
        <v>1792</v>
      </c>
      <c r="BE136" s="511">
        <f t="shared" si="4"/>
        <v>0</v>
      </c>
      <c r="BF136" s="511">
        <f t="shared" si="5"/>
        <v>0</v>
      </c>
      <c r="BG136" s="511">
        <f t="shared" si="6"/>
        <v>0</v>
      </c>
      <c r="BH136" s="511">
        <f t="shared" si="7"/>
        <v>0</v>
      </c>
      <c r="BI136" s="511">
        <f t="shared" si="8"/>
        <v>0</v>
      </c>
      <c r="BJ136" s="431" t="s">
        <v>99</v>
      </c>
      <c r="BK136" s="511">
        <f t="shared" si="9"/>
        <v>0</v>
      </c>
      <c r="BL136" s="431" t="s">
        <v>204</v>
      </c>
      <c r="BM136" s="431" t="s">
        <v>1822</v>
      </c>
    </row>
    <row r="137" spans="2:65" s="438" customFormat="1" ht="31.5" customHeight="1">
      <c r="B137" s="439"/>
      <c r="C137" s="503" t="s">
        <v>1624</v>
      </c>
      <c r="D137" s="503" t="s">
        <v>1574</v>
      </c>
      <c r="E137" s="504" t="s">
        <v>1823</v>
      </c>
      <c r="F137" s="684" t="s">
        <v>1824</v>
      </c>
      <c r="G137" s="684"/>
      <c r="H137" s="684"/>
      <c r="I137" s="684"/>
      <c r="J137" s="505" t="s">
        <v>227</v>
      </c>
      <c r="K137" s="506">
        <v>40</v>
      </c>
      <c r="L137" s="685"/>
      <c r="M137" s="685"/>
      <c r="N137" s="686">
        <f t="shared" si="0"/>
        <v>0</v>
      </c>
      <c r="O137" s="686"/>
      <c r="P137" s="686"/>
      <c r="Q137" s="686"/>
      <c r="R137" s="441"/>
      <c r="T137" s="507" t="s">
        <v>1528</v>
      </c>
      <c r="U137" s="508" t="s">
        <v>1543</v>
      </c>
      <c r="V137" s="509">
        <v>0.997</v>
      </c>
      <c r="W137" s="509">
        <f t="shared" si="1"/>
        <v>39.88</v>
      </c>
      <c r="X137" s="509">
        <v>0.01081</v>
      </c>
      <c r="Y137" s="509">
        <f t="shared" si="2"/>
        <v>0.4324</v>
      </c>
      <c r="Z137" s="509">
        <v>0</v>
      </c>
      <c r="AA137" s="510">
        <f t="shared" si="3"/>
        <v>0</v>
      </c>
      <c r="AL137" s="546"/>
      <c r="AR137" s="431" t="s">
        <v>1638</v>
      </c>
      <c r="AT137" s="431" t="s">
        <v>1574</v>
      </c>
      <c r="AU137" s="431" t="s">
        <v>1577</v>
      </c>
      <c r="AY137" s="431" t="s">
        <v>1792</v>
      </c>
      <c r="BE137" s="511">
        <f t="shared" si="4"/>
        <v>0</v>
      </c>
      <c r="BF137" s="511">
        <f t="shared" si="5"/>
        <v>0</v>
      </c>
      <c r="BG137" s="511">
        <f t="shared" si="6"/>
        <v>0</v>
      </c>
      <c r="BH137" s="511">
        <f t="shared" si="7"/>
        <v>0</v>
      </c>
      <c r="BI137" s="511">
        <f t="shared" si="8"/>
        <v>0</v>
      </c>
      <c r="BJ137" s="431" t="s">
        <v>99</v>
      </c>
      <c r="BK137" s="511">
        <f t="shared" si="9"/>
        <v>0</v>
      </c>
      <c r="BL137" s="431" t="s">
        <v>1638</v>
      </c>
      <c r="BM137" s="431" t="s">
        <v>1825</v>
      </c>
    </row>
    <row r="138" spans="2:65" s="438" customFormat="1" ht="22.5" customHeight="1">
      <c r="B138" s="439"/>
      <c r="C138" s="503" t="s">
        <v>1627</v>
      </c>
      <c r="D138" s="503" t="s">
        <v>1574</v>
      </c>
      <c r="E138" s="504" t="s">
        <v>1826</v>
      </c>
      <c r="F138" s="684" t="s">
        <v>1827</v>
      </c>
      <c r="G138" s="684"/>
      <c r="H138" s="684"/>
      <c r="I138" s="684"/>
      <c r="J138" s="505" t="s">
        <v>112</v>
      </c>
      <c r="K138" s="506">
        <v>15</v>
      </c>
      <c r="L138" s="685"/>
      <c r="M138" s="685"/>
      <c r="N138" s="686">
        <f t="shared" si="0"/>
        <v>0</v>
      </c>
      <c r="O138" s="686"/>
      <c r="P138" s="686"/>
      <c r="Q138" s="686"/>
      <c r="R138" s="441"/>
      <c r="T138" s="507" t="s">
        <v>1528</v>
      </c>
      <c r="U138" s="508" t="s">
        <v>1543</v>
      </c>
      <c r="V138" s="509">
        <v>0</v>
      </c>
      <c r="W138" s="509">
        <f t="shared" si="1"/>
        <v>0</v>
      </c>
      <c r="X138" s="509">
        <v>0</v>
      </c>
      <c r="Y138" s="509">
        <f t="shared" si="2"/>
        <v>0</v>
      </c>
      <c r="Z138" s="509">
        <v>0</v>
      </c>
      <c r="AA138" s="510">
        <f t="shared" si="3"/>
        <v>0</v>
      </c>
      <c r="AL138" s="546"/>
      <c r="AR138" s="431" t="s">
        <v>204</v>
      </c>
      <c r="AT138" s="431" t="s">
        <v>1574</v>
      </c>
      <c r="AU138" s="431" t="s">
        <v>1577</v>
      </c>
      <c r="AY138" s="431" t="s">
        <v>1792</v>
      </c>
      <c r="BE138" s="511">
        <f t="shared" si="4"/>
        <v>0</v>
      </c>
      <c r="BF138" s="511">
        <f t="shared" si="5"/>
        <v>0</v>
      </c>
      <c r="BG138" s="511">
        <f t="shared" si="6"/>
        <v>0</v>
      </c>
      <c r="BH138" s="511">
        <f t="shared" si="7"/>
        <v>0</v>
      </c>
      <c r="BI138" s="511">
        <f t="shared" si="8"/>
        <v>0</v>
      </c>
      <c r="BJ138" s="431" t="s">
        <v>99</v>
      </c>
      <c r="BK138" s="511">
        <f t="shared" si="9"/>
        <v>0</v>
      </c>
      <c r="BL138" s="431" t="s">
        <v>204</v>
      </c>
      <c r="BM138" s="431" t="s">
        <v>1828</v>
      </c>
    </row>
    <row r="139" spans="2:65" s="438" customFormat="1" ht="31.5" customHeight="1">
      <c r="B139" s="439"/>
      <c r="C139" s="503" t="s">
        <v>552</v>
      </c>
      <c r="D139" s="503" t="s">
        <v>1574</v>
      </c>
      <c r="E139" s="504" t="s">
        <v>1829</v>
      </c>
      <c r="F139" s="684" t="s">
        <v>1830</v>
      </c>
      <c r="G139" s="684"/>
      <c r="H139" s="684"/>
      <c r="I139" s="684"/>
      <c r="J139" s="505" t="s">
        <v>153</v>
      </c>
      <c r="K139" s="506">
        <v>5</v>
      </c>
      <c r="L139" s="685"/>
      <c r="M139" s="685"/>
      <c r="N139" s="686">
        <f t="shared" si="0"/>
        <v>0</v>
      </c>
      <c r="O139" s="686"/>
      <c r="P139" s="686"/>
      <c r="Q139" s="686"/>
      <c r="R139" s="441"/>
      <c r="T139" s="507" t="s">
        <v>1528</v>
      </c>
      <c r="U139" s="508" t="s">
        <v>1543</v>
      </c>
      <c r="V139" s="509">
        <v>1.946</v>
      </c>
      <c r="W139" s="509">
        <f t="shared" si="1"/>
        <v>9.73</v>
      </c>
      <c r="X139" s="509">
        <v>0</v>
      </c>
      <c r="Y139" s="509">
        <f t="shared" si="2"/>
        <v>0</v>
      </c>
      <c r="Z139" s="509">
        <v>0</v>
      </c>
      <c r="AA139" s="510">
        <f t="shared" si="3"/>
        <v>0</v>
      </c>
      <c r="AL139" s="546"/>
      <c r="AR139" s="431" t="s">
        <v>204</v>
      </c>
      <c r="AT139" s="431" t="s">
        <v>1574</v>
      </c>
      <c r="AU139" s="431" t="s">
        <v>1577</v>
      </c>
      <c r="AY139" s="431" t="s">
        <v>1792</v>
      </c>
      <c r="BE139" s="511">
        <f t="shared" si="4"/>
        <v>0</v>
      </c>
      <c r="BF139" s="511">
        <f t="shared" si="5"/>
        <v>0</v>
      </c>
      <c r="BG139" s="511">
        <f t="shared" si="6"/>
        <v>0</v>
      </c>
      <c r="BH139" s="511">
        <f t="shared" si="7"/>
        <v>0</v>
      </c>
      <c r="BI139" s="511">
        <f t="shared" si="8"/>
        <v>0</v>
      </c>
      <c r="BJ139" s="431" t="s">
        <v>99</v>
      </c>
      <c r="BK139" s="511">
        <f t="shared" si="9"/>
        <v>0</v>
      </c>
      <c r="BL139" s="431" t="s">
        <v>204</v>
      </c>
      <c r="BM139" s="431" t="s">
        <v>1831</v>
      </c>
    </row>
    <row r="140" spans="2:65" s="438" customFormat="1" ht="22.5" customHeight="1">
      <c r="B140" s="439"/>
      <c r="C140" s="503" t="s">
        <v>1632</v>
      </c>
      <c r="D140" s="503" t="s">
        <v>1574</v>
      </c>
      <c r="E140" s="504" t="s">
        <v>1832</v>
      </c>
      <c r="F140" s="684" t="s">
        <v>1833</v>
      </c>
      <c r="G140" s="684"/>
      <c r="H140" s="684"/>
      <c r="I140" s="684"/>
      <c r="J140" s="505" t="s">
        <v>153</v>
      </c>
      <c r="K140" s="506">
        <v>2</v>
      </c>
      <c r="L140" s="685"/>
      <c r="M140" s="685"/>
      <c r="N140" s="686">
        <f t="shared" si="0"/>
        <v>0</v>
      </c>
      <c r="O140" s="686"/>
      <c r="P140" s="686"/>
      <c r="Q140" s="686"/>
      <c r="R140" s="441"/>
      <c r="T140" s="507" t="s">
        <v>1528</v>
      </c>
      <c r="U140" s="508" t="s">
        <v>1543</v>
      </c>
      <c r="V140" s="509">
        <v>0.846</v>
      </c>
      <c r="W140" s="509">
        <f t="shared" si="1"/>
        <v>1.692</v>
      </c>
      <c r="X140" s="509">
        <v>0</v>
      </c>
      <c r="Y140" s="509">
        <f t="shared" si="2"/>
        <v>0</v>
      </c>
      <c r="Z140" s="509">
        <v>0</v>
      </c>
      <c r="AA140" s="510">
        <f t="shared" si="3"/>
        <v>0</v>
      </c>
      <c r="AL140" s="546"/>
      <c r="AR140" s="431" t="s">
        <v>204</v>
      </c>
      <c r="AT140" s="431" t="s">
        <v>1574</v>
      </c>
      <c r="AU140" s="431" t="s">
        <v>1577</v>
      </c>
      <c r="AY140" s="431" t="s">
        <v>1792</v>
      </c>
      <c r="BE140" s="511">
        <f t="shared" si="4"/>
        <v>0</v>
      </c>
      <c r="BF140" s="511">
        <f t="shared" si="5"/>
        <v>0</v>
      </c>
      <c r="BG140" s="511">
        <f t="shared" si="6"/>
        <v>0</v>
      </c>
      <c r="BH140" s="511">
        <f t="shared" si="7"/>
        <v>0</v>
      </c>
      <c r="BI140" s="511">
        <f t="shared" si="8"/>
        <v>0</v>
      </c>
      <c r="BJ140" s="431" t="s">
        <v>99</v>
      </c>
      <c r="BK140" s="511">
        <f t="shared" si="9"/>
        <v>0</v>
      </c>
      <c r="BL140" s="431" t="s">
        <v>204</v>
      </c>
      <c r="BM140" s="431" t="s">
        <v>1834</v>
      </c>
    </row>
    <row r="141" spans="2:65" s="438" customFormat="1" ht="31.5" customHeight="1">
      <c r="B141" s="439"/>
      <c r="C141" s="503" t="s">
        <v>1635</v>
      </c>
      <c r="D141" s="503" t="s">
        <v>1574</v>
      </c>
      <c r="E141" s="504" t="s">
        <v>1835</v>
      </c>
      <c r="F141" s="684" t="s">
        <v>1836</v>
      </c>
      <c r="G141" s="684"/>
      <c r="H141" s="684"/>
      <c r="I141" s="684"/>
      <c r="J141" s="505" t="s">
        <v>227</v>
      </c>
      <c r="K141" s="506">
        <v>60</v>
      </c>
      <c r="L141" s="685"/>
      <c r="M141" s="685"/>
      <c r="N141" s="686">
        <f t="shared" si="0"/>
        <v>0</v>
      </c>
      <c r="O141" s="686"/>
      <c r="P141" s="686"/>
      <c r="Q141" s="686"/>
      <c r="R141" s="441"/>
      <c r="T141" s="507" t="s">
        <v>1528</v>
      </c>
      <c r="U141" s="508" t="s">
        <v>1543</v>
      </c>
      <c r="V141" s="509">
        <v>0.763</v>
      </c>
      <c r="W141" s="509">
        <f t="shared" si="1"/>
        <v>45.78</v>
      </c>
      <c r="X141" s="509">
        <v>0.00653</v>
      </c>
      <c r="Y141" s="509">
        <f t="shared" si="2"/>
        <v>0.39180000000000004</v>
      </c>
      <c r="Z141" s="509">
        <v>0</v>
      </c>
      <c r="AA141" s="510">
        <f t="shared" si="3"/>
        <v>0</v>
      </c>
      <c r="AL141" s="546"/>
      <c r="AR141" s="431" t="s">
        <v>1638</v>
      </c>
      <c r="AT141" s="431" t="s">
        <v>1574</v>
      </c>
      <c r="AU141" s="431" t="s">
        <v>1577</v>
      </c>
      <c r="AY141" s="431" t="s">
        <v>1792</v>
      </c>
      <c r="BE141" s="511">
        <f t="shared" si="4"/>
        <v>0</v>
      </c>
      <c r="BF141" s="511">
        <f t="shared" si="5"/>
        <v>0</v>
      </c>
      <c r="BG141" s="511">
        <f t="shared" si="6"/>
        <v>0</v>
      </c>
      <c r="BH141" s="511">
        <f t="shared" si="7"/>
        <v>0</v>
      </c>
      <c r="BI141" s="511">
        <f t="shared" si="8"/>
        <v>0</v>
      </c>
      <c r="BJ141" s="431" t="s">
        <v>99</v>
      </c>
      <c r="BK141" s="511">
        <f t="shared" si="9"/>
        <v>0</v>
      </c>
      <c r="BL141" s="431" t="s">
        <v>1638</v>
      </c>
      <c r="BM141" s="431" t="s">
        <v>1837</v>
      </c>
    </row>
    <row r="142" spans="2:65" s="438" customFormat="1" ht="31.5" customHeight="1">
      <c r="B142" s="439"/>
      <c r="C142" s="503" t="s">
        <v>1638</v>
      </c>
      <c r="D142" s="503" t="s">
        <v>1574</v>
      </c>
      <c r="E142" s="504" t="s">
        <v>1838</v>
      </c>
      <c r="F142" s="684" t="s">
        <v>1839</v>
      </c>
      <c r="G142" s="684"/>
      <c r="H142" s="684"/>
      <c r="I142" s="684"/>
      <c r="J142" s="505" t="s">
        <v>153</v>
      </c>
      <c r="K142" s="506">
        <v>6</v>
      </c>
      <c r="L142" s="685"/>
      <c r="M142" s="685"/>
      <c r="N142" s="686">
        <f t="shared" si="0"/>
        <v>0</v>
      </c>
      <c r="O142" s="686"/>
      <c r="P142" s="686"/>
      <c r="Q142" s="686"/>
      <c r="R142" s="441"/>
      <c r="T142" s="507" t="s">
        <v>1528</v>
      </c>
      <c r="U142" s="508" t="s">
        <v>1543</v>
      </c>
      <c r="V142" s="509">
        <v>0.569</v>
      </c>
      <c r="W142" s="509">
        <f t="shared" si="1"/>
        <v>3.4139999999999997</v>
      </c>
      <c r="X142" s="509">
        <v>0</v>
      </c>
      <c r="Y142" s="509">
        <f t="shared" si="2"/>
        <v>0</v>
      </c>
      <c r="Z142" s="509">
        <v>0</v>
      </c>
      <c r="AA142" s="510">
        <f t="shared" si="3"/>
        <v>0</v>
      </c>
      <c r="AL142" s="546"/>
      <c r="AR142" s="431" t="s">
        <v>1638</v>
      </c>
      <c r="AT142" s="431" t="s">
        <v>1574</v>
      </c>
      <c r="AU142" s="431" t="s">
        <v>1577</v>
      </c>
      <c r="AY142" s="431" t="s">
        <v>1792</v>
      </c>
      <c r="BE142" s="511">
        <f t="shared" si="4"/>
        <v>0</v>
      </c>
      <c r="BF142" s="511">
        <f t="shared" si="5"/>
        <v>0</v>
      </c>
      <c r="BG142" s="511">
        <f t="shared" si="6"/>
        <v>0</v>
      </c>
      <c r="BH142" s="511">
        <f t="shared" si="7"/>
        <v>0</v>
      </c>
      <c r="BI142" s="511">
        <f t="shared" si="8"/>
        <v>0</v>
      </c>
      <c r="BJ142" s="431" t="s">
        <v>99</v>
      </c>
      <c r="BK142" s="511">
        <f t="shared" si="9"/>
        <v>0</v>
      </c>
      <c r="BL142" s="431" t="s">
        <v>1638</v>
      </c>
      <c r="BM142" s="431" t="s">
        <v>1840</v>
      </c>
    </row>
    <row r="143" spans="2:65" s="438" customFormat="1" ht="22.5" customHeight="1">
      <c r="B143" s="439"/>
      <c r="C143" s="512" t="s">
        <v>1641</v>
      </c>
      <c r="D143" s="512" t="s">
        <v>1604</v>
      </c>
      <c r="E143" s="513" t="s">
        <v>1817</v>
      </c>
      <c r="F143" s="690" t="s">
        <v>1841</v>
      </c>
      <c r="G143" s="690"/>
      <c r="H143" s="690"/>
      <c r="I143" s="690"/>
      <c r="J143" s="514" t="s">
        <v>153</v>
      </c>
      <c r="K143" s="515">
        <v>5</v>
      </c>
      <c r="L143" s="691"/>
      <c r="M143" s="691"/>
      <c r="N143" s="692">
        <f t="shared" si="0"/>
        <v>0</v>
      </c>
      <c r="O143" s="686"/>
      <c r="P143" s="686"/>
      <c r="Q143" s="686"/>
      <c r="R143" s="441"/>
      <c r="T143" s="507" t="s">
        <v>1528</v>
      </c>
      <c r="U143" s="508" t="s">
        <v>1543</v>
      </c>
      <c r="V143" s="509">
        <v>0</v>
      </c>
      <c r="W143" s="509">
        <f t="shared" si="1"/>
        <v>0</v>
      </c>
      <c r="X143" s="509">
        <v>0</v>
      </c>
      <c r="Y143" s="509">
        <f t="shared" si="2"/>
        <v>0</v>
      </c>
      <c r="Z143" s="509">
        <v>0</v>
      </c>
      <c r="AA143" s="510">
        <f t="shared" si="3"/>
        <v>0</v>
      </c>
      <c r="AL143" s="546"/>
      <c r="AR143" s="431" t="s">
        <v>1592</v>
      </c>
      <c r="AT143" s="431" t="s">
        <v>1604</v>
      </c>
      <c r="AU143" s="431" t="s">
        <v>1577</v>
      </c>
      <c r="AY143" s="431" t="s">
        <v>1792</v>
      </c>
      <c r="BE143" s="511">
        <f t="shared" si="4"/>
        <v>0</v>
      </c>
      <c r="BF143" s="511">
        <f t="shared" si="5"/>
        <v>0</v>
      </c>
      <c r="BG143" s="511">
        <f t="shared" si="6"/>
        <v>0</v>
      </c>
      <c r="BH143" s="511">
        <f t="shared" si="7"/>
        <v>0</v>
      </c>
      <c r="BI143" s="511">
        <f t="shared" si="8"/>
        <v>0</v>
      </c>
      <c r="BJ143" s="431" t="s">
        <v>99</v>
      </c>
      <c r="BK143" s="511">
        <f t="shared" si="9"/>
        <v>0</v>
      </c>
      <c r="BL143" s="431" t="s">
        <v>204</v>
      </c>
      <c r="BM143" s="431" t="s">
        <v>1842</v>
      </c>
    </row>
    <row r="144" spans="2:65" s="438" customFormat="1" ht="22.5" customHeight="1">
      <c r="B144" s="439"/>
      <c r="C144" s="512" t="s">
        <v>1644</v>
      </c>
      <c r="D144" s="512" t="s">
        <v>1604</v>
      </c>
      <c r="E144" s="513" t="s">
        <v>1843</v>
      </c>
      <c r="F144" s="690" t="s">
        <v>1844</v>
      </c>
      <c r="G144" s="690"/>
      <c r="H144" s="690"/>
      <c r="I144" s="690"/>
      <c r="J144" s="514" t="s">
        <v>153</v>
      </c>
      <c r="K144" s="515">
        <v>4</v>
      </c>
      <c r="L144" s="691"/>
      <c r="M144" s="691"/>
      <c r="N144" s="692">
        <f t="shared" si="0"/>
        <v>0</v>
      </c>
      <c r="O144" s="686"/>
      <c r="P144" s="686"/>
      <c r="Q144" s="686"/>
      <c r="R144" s="441"/>
      <c r="T144" s="507" t="s">
        <v>1528</v>
      </c>
      <c r="U144" s="508" t="s">
        <v>1543</v>
      </c>
      <c r="V144" s="509">
        <v>0</v>
      </c>
      <c r="W144" s="509">
        <f t="shared" si="1"/>
        <v>0</v>
      </c>
      <c r="X144" s="509">
        <v>0</v>
      </c>
      <c r="Y144" s="509">
        <f t="shared" si="2"/>
        <v>0</v>
      </c>
      <c r="Z144" s="509">
        <v>0</v>
      </c>
      <c r="AA144" s="510">
        <f t="shared" si="3"/>
        <v>0</v>
      </c>
      <c r="AL144" s="546"/>
      <c r="AR144" s="431" t="s">
        <v>1592</v>
      </c>
      <c r="AT144" s="431" t="s">
        <v>1604</v>
      </c>
      <c r="AU144" s="431" t="s">
        <v>1577</v>
      </c>
      <c r="AY144" s="431" t="s">
        <v>1792</v>
      </c>
      <c r="BE144" s="511">
        <f t="shared" si="4"/>
        <v>0</v>
      </c>
      <c r="BF144" s="511">
        <f t="shared" si="5"/>
        <v>0</v>
      </c>
      <c r="BG144" s="511">
        <f t="shared" si="6"/>
        <v>0</v>
      </c>
      <c r="BH144" s="511">
        <f t="shared" si="7"/>
        <v>0</v>
      </c>
      <c r="BI144" s="511">
        <f t="shared" si="8"/>
        <v>0</v>
      </c>
      <c r="BJ144" s="431" t="s">
        <v>99</v>
      </c>
      <c r="BK144" s="511">
        <f t="shared" si="9"/>
        <v>0</v>
      </c>
      <c r="BL144" s="431" t="s">
        <v>204</v>
      </c>
      <c r="BM144" s="431" t="s">
        <v>1845</v>
      </c>
    </row>
    <row r="145" spans="2:65" s="438" customFormat="1" ht="22.5" customHeight="1">
      <c r="B145" s="439"/>
      <c r="C145" s="512" t="s">
        <v>1647</v>
      </c>
      <c r="D145" s="512" t="s">
        <v>1604</v>
      </c>
      <c r="E145" s="513" t="s">
        <v>1799</v>
      </c>
      <c r="F145" s="690" t="s">
        <v>1846</v>
      </c>
      <c r="G145" s="690"/>
      <c r="H145" s="690"/>
      <c r="I145" s="690"/>
      <c r="J145" s="514" t="s">
        <v>153</v>
      </c>
      <c r="K145" s="515">
        <v>2</v>
      </c>
      <c r="L145" s="691"/>
      <c r="M145" s="691"/>
      <c r="N145" s="692">
        <f t="shared" si="0"/>
        <v>0</v>
      </c>
      <c r="O145" s="686"/>
      <c r="P145" s="686"/>
      <c r="Q145" s="686"/>
      <c r="R145" s="441"/>
      <c r="T145" s="507" t="s">
        <v>1528</v>
      </c>
      <c r="U145" s="508" t="s">
        <v>1543</v>
      </c>
      <c r="V145" s="509">
        <v>0</v>
      </c>
      <c r="W145" s="509">
        <f t="shared" si="1"/>
        <v>0</v>
      </c>
      <c r="X145" s="509">
        <v>0</v>
      </c>
      <c r="Y145" s="509">
        <f t="shared" si="2"/>
        <v>0</v>
      </c>
      <c r="Z145" s="509">
        <v>0</v>
      </c>
      <c r="AA145" s="510">
        <f t="shared" si="3"/>
        <v>0</v>
      </c>
      <c r="AL145" s="546"/>
      <c r="AR145" s="431" t="s">
        <v>1592</v>
      </c>
      <c r="AT145" s="431" t="s">
        <v>1604</v>
      </c>
      <c r="AU145" s="431" t="s">
        <v>1577</v>
      </c>
      <c r="AY145" s="431" t="s">
        <v>1792</v>
      </c>
      <c r="BE145" s="511">
        <f t="shared" si="4"/>
        <v>0</v>
      </c>
      <c r="BF145" s="511">
        <f t="shared" si="5"/>
        <v>0</v>
      </c>
      <c r="BG145" s="511">
        <f t="shared" si="6"/>
        <v>0</v>
      </c>
      <c r="BH145" s="511">
        <f t="shared" si="7"/>
        <v>0</v>
      </c>
      <c r="BI145" s="511">
        <f t="shared" si="8"/>
        <v>0</v>
      </c>
      <c r="BJ145" s="431" t="s">
        <v>99</v>
      </c>
      <c r="BK145" s="511">
        <f t="shared" si="9"/>
        <v>0</v>
      </c>
      <c r="BL145" s="431" t="s">
        <v>204</v>
      </c>
      <c r="BM145" s="431" t="s">
        <v>1847</v>
      </c>
    </row>
    <row r="146" spans="2:65" s="438" customFormat="1" ht="22.5" customHeight="1">
      <c r="B146" s="439"/>
      <c r="C146" s="512" t="s">
        <v>1650</v>
      </c>
      <c r="D146" s="512" t="s">
        <v>1604</v>
      </c>
      <c r="E146" s="513" t="s">
        <v>1848</v>
      </c>
      <c r="F146" s="690" t="s">
        <v>2234</v>
      </c>
      <c r="G146" s="690"/>
      <c r="H146" s="690"/>
      <c r="I146" s="690"/>
      <c r="J146" s="514" t="s">
        <v>153</v>
      </c>
      <c r="K146" s="515">
        <v>2</v>
      </c>
      <c r="L146" s="691"/>
      <c r="M146" s="691"/>
      <c r="N146" s="692">
        <f t="shared" si="0"/>
        <v>0</v>
      </c>
      <c r="O146" s="686"/>
      <c r="P146" s="686"/>
      <c r="Q146" s="686"/>
      <c r="R146" s="441"/>
      <c r="T146" s="507" t="s">
        <v>1528</v>
      </c>
      <c r="U146" s="508" t="s">
        <v>1543</v>
      </c>
      <c r="V146" s="509">
        <v>0</v>
      </c>
      <c r="W146" s="509">
        <f t="shared" si="1"/>
        <v>0</v>
      </c>
      <c r="X146" s="509">
        <v>0</v>
      </c>
      <c r="Y146" s="509">
        <f t="shared" si="2"/>
        <v>0</v>
      </c>
      <c r="Z146" s="509">
        <v>0</v>
      </c>
      <c r="AA146" s="510">
        <f t="shared" si="3"/>
        <v>0</v>
      </c>
      <c r="AL146" s="546"/>
      <c r="AR146" s="431" t="s">
        <v>1592</v>
      </c>
      <c r="AT146" s="431" t="s">
        <v>1604</v>
      </c>
      <c r="AU146" s="431" t="s">
        <v>1577</v>
      </c>
      <c r="AY146" s="431" t="s">
        <v>1792</v>
      </c>
      <c r="BE146" s="511">
        <f t="shared" si="4"/>
        <v>0</v>
      </c>
      <c r="BF146" s="511">
        <f t="shared" si="5"/>
        <v>0</v>
      </c>
      <c r="BG146" s="511">
        <f t="shared" si="6"/>
        <v>0</v>
      </c>
      <c r="BH146" s="511">
        <f t="shared" si="7"/>
        <v>0</v>
      </c>
      <c r="BI146" s="511">
        <f t="shared" si="8"/>
        <v>0</v>
      </c>
      <c r="BJ146" s="431" t="s">
        <v>99</v>
      </c>
      <c r="BK146" s="511">
        <f t="shared" si="9"/>
        <v>0</v>
      </c>
      <c r="BL146" s="431" t="s">
        <v>204</v>
      </c>
      <c r="BM146" s="431" t="s">
        <v>1849</v>
      </c>
    </row>
    <row r="147" spans="2:63" s="495" customFormat="1" ht="22.35" customHeight="1">
      <c r="B147" s="491"/>
      <c r="C147" s="492"/>
      <c r="D147" s="502" t="s">
        <v>1774</v>
      </c>
      <c r="E147" s="502"/>
      <c r="F147" s="502"/>
      <c r="G147" s="502"/>
      <c r="H147" s="502"/>
      <c r="I147" s="502"/>
      <c r="J147" s="502"/>
      <c r="K147" s="502"/>
      <c r="L147" s="502"/>
      <c r="M147" s="502"/>
      <c r="N147" s="693">
        <f>BK147</f>
        <v>0</v>
      </c>
      <c r="O147" s="694"/>
      <c r="P147" s="694"/>
      <c r="Q147" s="694"/>
      <c r="R147" s="494"/>
      <c r="T147" s="496"/>
      <c r="U147" s="492"/>
      <c r="V147" s="492"/>
      <c r="W147" s="497">
        <f>W148+SUM(W149:W165)</f>
        <v>197.597</v>
      </c>
      <c r="X147" s="492"/>
      <c r="Y147" s="497">
        <f>Y148+SUM(Y149:Y165)</f>
        <v>1.48645</v>
      </c>
      <c r="Z147" s="492"/>
      <c r="AA147" s="498">
        <f>AA148+SUM(AA149:AA165)</f>
        <v>0</v>
      </c>
      <c r="AL147" s="545"/>
      <c r="AR147" s="499" t="s">
        <v>99</v>
      </c>
      <c r="AT147" s="500" t="s">
        <v>1791</v>
      </c>
      <c r="AU147" s="500" t="s">
        <v>1577</v>
      </c>
      <c r="AY147" s="499" t="s">
        <v>1792</v>
      </c>
      <c r="BK147" s="501">
        <f>BK148+SUM(BK149:BK165)</f>
        <v>0</v>
      </c>
    </row>
    <row r="148" spans="2:65" s="438" customFormat="1" ht="22.5" customHeight="1">
      <c r="B148" s="439"/>
      <c r="C148" s="503" t="s">
        <v>1653</v>
      </c>
      <c r="D148" s="503" t="s">
        <v>1574</v>
      </c>
      <c r="E148" s="504" t="s">
        <v>1850</v>
      </c>
      <c r="F148" s="684" t="s">
        <v>1851</v>
      </c>
      <c r="G148" s="684"/>
      <c r="H148" s="684"/>
      <c r="I148" s="684"/>
      <c r="J148" s="505" t="s">
        <v>153</v>
      </c>
      <c r="K148" s="506">
        <v>1</v>
      </c>
      <c r="L148" s="685"/>
      <c r="M148" s="685"/>
      <c r="N148" s="686">
        <f aca="true" t="shared" si="10" ref="N148:N164">ROUND(L148*K148,2)</f>
        <v>0</v>
      </c>
      <c r="O148" s="686"/>
      <c r="P148" s="686"/>
      <c r="Q148" s="686"/>
      <c r="R148" s="441"/>
      <c r="T148" s="507" t="s">
        <v>1528</v>
      </c>
      <c r="U148" s="508" t="s">
        <v>1543</v>
      </c>
      <c r="V148" s="509">
        <v>0</v>
      </c>
      <c r="W148" s="509">
        <f aca="true" t="shared" si="11" ref="W148:W164">V148*K148</f>
        <v>0</v>
      </c>
      <c r="X148" s="509">
        <v>0</v>
      </c>
      <c r="Y148" s="509">
        <f aca="true" t="shared" si="12" ref="Y148:Y164">X148*K148</f>
        <v>0</v>
      </c>
      <c r="Z148" s="509">
        <v>0</v>
      </c>
      <c r="AA148" s="510">
        <f aca="true" t="shared" si="13" ref="AA148:AA164">Z148*K148</f>
        <v>0</v>
      </c>
      <c r="AL148" s="546"/>
      <c r="AR148" s="431" t="s">
        <v>204</v>
      </c>
      <c r="AT148" s="431" t="s">
        <v>1574</v>
      </c>
      <c r="AU148" s="431" t="s">
        <v>160</v>
      </c>
      <c r="AY148" s="431" t="s">
        <v>1792</v>
      </c>
      <c r="BE148" s="511">
        <f aca="true" t="shared" si="14" ref="BE148:BE164">IF(U148="základní",N148,0)</f>
        <v>0</v>
      </c>
      <c r="BF148" s="511">
        <f aca="true" t="shared" si="15" ref="BF148:BF164">IF(U148="snížená",N148,0)</f>
        <v>0</v>
      </c>
      <c r="BG148" s="511">
        <f aca="true" t="shared" si="16" ref="BG148:BG164">IF(U148="zákl. přenesená",N148,0)</f>
        <v>0</v>
      </c>
      <c r="BH148" s="511">
        <f aca="true" t="shared" si="17" ref="BH148:BH164">IF(U148="sníž. přenesená",N148,0)</f>
        <v>0</v>
      </c>
      <c r="BI148" s="511">
        <f aca="true" t="shared" si="18" ref="BI148:BI164">IF(U148="nulová",N148,0)</f>
        <v>0</v>
      </c>
      <c r="BJ148" s="431" t="s">
        <v>99</v>
      </c>
      <c r="BK148" s="511">
        <f aca="true" t="shared" si="19" ref="BK148:BK164">ROUND(L148*K148,2)</f>
        <v>0</v>
      </c>
      <c r="BL148" s="431" t="s">
        <v>204</v>
      </c>
      <c r="BM148" s="431" t="s">
        <v>1852</v>
      </c>
    </row>
    <row r="149" spans="2:65" s="438" customFormat="1" ht="31.5" customHeight="1">
      <c r="B149" s="439"/>
      <c r="C149" s="512" t="s">
        <v>1656</v>
      </c>
      <c r="D149" s="512" t="s">
        <v>1604</v>
      </c>
      <c r="E149" s="513" t="s">
        <v>1853</v>
      </c>
      <c r="F149" s="690" t="s">
        <v>1854</v>
      </c>
      <c r="G149" s="690"/>
      <c r="H149" s="690"/>
      <c r="I149" s="690"/>
      <c r="J149" s="514" t="s">
        <v>153</v>
      </c>
      <c r="K149" s="515">
        <v>1</v>
      </c>
      <c r="L149" s="691"/>
      <c r="M149" s="691"/>
      <c r="N149" s="692">
        <f t="shared" si="10"/>
        <v>0</v>
      </c>
      <c r="O149" s="686"/>
      <c r="P149" s="686"/>
      <c r="Q149" s="686"/>
      <c r="R149" s="441"/>
      <c r="T149" s="507" t="s">
        <v>1528</v>
      </c>
      <c r="U149" s="508" t="s">
        <v>1543</v>
      </c>
      <c r="V149" s="509">
        <v>0</v>
      </c>
      <c r="W149" s="509">
        <f t="shared" si="11"/>
        <v>0</v>
      </c>
      <c r="X149" s="509">
        <v>0</v>
      </c>
      <c r="Y149" s="509">
        <f t="shared" si="12"/>
        <v>0</v>
      </c>
      <c r="Z149" s="509">
        <v>0</v>
      </c>
      <c r="AA149" s="510">
        <f t="shared" si="13"/>
        <v>0</v>
      </c>
      <c r="AL149" s="546"/>
      <c r="AR149" s="431" t="s">
        <v>1592</v>
      </c>
      <c r="AT149" s="431" t="s">
        <v>1604</v>
      </c>
      <c r="AU149" s="431" t="s">
        <v>160</v>
      </c>
      <c r="AY149" s="431" t="s">
        <v>1792</v>
      </c>
      <c r="BE149" s="511">
        <f t="shared" si="14"/>
        <v>0</v>
      </c>
      <c r="BF149" s="511">
        <f t="shared" si="15"/>
        <v>0</v>
      </c>
      <c r="BG149" s="511">
        <f t="shared" si="16"/>
        <v>0</v>
      </c>
      <c r="BH149" s="511">
        <f t="shared" si="17"/>
        <v>0</v>
      </c>
      <c r="BI149" s="511">
        <f t="shared" si="18"/>
        <v>0</v>
      </c>
      <c r="BJ149" s="431" t="s">
        <v>99</v>
      </c>
      <c r="BK149" s="511">
        <f t="shared" si="19"/>
        <v>0</v>
      </c>
      <c r="BL149" s="431" t="s">
        <v>204</v>
      </c>
      <c r="BM149" s="431" t="s">
        <v>1855</v>
      </c>
    </row>
    <row r="150" spans="2:65" s="438" customFormat="1" ht="31.5" customHeight="1">
      <c r="B150" s="439"/>
      <c r="C150" s="503" t="s">
        <v>1659</v>
      </c>
      <c r="D150" s="503" t="s">
        <v>1574</v>
      </c>
      <c r="E150" s="504" t="s">
        <v>1799</v>
      </c>
      <c r="F150" s="684" t="s">
        <v>1800</v>
      </c>
      <c r="G150" s="684"/>
      <c r="H150" s="684"/>
      <c r="I150" s="684"/>
      <c r="J150" s="505" t="s">
        <v>101</v>
      </c>
      <c r="K150" s="506">
        <v>8</v>
      </c>
      <c r="L150" s="685"/>
      <c r="M150" s="685"/>
      <c r="N150" s="686">
        <f t="shared" si="10"/>
        <v>0</v>
      </c>
      <c r="O150" s="686"/>
      <c r="P150" s="686"/>
      <c r="Q150" s="686"/>
      <c r="R150" s="441"/>
      <c r="T150" s="507" t="s">
        <v>1528</v>
      </c>
      <c r="U150" s="508" t="s">
        <v>1543</v>
      </c>
      <c r="V150" s="509">
        <v>0</v>
      </c>
      <c r="W150" s="509">
        <f t="shared" si="11"/>
        <v>0</v>
      </c>
      <c r="X150" s="509">
        <v>0</v>
      </c>
      <c r="Y150" s="509">
        <f t="shared" si="12"/>
        <v>0</v>
      </c>
      <c r="Z150" s="509">
        <v>0</v>
      </c>
      <c r="AA150" s="510">
        <f t="shared" si="13"/>
        <v>0</v>
      </c>
      <c r="AL150" s="546"/>
      <c r="AR150" s="431" t="s">
        <v>204</v>
      </c>
      <c r="AT150" s="431" t="s">
        <v>1574</v>
      </c>
      <c r="AU150" s="431" t="s">
        <v>160</v>
      </c>
      <c r="AY150" s="431" t="s">
        <v>1792</v>
      </c>
      <c r="BE150" s="511">
        <f t="shared" si="14"/>
        <v>0</v>
      </c>
      <c r="BF150" s="511">
        <f t="shared" si="15"/>
        <v>0</v>
      </c>
      <c r="BG150" s="511">
        <f t="shared" si="16"/>
        <v>0</v>
      </c>
      <c r="BH150" s="511">
        <f t="shared" si="17"/>
        <v>0</v>
      </c>
      <c r="BI150" s="511">
        <f t="shared" si="18"/>
        <v>0</v>
      </c>
      <c r="BJ150" s="431" t="s">
        <v>99</v>
      </c>
      <c r="BK150" s="511">
        <f t="shared" si="19"/>
        <v>0</v>
      </c>
      <c r="BL150" s="431" t="s">
        <v>204</v>
      </c>
      <c r="BM150" s="431" t="s">
        <v>1856</v>
      </c>
    </row>
    <row r="151" spans="2:65" s="438" customFormat="1" ht="22.5" customHeight="1">
      <c r="B151" s="439"/>
      <c r="C151" s="503" t="s">
        <v>1662</v>
      </c>
      <c r="D151" s="503" t="s">
        <v>1574</v>
      </c>
      <c r="E151" s="504" t="s">
        <v>1802</v>
      </c>
      <c r="F151" s="684" t="s">
        <v>1803</v>
      </c>
      <c r="G151" s="684"/>
      <c r="H151" s="684"/>
      <c r="I151" s="684"/>
      <c r="J151" s="505" t="s">
        <v>153</v>
      </c>
      <c r="K151" s="506">
        <v>9</v>
      </c>
      <c r="L151" s="685"/>
      <c r="M151" s="685"/>
      <c r="N151" s="686">
        <f t="shared" si="10"/>
        <v>0</v>
      </c>
      <c r="O151" s="686"/>
      <c r="P151" s="686"/>
      <c r="Q151" s="686"/>
      <c r="R151" s="441"/>
      <c r="T151" s="507" t="s">
        <v>1528</v>
      </c>
      <c r="U151" s="508" t="s">
        <v>1543</v>
      </c>
      <c r="V151" s="509">
        <v>0</v>
      </c>
      <c r="W151" s="509">
        <f t="shared" si="11"/>
        <v>0</v>
      </c>
      <c r="X151" s="509">
        <v>0</v>
      </c>
      <c r="Y151" s="509">
        <f t="shared" si="12"/>
        <v>0</v>
      </c>
      <c r="Z151" s="509">
        <v>0</v>
      </c>
      <c r="AA151" s="510">
        <f t="shared" si="13"/>
        <v>0</v>
      </c>
      <c r="AL151" s="546"/>
      <c r="AR151" s="431" t="s">
        <v>204</v>
      </c>
      <c r="AT151" s="431" t="s">
        <v>1574</v>
      </c>
      <c r="AU151" s="431" t="s">
        <v>160</v>
      </c>
      <c r="AY151" s="431" t="s">
        <v>1792</v>
      </c>
      <c r="BE151" s="511">
        <f t="shared" si="14"/>
        <v>0</v>
      </c>
      <c r="BF151" s="511">
        <f t="shared" si="15"/>
        <v>0</v>
      </c>
      <c r="BG151" s="511">
        <f t="shared" si="16"/>
        <v>0</v>
      </c>
      <c r="BH151" s="511">
        <f t="shared" si="17"/>
        <v>0</v>
      </c>
      <c r="BI151" s="511">
        <f t="shared" si="18"/>
        <v>0</v>
      </c>
      <c r="BJ151" s="431" t="s">
        <v>99</v>
      </c>
      <c r="BK151" s="511">
        <f t="shared" si="19"/>
        <v>0</v>
      </c>
      <c r="BL151" s="431" t="s">
        <v>204</v>
      </c>
      <c r="BM151" s="431" t="s">
        <v>1857</v>
      </c>
    </row>
    <row r="152" spans="2:65" s="438" customFormat="1" ht="22.5" customHeight="1">
      <c r="B152" s="439"/>
      <c r="C152" s="503" t="s">
        <v>1665</v>
      </c>
      <c r="D152" s="503" t="s">
        <v>1574</v>
      </c>
      <c r="E152" s="504" t="s">
        <v>1858</v>
      </c>
      <c r="F152" s="684" t="s">
        <v>1859</v>
      </c>
      <c r="G152" s="684"/>
      <c r="H152" s="684"/>
      <c r="I152" s="684"/>
      <c r="J152" s="505" t="s">
        <v>153</v>
      </c>
      <c r="K152" s="506">
        <v>2</v>
      </c>
      <c r="L152" s="685"/>
      <c r="M152" s="685"/>
      <c r="N152" s="686">
        <f t="shared" si="10"/>
        <v>0</v>
      </c>
      <c r="O152" s="686"/>
      <c r="P152" s="686"/>
      <c r="Q152" s="686"/>
      <c r="R152" s="441"/>
      <c r="T152" s="507" t="s">
        <v>1528</v>
      </c>
      <c r="U152" s="508" t="s">
        <v>1543</v>
      </c>
      <c r="V152" s="509">
        <v>0</v>
      </c>
      <c r="W152" s="509">
        <f t="shared" si="11"/>
        <v>0</v>
      </c>
      <c r="X152" s="509">
        <v>0</v>
      </c>
      <c r="Y152" s="509">
        <f t="shared" si="12"/>
        <v>0</v>
      </c>
      <c r="Z152" s="509">
        <v>0</v>
      </c>
      <c r="AA152" s="510">
        <f t="shared" si="13"/>
        <v>0</v>
      </c>
      <c r="AL152" s="546"/>
      <c r="AR152" s="431" t="s">
        <v>204</v>
      </c>
      <c r="AT152" s="431" t="s">
        <v>1574</v>
      </c>
      <c r="AU152" s="431" t="s">
        <v>160</v>
      </c>
      <c r="AY152" s="431" t="s">
        <v>1792</v>
      </c>
      <c r="BE152" s="511">
        <f t="shared" si="14"/>
        <v>0</v>
      </c>
      <c r="BF152" s="511">
        <f t="shared" si="15"/>
        <v>0</v>
      </c>
      <c r="BG152" s="511">
        <f t="shared" si="16"/>
        <v>0</v>
      </c>
      <c r="BH152" s="511">
        <f t="shared" si="17"/>
        <v>0</v>
      </c>
      <c r="BI152" s="511">
        <f t="shared" si="18"/>
        <v>0</v>
      </c>
      <c r="BJ152" s="431" t="s">
        <v>99</v>
      </c>
      <c r="BK152" s="511">
        <f t="shared" si="19"/>
        <v>0</v>
      </c>
      <c r="BL152" s="431" t="s">
        <v>204</v>
      </c>
      <c r="BM152" s="431" t="s">
        <v>1860</v>
      </c>
    </row>
    <row r="153" spans="2:65" s="438" customFormat="1" ht="22.5" customHeight="1">
      <c r="B153" s="439"/>
      <c r="C153" s="503" t="s">
        <v>1861</v>
      </c>
      <c r="D153" s="503" t="s">
        <v>1574</v>
      </c>
      <c r="E153" s="504" t="s">
        <v>1862</v>
      </c>
      <c r="F153" s="684" t="s">
        <v>1863</v>
      </c>
      <c r="G153" s="684"/>
      <c r="H153" s="684"/>
      <c r="I153" s="684"/>
      <c r="J153" s="505" t="s">
        <v>153</v>
      </c>
      <c r="K153" s="506">
        <v>2</v>
      </c>
      <c r="L153" s="685"/>
      <c r="M153" s="685"/>
      <c r="N153" s="686">
        <f t="shared" si="10"/>
        <v>0</v>
      </c>
      <c r="O153" s="686"/>
      <c r="P153" s="686"/>
      <c r="Q153" s="686"/>
      <c r="R153" s="441"/>
      <c r="T153" s="507" t="s">
        <v>1528</v>
      </c>
      <c r="U153" s="508" t="s">
        <v>1543</v>
      </c>
      <c r="V153" s="509">
        <v>0</v>
      </c>
      <c r="W153" s="509">
        <f t="shared" si="11"/>
        <v>0</v>
      </c>
      <c r="X153" s="509">
        <v>0</v>
      </c>
      <c r="Y153" s="509">
        <f t="shared" si="12"/>
        <v>0</v>
      </c>
      <c r="Z153" s="509">
        <v>0</v>
      </c>
      <c r="AA153" s="510">
        <f t="shared" si="13"/>
        <v>0</v>
      </c>
      <c r="AL153" s="546"/>
      <c r="AR153" s="431" t="s">
        <v>204</v>
      </c>
      <c r="AT153" s="431" t="s">
        <v>1574</v>
      </c>
      <c r="AU153" s="431" t="s">
        <v>160</v>
      </c>
      <c r="AY153" s="431" t="s">
        <v>1792</v>
      </c>
      <c r="BE153" s="511">
        <f t="shared" si="14"/>
        <v>0</v>
      </c>
      <c r="BF153" s="511">
        <f t="shared" si="15"/>
        <v>0</v>
      </c>
      <c r="BG153" s="511">
        <f t="shared" si="16"/>
        <v>0</v>
      </c>
      <c r="BH153" s="511">
        <f t="shared" si="17"/>
        <v>0</v>
      </c>
      <c r="BI153" s="511">
        <f t="shared" si="18"/>
        <v>0</v>
      </c>
      <c r="BJ153" s="431" t="s">
        <v>99</v>
      </c>
      <c r="BK153" s="511">
        <f t="shared" si="19"/>
        <v>0</v>
      </c>
      <c r="BL153" s="431" t="s">
        <v>204</v>
      </c>
      <c r="BM153" s="431" t="s">
        <v>1864</v>
      </c>
    </row>
    <row r="154" spans="2:65" s="438" customFormat="1" ht="22.5" customHeight="1">
      <c r="B154" s="439"/>
      <c r="C154" s="503" t="s">
        <v>1865</v>
      </c>
      <c r="D154" s="503" t="s">
        <v>1574</v>
      </c>
      <c r="E154" s="504" t="s">
        <v>1826</v>
      </c>
      <c r="F154" s="684" t="s">
        <v>1827</v>
      </c>
      <c r="G154" s="684"/>
      <c r="H154" s="684"/>
      <c r="I154" s="684"/>
      <c r="J154" s="505" t="s">
        <v>112</v>
      </c>
      <c r="K154" s="506">
        <v>20</v>
      </c>
      <c r="L154" s="685"/>
      <c r="M154" s="685"/>
      <c r="N154" s="686">
        <f t="shared" si="10"/>
        <v>0</v>
      </c>
      <c r="O154" s="686"/>
      <c r="P154" s="686"/>
      <c r="Q154" s="686"/>
      <c r="R154" s="441"/>
      <c r="T154" s="507" t="s">
        <v>1528</v>
      </c>
      <c r="U154" s="508" t="s">
        <v>1543</v>
      </c>
      <c r="V154" s="509">
        <v>0</v>
      </c>
      <c r="W154" s="509">
        <f t="shared" si="11"/>
        <v>0</v>
      </c>
      <c r="X154" s="509">
        <v>0</v>
      </c>
      <c r="Y154" s="509">
        <f t="shared" si="12"/>
        <v>0</v>
      </c>
      <c r="Z154" s="509">
        <v>0</v>
      </c>
      <c r="AA154" s="510">
        <f t="shared" si="13"/>
        <v>0</v>
      </c>
      <c r="AL154" s="546"/>
      <c r="AR154" s="431" t="s">
        <v>204</v>
      </c>
      <c r="AT154" s="431" t="s">
        <v>1574</v>
      </c>
      <c r="AU154" s="431" t="s">
        <v>160</v>
      </c>
      <c r="AY154" s="431" t="s">
        <v>1792</v>
      </c>
      <c r="BE154" s="511">
        <f t="shared" si="14"/>
        <v>0</v>
      </c>
      <c r="BF154" s="511">
        <f t="shared" si="15"/>
        <v>0</v>
      </c>
      <c r="BG154" s="511">
        <f t="shared" si="16"/>
        <v>0</v>
      </c>
      <c r="BH154" s="511">
        <f t="shared" si="17"/>
        <v>0</v>
      </c>
      <c r="BI154" s="511">
        <f t="shared" si="18"/>
        <v>0</v>
      </c>
      <c r="BJ154" s="431" t="s">
        <v>99</v>
      </c>
      <c r="BK154" s="511">
        <f t="shared" si="19"/>
        <v>0</v>
      </c>
      <c r="BL154" s="431" t="s">
        <v>204</v>
      </c>
      <c r="BM154" s="431" t="s">
        <v>1866</v>
      </c>
    </row>
    <row r="155" spans="2:65" s="438" customFormat="1" ht="31.5" customHeight="1">
      <c r="B155" s="439"/>
      <c r="C155" s="503" t="s">
        <v>1867</v>
      </c>
      <c r="D155" s="503" t="s">
        <v>1574</v>
      </c>
      <c r="E155" s="504" t="s">
        <v>1868</v>
      </c>
      <c r="F155" s="684" t="s">
        <v>1869</v>
      </c>
      <c r="G155" s="684"/>
      <c r="H155" s="684"/>
      <c r="I155" s="684"/>
      <c r="J155" s="505" t="s">
        <v>153</v>
      </c>
      <c r="K155" s="506">
        <v>5</v>
      </c>
      <c r="L155" s="685"/>
      <c r="M155" s="685"/>
      <c r="N155" s="686">
        <f t="shared" si="10"/>
        <v>0</v>
      </c>
      <c r="O155" s="686"/>
      <c r="P155" s="686"/>
      <c r="Q155" s="686"/>
      <c r="R155" s="441"/>
      <c r="T155" s="507" t="s">
        <v>1528</v>
      </c>
      <c r="U155" s="508" t="s">
        <v>1543</v>
      </c>
      <c r="V155" s="509">
        <v>1.353</v>
      </c>
      <c r="W155" s="509">
        <f t="shared" si="11"/>
        <v>6.765</v>
      </c>
      <c r="X155" s="509">
        <v>0</v>
      </c>
      <c r="Y155" s="509">
        <f t="shared" si="12"/>
        <v>0</v>
      </c>
      <c r="Z155" s="509">
        <v>0</v>
      </c>
      <c r="AA155" s="510">
        <f t="shared" si="13"/>
        <v>0</v>
      </c>
      <c r="AL155" s="546"/>
      <c r="AR155" s="431" t="s">
        <v>204</v>
      </c>
      <c r="AT155" s="431" t="s">
        <v>1574</v>
      </c>
      <c r="AU155" s="431" t="s">
        <v>160</v>
      </c>
      <c r="AY155" s="431" t="s">
        <v>1792</v>
      </c>
      <c r="BE155" s="511">
        <f t="shared" si="14"/>
        <v>0</v>
      </c>
      <c r="BF155" s="511">
        <f t="shared" si="15"/>
        <v>0</v>
      </c>
      <c r="BG155" s="511">
        <f t="shared" si="16"/>
        <v>0</v>
      </c>
      <c r="BH155" s="511">
        <f t="shared" si="17"/>
        <v>0</v>
      </c>
      <c r="BI155" s="511">
        <f t="shared" si="18"/>
        <v>0</v>
      </c>
      <c r="BJ155" s="431" t="s">
        <v>99</v>
      </c>
      <c r="BK155" s="511">
        <f t="shared" si="19"/>
        <v>0</v>
      </c>
      <c r="BL155" s="431" t="s">
        <v>204</v>
      </c>
      <c r="BM155" s="431" t="s">
        <v>1870</v>
      </c>
    </row>
    <row r="156" spans="2:65" s="438" customFormat="1" ht="22.5" customHeight="1">
      <c r="B156" s="439"/>
      <c r="C156" s="503" t="s">
        <v>1871</v>
      </c>
      <c r="D156" s="503" t="s">
        <v>1574</v>
      </c>
      <c r="E156" s="504" t="s">
        <v>1872</v>
      </c>
      <c r="F156" s="684" t="s">
        <v>1873</v>
      </c>
      <c r="G156" s="684"/>
      <c r="H156" s="684"/>
      <c r="I156" s="684"/>
      <c r="J156" s="505" t="s">
        <v>153</v>
      </c>
      <c r="K156" s="506">
        <v>1</v>
      </c>
      <c r="L156" s="685"/>
      <c r="M156" s="685"/>
      <c r="N156" s="686">
        <f t="shared" si="10"/>
        <v>0</v>
      </c>
      <c r="O156" s="686"/>
      <c r="P156" s="686"/>
      <c r="Q156" s="686"/>
      <c r="R156" s="441"/>
      <c r="T156" s="507" t="s">
        <v>1528</v>
      </c>
      <c r="U156" s="508" t="s">
        <v>1543</v>
      </c>
      <c r="V156" s="509">
        <v>0.846</v>
      </c>
      <c r="W156" s="509">
        <f t="shared" si="11"/>
        <v>0.846</v>
      </c>
      <c r="X156" s="509">
        <v>0</v>
      </c>
      <c r="Y156" s="509">
        <f t="shared" si="12"/>
        <v>0</v>
      </c>
      <c r="Z156" s="509">
        <v>0</v>
      </c>
      <c r="AA156" s="510">
        <f t="shared" si="13"/>
        <v>0</v>
      </c>
      <c r="AL156" s="546"/>
      <c r="AR156" s="431" t="s">
        <v>204</v>
      </c>
      <c r="AT156" s="431" t="s">
        <v>1574</v>
      </c>
      <c r="AU156" s="431" t="s">
        <v>160</v>
      </c>
      <c r="AY156" s="431" t="s">
        <v>1792</v>
      </c>
      <c r="BE156" s="511">
        <f t="shared" si="14"/>
        <v>0</v>
      </c>
      <c r="BF156" s="511">
        <f t="shared" si="15"/>
        <v>0</v>
      </c>
      <c r="BG156" s="511">
        <f t="shared" si="16"/>
        <v>0</v>
      </c>
      <c r="BH156" s="511">
        <f t="shared" si="17"/>
        <v>0</v>
      </c>
      <c r="BI156" s="511">
        <f t="shared" si="18"/>
        <v>0</v>
      </c>
      <c r="BJ156" s="431" t="s">
        <v>99</v>
      </c>
      <c r="BK156" s="511">
        <f t="shared" si="19"/>
        <v>0</v>
      </c>
      <c r="BL156" s="431" t="s">
        <v>204</v>
      </c>
      <c r="BM156" s="431" t="s">
        <v>1874</v>
      </c>
    </row>
    <row r="157" spans="2:65" s="438" customFormat="1" ht="31.5" customHeight="1">
      <c r="B157" s="439"/>
      <c r="C157" s="503" t="s">
        <v>1875</v>
      </c>
      <c r="D157" s="503" t="s">
        <v>1574</v>
      </c>
      <c r="E157" s="504" t="s">
        <v>1876</v>
      </c>
      <c r="F157" s="684" t="s">
        <v>1877</v>
      </c>
      <c r="G157" s="684"/>
      <c r="H157" s="684"/>
      <c r="I157" s="684"/>
      <c r="J157" s="505" t="s">
        <v>153</v>
      </c>
      <c r="K157" s="506">
        <v>1</v>
      </c>
      <c r="L157" s="685"/>
      <c r="M157" s="685"/>
      <c r="N157" s="686">
        <f t="shared" si="10"/>
        <v>0</v>
      </c>
      <c r="O157" s="686"/>
      <c r="P157" s="686"/>
      <c r="Q157" s="686"/>
      <c r="R157" s="441"/>
      <c r="T157" s="507" t="s">
        <v>1528</v>
      </c>
      <c r="U157" s="508" t="s">
        <v>1543</v>
      </c>
      <c r="V157" s="509">
        <v>0.876</v>
      </c>
      <c r="W157" s="509">
        <f t="shared" si="11"/>
        <v>0.876</v>
      </c>
      <c r="X157" s="509">
        <v>0</v>
      </c>
      <c r="Y157" s="509">
        <f t="shared" si="12"/>
        <v>0</v>
      </c>
      <c r="Z157" s="509">
        <v>0</v>
      </c>
      <c r="AA157" s="510">
        <f t="shared" si="13"/>
        <v>0</v>
      </c>
      <c r="AL157" s="546"/>
      <c r="AR157" s="431" t="s">
        <v>204</v>
      </c>
      <c r="AT157" s="431" t="s">
        <v>1574</v>
      </c>
      <c r="AU157" s="431" t="s">
        <v>160</v>
      </c>
      <c r="AY157" s="431" t="s">
        <v>1792</v>
      </c>
      <c r="BE157" s="511">
        <f t="shared" si="14"/>
        <v>0</v>
      </c>
      <c r="BF157" s="511">
        <f t="shared" si="15"/>
        <v>0</v>
      </c>
      <c r="BG157" s="511">
        <f t="shared" si="16"/>
        <v>0</v>
      </c>
      <c r="BH157" s="511">
        <f t="shared" si="17"/>
        <v>0</v>
      </c>
      <c r="BI157" s="511">
        <f t="shared" si="18"/>
        <v>0</v>
      </c>
      <c r="BJ157" s="431" t="s">
        <v>99</v>
      </c>
      <c r="BK157" s="511">
        <f t="shared" si="19"/>
        <v>0</v>
      </c>
      <c r="BL157" s="431" t="s">
        <v>204</v>
      </c>
      <c r="BM157" s="431" t="s">
        <v>1878</v>
      </c>
    </row>
    <row r="158" spans="2:65" s="438" customFormat="1" ht="22.5" customHeight="1">
      <c r="B158" s="439"/>
      <c r="C158" s="512" t="s">
        <v>1879</v>
      </c>
      <c r="D158" s="512" t="s">
        <v>1604</v>
      </c>
      <c r="E158" s="513" t="s">
        <v>1880</v>
      </c>
      <c r="F158" s="690" t="s">
        <v>1881</v>
      </c>
      <c r="G158" s="690"/>
      <c r="H158" s="690"/>
      <c r="I158" s="690"/>
      <c r="J158" s="514" t="s">
        <v>153</v>
      </c>
      <c r="K158" s="515">
        <v>5</v>
      </c>
      <c r="L158" s="691"/>
      <c r="M158" s="691"/>
      <c r="N158" s="692">
        <f t="shared" si="10"/>
        <v>0</v>
      </c>
      <c r="O158" s="686"/>
      <c r="P158" s="686"/>
      <c r="Q158" s="686"/>
      <c r="R158" s="441"/>
      <c r="T158" s="507" t="s">
        <v>1528</v>
      </c>
      <c r="U158" s="508" t="s">
        <v>1543</v>
      </c>
      <c r="V158" s="509">
        <v>0</v>
      </c>
      <c r="W158" s="509">
        <f t="shared" si="11"/>
        <v>0</v>
      </c>
      <c r="X158" s="509">
        <v>0</v>
      </c>
      <c r="Y158" s="509">
        <f t="shared" si="12"/>
        <v>0</v>
      </c>
      <c r="Z158" s="509">
        <v>0</v>
      </c>
      <c r="AA158" s="510">
        <f t="shared" si="13"/>
        <v>0</v>
      </c>
      <c r="AL158" s="546"/>
      <c r="AR158" s="431" t="s">
        <v>1592</v>
      </c>
      <c r="AT158" s="431" t="s">
        <v>1604</v>
      </c>
      <c r="AU158" s="431" t="s">
        <v>160</v>
      </c>
      <c r="AY158" s="431" t="s">
        <v>1792</v>
      </c>
      <c r="BE158" s="511">
        <f t="shared" si="14"/>
        <v>0</v>
      </c>
      <c r="BF158" s="511">
        <f t="shared" si="15"/>
        <v>0</v>
      </c>
      <c r="BG158" s="511">
        <f t="shared" si="16"/>
        <v>0</v>
      </c>
      <c r="BH158" s="511">
        <f t="shared" si="17"/>
        <v>0</v>
      </c>
      <c r="BI158" s="511">
        <f t="shared" si="18"/>
        <v>0</v>
      </c>
      <c r="BJ158" s="431" t="s">
        <v>99</v>
      </c>
      <c r="BK158" s="511">
        <f t="shared" si="19"/>
        <v>0</v>
      </c>
      <c r="BL158" s="431" t="s">
        <v>204</v>
      </c>
      <c r="BM158" s="431" t="s">
        <v>1882</v>
      </c>
    </row>
    <row r="159" spans="2:65" s="438" customFormat="1" ht="22.5" customHeight="1">
      <c r="B159" s="439"/>
      <c r="C159" s="512" t="s">
        <v>1883</v>
      </c>
      <c r="D159" s="512" t="s">
        <v>1604</v>
      </c>
      <c r="E159" s="513" t="s">
        <v>1884</v>
      </c>
      <c r="F159" s="690" t="s">
        <v>1885</v>
      </c>
      <c r="G159" s="690"/>
      <c r="H159" s="690"/>
      <c r="I159" s="690"/>
      <c r="J159" s="514" t="s">
        <v>153</v>
      </c>
      <c r="K159" s="515">
        <v>1</v>
      </c>
      <c r="L159" s="691"/>
      <c r="M159" s="691"/>
      <c r="N159" s="692">
        <f t="shared" si="10"/>
        <v>0</v>
      </c>
      <c r="O159" s="686"/>
      <c r="P159" s="686"/>
      <c r="Q159" s="686"/>
      <c r="R159" s="441"/>
      <c r="T159" s="507" t="s">
        <v>1528</v>
      </c>
      <c r="U159" s="508" t="s">
        <v>1543</v>
      </c>
      <c r="V159" s="509">
        <v>0</v>
      </c>
      <c r="W159" s="509">
        <f t="shared" si="11"/>
        <v>0</v>
      </c>
      <c r="X159" s="509">
        <v>0</v>
      </c>
      <c r="Y159" s="509">
        <f t="shared" si="12"/>
        <v>0</v>
      </c>
      <c r="Z159" s="509">
        <v>0</v>
      </c>
      <c r="AA159" s="510">
        <f t="shared" si="13"/>
        <v>0</v>
      </c>
      <c r="AL159" s="546"/>
      <c r="AR159" s="431" t="s">
        <v>1592</v>
      </c>
      <c r="AT159" s="431" t="s">
        <v>1604</v>
      </c>
      <c r="AU159" s="431" t="s">
        <v>160</v>
      </c>
      <c r="AY159" s="431" t="s">
        <v>1792</v>
      </c>
      <c r="BE159" s="511">
        <f t="shared" si="14"/>
        <v>0</v>
      </c>
      <c r="BF159" s="511">
        <f t="shared" si="15"/>
        <v>0</v>
      </c>
      <c r="BG159" s="511">
        <f t="shared" si="16"/>
        <v>0</v>
      </c>
      <c r="BH159" s="511">
        <f t="shared" si="17"/>
        <v>0</v>
      </c>
      <c r="BI159" s="511">
        <f t="shared" si="18"/>
        <v>0</v>
      </c>
      <c r="BJ159" s="431" t="s">
        <v>99</v>
      </c>
      <c r="BK159" s="511">
        <f t="shared" si="19"/>
        <v>0</v>
      </c>
      <c r="BL159" s="431" t="s">
        <v>204</v>
      </c>
      <c r="BM159" s="431" t="s">
        <v>1886</v>
      </c>
    </row>
    <row r="160" spans="2:65" s="438" customFormat="1" ht="22.5" customHeight="1">
      <c r="B160" s="439"/>
      <c r="C160" s="512" t="s">
        <v>1887</v>
      </c>
      <c r="D160" s="512" t="s">
        <v>1604</v>
      </c>
      <c r="E160" s="513" t="s">
        <v>1888</v>
      </c>
      <c r="F160" s="690" t="s">
        <v>1889</v>
      </c>
      <c r="G160" s="690"/>
      <c r="H160" s="690"/>
      <c r="I160" s="690"/>
      <c r="J160" s="514" t="s">
        <v>153</v>
      </c>
      <c r="K160" s="515">
        <v>1</v>
      </c>
      <c r="L160" s="691"/>
      <c r="M160" s="691"/>
      <c r="N160" s="692">
        <f t="shared" si="10"/>
        <v>0</v>
      </c>
      <c r="O160" s="686"/>
      <c r="P160" s="686"/>
      <c r="Q160" s="686"/>
      <c r="R160" s="441"/>
      <c r="T160" s="507" t="s">
        <v>1528</v>
      </c>
      <c r="U160" s="508" t="s">
        <v>1543</v>
      </c>
      <c r="V160" s="509">
        <v>0</v>
      </c>
      <c r="W160" s="509">
        <f t="shared" si="11"/>
        <v>0</v>
      </c>
      <c r="X160" s="509">
        <v>0</v>
      </c>
      <c r="Y160" s="509">
        <f t="shared" si="12"/>
        <v>0</v>
      </c>
      <c r="Z160" s="509">
        <v>0</v>
      </c>
      <c r="AA160" s="510">
        <f t="shared" si="13"/>
        <v>0</v>
      </c>
      <c r="AL160" s="546"/>
      <c r="AR160" s="431" t="s">
        <v>1592</v>
      </c>
      <c r="AT160" s="431" t="s">
        <v>1604</v>
      </c>
      <c r="AU160" s="431" t="s">
        <v>160</v>
      </c>
      <c r="AY160" s="431" t="s">
        <v>1792</v>
      </c>
      <c r="BE160" s="511">
        <f t="shared" si="14"/>
        <v>0</v>
      </c>
      <c r="BF160" s="511">
        <f t="shared" si="15"/>
        <v>0</v>
      </c>
      <c r="BG160" s="511">
        <f t="shared" si="16"/>
        <v>0</v>
      </c>
      <c r="BH160" s="511">
        <f t="shared" si="17"/>
        <v>0</v>
      </c>
      <c r="BI160" s="511">
        <f t="shared" si="18"/>
        <v>0</v>
      </c>
      <c r="BJ160" s="431" t="s">
        <v>99</v>
      </c>
      <c r="BK160" s="511">
        <f t="shared" si="19"/>
        <v>0</v>
      </c>
      <c r="BL160" s="431" t="s">
        <v>204</v>
      </c>
      <c r="BM160" s="431" t="s">
        <v>1890</v>
      </c>
    </row>
    <row r="161" spans="2:65" s="438" customFormat="1" ht="31.5" customHeight="1">
      <c r="B161" s="439"/>
      <c r="C161" s="503" t="s">
        <v>1891</v>
      </c>
      <c r="D161" s="503" t="s">
        <v>1574</v>
      </c>
      <c r="E161" s="504" t="s">
        <v>1835</v>
      </c>
      <c r="F161" s="684" t="s">
        <v>1836</v>
      </c>
      <c r="G161" s="684"/>
      <c r="H161" s="684"/>
      <c r="I161" s="684"/>
      <c r="J161" s="505" t="s">
        <v>227</v>
      </c>
      <c r="K161" s="506">
        <v>70</v>
      </c>
      <c r="L161" s="685"/>
      <c r="M161" s="685"/>
      <c r="N161" s="686">
        <f t="shared" si="10"/>
        <v>0</v>
      </c>
      <c r="O161" s="686"/>
      <c r="P161" s="686"/>
      <c r="Q161" s="686"/>
      <c r="R161" s="441"/>
      <c r="T161" s="507" t="s">
        <v>1528</v>
      </c>
      <c r="U161" s="508" t="s">
        <v>1543</v>
      </c>
      <c r="V161" s="509">
        <v>0.763</v>
      </c>
      <c r="W161" s="509">
        <f t="shared" si="11"/>
        <v>53.410000000000004</v>
      </c>
      <c r="X161" s="509">
        <v>0.00653</v>
      </c>
      <c r="Y161" s="509">
        <f t="shared" si="12"/>
        <v>0.4571</v>
      </c>
      <c r="Z161" s="509">
        <v>0</v>
      </c>
      <c r="AA161" s="510">
        <f t="shared" si="13"/>
        <v>0</v>
      </c>
      <c r="AL161" s="546"/>
      <c r="AR161" s="431" t="s">
        <v>1638</v>
      </c>
      <c r="AT161" s="431" t="s">
        <v>1574</v>
      </c>
      <c r="AU161" s="431" t="s">
        <v>160</v>
      </c>
      <c r="AY161" s="431" t="s">
        <v>1792</v>
      </c>
      <c r="BE161" s="511">
        <f t="shared" si="14"/>
        <v>0</v>
      </c>
      <c r="BF161" s="511">
        <f t="shared" si="15"/>
        <v>0</v>
      </c>
      <c r="BG161" s="511">
        <f t="shared" si="16"/>
        <v>0</v>
      </c>
      <c r="BH161" s="511">
        <f t="shared" si="17"/>
        <v>0</v>
      </c>
      <c r="BI161" s="511">
        <f t="shared" si="18"/>
        <v>0</v>
      </c>
      <c r="BJ161" s="431" t="s">
        <v>99</v>
      </c>
      <c r="BK161" s="511">
        <f t="shared" si="19"/>
        <v>0</v>
      </c>
      <c r="BL161" s="431" t="s">
        <v>1638</v>
      </c>
      <c r="BM161" s="431" t="s">
        <v>1892</v>
      </c>
    </row>
    <row r="162" spans="2:65" s="438" customFormat="1" ht="31.5" customHeight="1">
      <c r="B162" s="439"/>
      <c r="C162" s="503" t="s">
        <v>1893</v>
      </c>
      <c r="D162" s="503" t="s">
        <v>1574</v>
      </c>
      <c r="E162" s="504" t="s">
        <v>1838</v>
      </c>
      <c r="F162" s="684" t="s">
        <v>1839</v>
      </c>
      <c r="G162" s="684"/>
      <c r="H162" s="684"/>
      <c r="I162" s="684"/>
      <c r="J162" s="505" t="s">
        <v>153</v>
      </c>
      <c r="K162" s="506">
        <v>2</v>
      </c>
      <c r="L162" s="685"/>
      <c r="M162" s="685"/>
      <c r="N162" s="686">
        <f t="shared" si="10"/>
        <v>0</v>
      </c>
      <c r="O162" s="686"/>
      <c r="P162" s="686"/>
      <c r="Q162" s="686"/>
      <c r="R162" s="441"/>
      <c r="T162" s="507" t="s">
        <v>1528</v>
      </c>
      <c r="U162" s="508" t="s">
        <v>1543</v>
      </c>
      <c r="V162" s="509">
        <v>0.569</v>
      </c>
      <c r="W162" s="509">
        <f t="shared" si="11"/>
        <v>1.138</v>
      </c>
      <c r="X162" s="509">
        <v>0</v>
      </c>
      <c r="Y162" s="509">
        <f t="shared" si="12"/>
        <v>0</v>
      </c>
      <c r="Z162" s="509">
        <v>0</v>
      </c>
      <c r="AA162" s="510">
        <f t="shared" si="13"/>
        <v>0</v>
      </c>
      <c r="AL162" s="546"/>
      <c r="AR162" s="431" t="s">
        <v>1638</v>
      </c>
      <c r="AT162" s="431" t="s">
        <v>1574</v>
      </c>
      <c r="AU162" s="431" t="s">
        <v>160</v>
      </c>
      <c r="AY162" s="431" t="s">
        <v>1792</v>
      </c>
      <c r="BE162" s="511">
        <f t="shared" si="14"/>
        <v>0</v>
      </c>
      <c r="BF162" s="511">
        <f t="shared" si="15"/>
        <v>0</v>
      </c>
      <c r="BG162" s="511">
        <f t="shared" si="16"/>
        <v>0</v>
      </c>
      <c r="BH162" s="511">
        <f t="shared" si="17"/>
        <v>0</v>
      </c>
      <c r="BI162" s="511">
        <f t="shared" si="18"/>
        <v>0</v>
      </c>
      <c r="BJ162" s="431" t="s">
        <v>99</v>
      </c>
      <c r="BK162" s="511">
        <f t="shared" si="19"/>
        <v>0</v>
      </c>
      <c r="BL162" s="431" t="s">
        <v>1638</v>
      </c>
      <c r="BM162" s="431" t="s">
        <v>1894</v>
      </c>
    </row>
    <row r="163" spans="2:65" s="438" customFormat="1" ht="22.5" customHeight="1">
      <c r="B163" s="439"/>
      <c r="C163" s="512" t="s">
        <v>1895</v>
      </c>
      <c r="D163" s="512" t="s">
        <v>1604</v>
      </c>
      <c r="E163" s="513" t="s">
        <v>1843</v>
      </c>
      <c r="F163" s="690" t="s">
        <v>1844</v>
      </c>
      <c r="G163" s="690"/>
      <c r="H163" s="690"/>
      <c r="I163" s="690"/>
      <c r="J163" s="514" t="s">
        <v>153</v>
      </c>
      <c r="K163" s="515">
        <v>2</v>
      </c>
      <c r="L163" s="691"/>
      <c r="M163" s="691"/>
      <c r="N163" s="692">
        <f t="shared" si="10"/>
        <v>0</v>
      </c>
      <c r="O163" s="686"/>
      <c r="P163" s="686"/>
      <c r="Q163" s="686"/>
      <c r="R163" s="441"/>
      <c r="T163" s="507" t="s">
        <v>1528</v>
      </c>
      <c r="U163" s="508" t="s">
        <v>1543</v>
      </c>
      <c r="V163" s="509">
        <v>0</v>
      </c>
      <c r="W163" s="509">
        <f t="shared" si="11"/>
        <v>0</v>
      </c>
      <c r="X163" s="509">
        <v>0</v>
      </c>
      <c r="Y163" s="509">
        <f t="shared" si="12"/>
        <v>0</v>
      </c>
      <c r="Z163" s="509">
        <v>0</v>
      </c>
      <c r="AA163" s="510">
        <f t="shared" si="13"/>
        <v>0</v>
      </c>
      <c r="AL163" s="546"/>
      <c r="AR163" s="431" t="s">
        <v>1592</v>
      </c>
      <c r="AT163" s="431" t="s">
        <v>1604</v>
      </c>
      <c r="AU163" s="431" t="s">
        <v>160</v>
      </c>
      <c r="AY163" s="431" t="s">
        <v>1792</v>
      </c>
      <c r="BE163" s="511">
        <f t="shared" si="14"/>
        <v>0</v>
      </c>
      <c r="BF163" s="511">
        <f t="shared" si="15"/>
        <v>0</v>
      </c>
      <c r="BG163" s="511">
        <f t="shared" si="16"/>
        <v>0</v>
      </c>
      <c r="BH163" s="511">
        <f t="shared" si="17"/>
        <v>0</v>
      </c>
      <c r="BI163" s="511">
        <f t="shared" si="18"/>
        <v>0</v>
      </c>
      <c r="BJ163" s="431" t="s">
        <v>99</v>
      </c>
      <c r="BK163" s="511">
        <f t="shared" si="19"/>
        <v>0</v>
      </c>
      <c r="BL163" s="431" t="s">
        <v>204</v>
      </c>
      <c r="BM163" s="431" t="s">
        <v>1896</v>
      </c>
    </row>
    <row r="164" spans="2:65" s="438" customFormat="1" ht="22.5" customHeight="1">
      <c r="B164" s="439"/>
      <c r="C164" s="512" t="s">
        <v>1897</v>
      </c>
      <c r="D164" s="512" t="s">
        <v>1604</v>
      </c>
      <c r="E164" s="513" t="s">
        <v>1848</v>
      </c>
      <c r="F164" s="690" t="s">
        <v>2234</v>
      </c>
      <c r="G164" s="690"/>
      <c r="H164" s="690"/>
      <c r="I164" s="690"/>
      <c r="J164" s="514" t="s">
        <v>153</v>
      </c>
      <c r="K164" s="515">
        <v>1</v>
      </c>
      <c r="L164" s="691"/>
      <c r="M164" s="691"/>
      <c r="N164" s="692">
        <f t="shared" si="10"/>
        <v>0</v>
      </c>
      <c r="O164" s="686"/>
      <c r="P164" s="686"/>
      <c r="Q164" s="686"/>
      <c r="R164" s="441"/>
      <c r="T164" s="507" t="s">
        <v>1528</v>
      </c>
      <c r="U164" s="508" t="s">
        <v>1543</v>
      </c>
      <c r="V164" s="509">
        <v>0</v>
      </c>
      <c r="W164" s="509">
        <f t="shared" si="11"/>
        <v>0</v>
      </c>
      <c r="X164" s="509">
        <v>0</v>
      </c>
      <c r="Y164" s="509">
        <f t="shared" si="12"/>
        <v>0</v>
      </c>
      <c r="Z164" s="509">
        <v>0</v>
      </c>
      <c r="AA164" s="510">
        <f t="shared" si="13"/>
        <v>0</v>
      </c>
      <c r="AL164" s="546"/>
      <c r="AR164" s="431" t="s">
        <v>1592</v>
      </c>
      <c r="AT164" s="431" t="s">
        <v>1604</v>
      </c>
      <c r="AU164" s="431" t="s">
        <v>160</v>
      </c>
      <c r="AY164" s="431" t="s">
        <v>1792</v>
      </c>
      <c r="BE164" s="511">
        <f t="shared" si="14"/>
        <v>0</v>
      </c>
      <c r="BF164" s="511">
        <f t="shared" si="15"/>
        <v>0</v>
      </c>
      <c r="BG164" s="511">
        <f t="shared" si="16"/>
        <v>0</v>
      </c>
      <c r="BH164" s="511">
        <f t="shared" si="17"/>
        <v>0</v>
      </c>
      <c r="BI164" s="511">
        <f t="shared" si="18"/>
        <v>0</v>
      </c>
      <c r="BJ164" s="431" t="s">
        <v>99</v>
      </c>
      <c r="BK164" s="511">
        <f t="shared" si="19"/>
        <v>0</v>
      </c>
      <c r="BL164" s="431" t="s">
        <v>204</v>
      </c>
      <c r="BM164" s="431" t="s">
        <v>1898</v>
      </c>
    </row>
    <row r="165" spans="2:63" s="520" customFormat="1" ht="21.6" customHeight="1">
      <c r="B165" s="516"/>
      <c r="C165" s="517"/>
      <c r="D165" s="518" t="s">
        <v>1775</v>
      </c>
      <c r="E165" s="518"/>
      <c r="F165" s="518"/>
      <c r="G165" s="518"/>
      <c r="H165" s="518"/>
      <c r="I165" s="518"/>
      <c r="J165" s="518"/>
      <c r="K165" s="518"/>
      <c r="L165" s="518"/>
      <c r="M165" s="518"/>
      <c r="N165" s="695">
        <f>BK165</f>
        <v>0</v>
      </c>
      <c r="O165" s="696"/>
      <c r="P165" s="696"/>
      <c r="Q165" s="696"/>
      <c r="R165" s="519"/>
      <c r="T165" s="521"/>
      <c r="U165" s="517"/>
      <c r="V165" s="517"/>
      <c r="W165" s="522">
        <f>W166+SUM(W167:W181)+W197</f>
        <v>134.562</v>
      </c>
      <c r="X165" s="517"/>
      <c r="Y165" s="522">
        <f>Y166+SUM(Y167:Y181)+Y197</f>
        <v>1.02935</v>
      </c>
      <c r="Z165" s="517"/>
      <c r="AA165" s="523">
        <f>AA166+SUM(AA167:AA181)+AA197</f>
        <v>0</v>
      </c>
      <c r="AL165" s="547"/>
      <c r="AR165" s="524" t="s">
        <v>99</v>
      </c>
      <c r="AT165" s="525" t="s">
        <v>1791</v>
      </c>
      <c r="AU165" s="525" t="s">
        <v>160</v>
      </c>
      <c r="AY165" s="524" t="s">
        <v>1792</v>
      </c>
      <c r="BK165" s="526">
        <f>BK166+SUM(BK167:BK181)+BK197</f>
        <v>0</v>
      </c>
    </row>
    <row r="166" spans="2:65" s="438" customFormat="1" ht="22.5" customHeight="1">
      <c r="B166" s="439"/>
      <c r="C166" s="503" t="s">
        <v>1899</v>
      </c>
      <c r="D166" s="503" t="s">
        <v>1574</v>
      </c>
      <c r="E166" s="504" t="s">
        <v>1900</v>
      </c>
      <c r="F166" s="684" t="s">
        <v>1901</v>
      </c>
      <c r="G166" s="684"/>
      <c r="H166" s="684"/>
      <c r="I166" s="684"/>
      <c r="J166" s="505" t="s">
        <v>153</v>
      </c>
      <c r="K166" s="506">
        <v>1</v>
      </c>
      <c r="L166" s="685"/>
      <c r="M166" s="685"/>
      <c r="N166" s="686">
        <f aca="true" t="shared" si="20" ref="N166:N180">ROUND(L166*K166,2)</f>
        <v>0</v>
      </c>
      <c r="O166" s="686"/>
      <c r="P166" s="686"/>
      <c r="Q166" s="686"/>
      <c r="R166" s="441"/>
      <c r="T166" s="507" t="s">
        <v>1528</v>
      </c>
      <c r="U166" s="508" t="s">
        <v>1543</v>
      </c>
      <c r="V166" s="509">
        <v>0</v>
      </c>
      <c r="W166" s="509">
        <f aca="true" t="shared" si="21" ref="W166:W180">V166*K166</f>
        <v>0</v>
      </c>
      <c r="X166" s="509">
        <v>0</v>
      </c>
      <c r="Y166" s="509">
        <f aca="true" t="shared" si="22" ref="Y166:Y180">X166*K166</f>
        <v>0</v>
      </c>
      <c r="Z166" s="509">
        <v>0</v>
      </c>
      <c r="AA166" s="510">
        <f aca="true" t="shared" si="23" ref="AA166:AA180">Z166*K166</f>
        <v>0</v>
      </c>
      <c r="AL166" s="546"/>
      <c r="AR166" s="431" t="s">
        <v>204</v>
      </c>
      <c r="AT166" s="431" t="s">
        <v>1574</v>
      </c>
      <c r="AU166" s="431" t="s">
        <v>204</v>
      </c>
      <c r="AY166" s="431" t="s">
        <v>1792</v>
      </c>
      <c r="BE166" s="511">
        <f aca="true" t="shared" si="24" ref="BE166:BE180">IF(U166="základní",N166,0)</f>
        <v>0</v>
      </c>
      <c r="BF166" s="511">
        <f aca="true" t="shared" si="25" ref="BF166:BF180">IF(U166="snížená",N166,0)</f>
        <v>0</v>
      </c>
      <c r="BG166" s="511">
        <f aca="true" t="shared" si="26" ref="BG166:BG180">IF(U166="zákl. přenesená",N166,0)</f>
        <v>0</v>
      </c>
      <c r="BH166" s="511">
        <f aca="true" t="shared" si="27" ref="BH166:BH180">IF(U166="sníž. přenesená",N166,0)</f>
        <v>0</v>
      </c>
      <c r="BI166" s="511">
        <f aca="true" t="shared" si="28" ref="BI166:BI180">IF(U166="nulová",N166,0)</f>
        <v>0</v>
      </c>
      <c r="BJ166" s="431" t="s">
        <v>99</v>
      </c>
      <c r="BK166" s="511">
        <f aca="true" t="shared" si="29" ref="BK166:BK180">ROUND(L166*K166,2)</f>
        <v>0</v>
      </c>
      <c r="BL166" s="431" t="s">
        <v>204</v>
      </c>
      <c r="BM166" s="431" t="s">
        <v>1902</v>
      </c>
    </row>
    <row r="167" spans="2:65" s="438" customFormat="1" ht="31.5" customHeight="1">
      <c r="B167" s="439"/>
      <c r="C167" s="512" t="s">
        <v>1903</v>
      </c>
      <c r="D167" s="512" t="s">
        <v>1604</v>
      </c>
      <c r="E167" s="513" t="s">
        <v>1904</v>
      </c>
      <c r="F167" s="690" t="s">
        <v>1905</v>
      </c>
      <c r="G167" s="690"/>
      <c r="H167" s="690"/>
      <c r="I167" s="690"/>
      <c r="J167" s="514" t="s">
        <v>153</v>
      </c>
      <c r="K167" s="515">
        <v>1</v>
      </c>
      <c r="L167" s="691"/>
      <c r="M167" s="691"/>
      <c r="N167" s="692">
        <f t="shared" si="20"/>
        <v>0</v>
      </c>
      <c r="O167" s="686"/>
      <c r="P167" s="686"/>
      <c r="Q167" s="686"/>
      <c r="R167" s="441"/>
      <c r="T167" s="507" t="s">
        <v>1528</v>
      </c>
      <c r="U167" s="508" t="s">
        <v>1543</v>
      </c>
      <c r="V167" s="509">
        <v>0</v>
      </c>
      <c r="W167" s="509">
        <f t="shared" si="21"/>
        <v>0</v>
      </c>
      <c r="X167" s="509">
        <v>0</v>
      </c>
      <c r="Y167" s="509">
        <f t="shared" si="22"/>
        <v>0</v>
      </c>
      <c r="Z167" s="509">
        <v>0</v>
      </c>
      <c r="AA167" s="510">
        <f t="shared" si="23"/>
        <v>0</v>
      </c>
      <c r="AL167" s="546"/>
      <c r="AR167" s="431" t="s">
        <v>1592</v>
      </c>
      <c r="AT167" s="431" t="s">
        <v>1604</v>
      </c>
      <c r="AU167" s="431" t="s">
        <v>204</v>
      </c>
      <c r="AY167" s="431" t="s">
        <v>1792</v>
      </c>
      <c r="BE167" s="511">
        <f t="shared" si="24"/>
        <v>0</v>
      </c>
      <c r="BF167" s="511">
        <f t="shared" si="25"/>
        <v>0</v>
      </c>
      <c r="BG167" s="511">
        <f t="shared" si="26"/>
        <v>0</v>
      </c>
      <c r="BH167" s="511">
        <f t="shared" si="27"/>
        <v>0</v>
      </c>
      <c r="BI167" s="511">
        <f t="shared" si="28"/>
        <v>0</v>
      </c>
      <c r="BJ167" s="431" t="s">
        <v>99</v>
      </c>
      <c r="BK167" s="511">
        <f t="shared" si="29"/>
        <v>0</v>
      </c>
      <c r="BL167" s="431" t="s">
        <v>204</v>
      </c>
      <c r="BM167" s="431" t="s">
        <v>1906</v>
      </c>
    </row>
    <row r="168" spans="2:65" s="438" customFormat="1" ht="31.5" customHeight="1">
      <c r="B168" s="439"/>
      <c r="C168" s="503" t="s">
        <v>1907</v>
      </c>
      <c r="D168" s="503" t="s">
        <v>1574</v>
      </c>
      <c r="E168" s="504" t="s">
        <v>1799</v>
      </c>
      <c r="F168" s="684" t="s">
        <v>1800</v>
      </c>
      <c r="G168" s="684"/>
      <c r="H168" s="684"/>
      <c r="I168" s="684"/>
      <c r="J168" s="505" t="s">
        <v>101</v>
      </c>
      <c r="K168" s="506">
        <v>8</v>
      </c>
      <c r="L168" s="685"/>
      <c r="M168" s="685"/>
      <c r="N168" s="686">
        <f t="shared" si="20"/>
        <v>0</v>
      </c>
      <c r="O168" s="686"/>
      <c r="P168" s="686"/>
      <c r="Q168" s="686"/>
      <c r="R168" s="441"/>
      <c r="T168" s="507" t="s">
        <v>1528</v>
      </c>
      <c r="U168" s="508" t="s">
        <v>1543</v>
      </c>
      <c r="V168" s="509">
        <v>0</v>
      </c>
      <c r="W168" s="509">
        <f t="shared" si="21"/>
        <v>0</v>
      </c>
      <c r="X168" s="509">
        <v>0</v>
      </c>
      <c r="Y168" s="509">
        <f t="shared" si="22"/>
        <v>0</v>
      </c>
      <c r="Z168" s="509">
        <v>0</v>
      </c>
      <c r="AA168" s="510">
        <f t="shared" si="23"/>
        <v>0</v>
      </c>
      <c r="AL168" s="546"/>
      <c r="AR168" s="431" t="s">
        <v>204</v>
      </c>
      <c r="AT168" s="431" t="s">
        <v>1574</v>
      </c>
      <c r="AU168" s="431" t="s">
        <v>204</v>
      </c>
      <c r="AY168" s="431" t="s">
        <v>1792</v>
      </c>
      <c r="BE168" s="511">
        <f t="shared" si="24"/>
        <v>0</v>
      </c>
      <c r="BF168" s="511">
        <f t="shared" si="25"/>
        <v>0</v>
      </c>
      <c r="BG168" s="511">
        <f t="shared" si="26"/>
        <v>0</v>
      </c>
      <c r="BH168" s="511">
        <f t="shared" si="27"/>
        <v>0</v>
      </c>
      <c r="BI168" s="511">
        <f t="shared" si="28"/>
        <v>0</v>
      </c>
      <c r="BJ168" s="431" t="s">
        <v>99</v>
      </c>
      <c r="BK168" s="511">
        <f t="shared" si="29"/>
        <v>0</v>
      </c>
      <c r="BL168" s="431" t="s">
        <v>204</v>
      </c>
      <c r="BM168" s="431" t="s">
        <v>1908</v>
      </c>
    </row>
    <row r="169" spans="2:65" s="438" customFormat="1" ht="22.5" customHeight="1">
      <c r="B169" s="439"/>
      <c r="C169" s="503" t="s">
        <v>1909</v>
      </c>
      <c r="D169" s="503" t="s">
        <v>1574</v>
      </c>
      <c r="E169" s="504" t="s">
        <v>1802</v>
      </c>
      <c r="F169" s="684" t="s">
        <v>1803</v>
      </c>
      <c r="G169" s="684"/>
      <c r="H169" s="684"/>
      <c r="I169" s="684"/>
      <c r="J169" s="505" t="s">
        <v>153</v>
      </c>
      <c r="K169" s="506">
        <v>6</v>
      </c>
      <c r="L169" s="685"/>
      <c r="M169" s="685"/>
      <c r="N169" s="686">
        <f t="shared" si="20"/>
        <v>0</v>
      </c>
      <c r="O169" s="686"/>
      <c r="P169" s="686"/>
      <c r="Q169" s="686"/>
      <c r="R169" s="441"/>
      <c r="T169" s="507" t="s">
        <v>1528</v>
      </c>
      <c r="U169" s="508" t="s">
        <v>1543</v>
      </c>
      <c r="V169" s="509">
        <v>0</v>
      </c>
      <c r="W169" s="509">
        <f t="shared" si="21"/>
        <v>0</v>
      </c>
      <c r="X169" s="509">
        <v>0</v>
      </c>
      <c r="Y169" s="509">
        <f t="shared" si="22"/>
        <v>0</v>
      </c>
      <c r="Z169" s="509">
        <v>0</v>
      </c>
      <c r="AA169" s="510">
        <f t="shared" si="23"/>
        <v>0</v>
      </c>
      <c r="AL169" s="546"/>
      <c r="AR169" s="431" t="s">
        <v>204</v>
      </c>
      <c r="AT169" s="431" t="s">
        <v>1574</v>
      </c>
      <c r="AU169" s="431" t="s">
        <v>204</v>
      </c>
      <c r="AY169" s="431" t="s">
        <v>1792</v>
      </c>
      <c r="BE169" s="511">
        <f t="shared" si="24"/>
        <v>0</v>
      </c>
      <c r="BF169" s="511">
        <f t="shared" si="25"/>
        <v>0</v>
      </c>
      <c r="BG169" s="511">
        <f t="shared" si="26"/>
        <v>0</v>
      </c>
      <c r="BH169" s="511">
        <f t="shared" si="27"/>
        <v>0</v>
      </c>
      <c r="BI169" s="511">
        <f t="shared" si="28"/>
        <v>0</v>
      </c>
      <c r="BJ169" s="431" t="s">
        <v>99</v>
      </c>
      <c r="BK169" s="511">
        <f t="shared" si="29"/>
        <v>0</v>
      </c>
      <c r="BL169" s="431" t="s">
        <v>204</v>
      </c>
      <c r="BM169" s="431" t="s">
        <v>1910</v>
      </c>
    </row>
    <row r="170" spans="2:65" s="438" customFormat="1" ht="22.5" customHeight="1">
      <c r="B170" s="439"/>
      <c r="C170" s="503" t="s">
        <v>1911</v>
      </c>
      <c r="D170" s="503" t="s">
        <v>1574</v>
      </c>
      <c r="E170" s="504" t="s">
        <v>1858</v>
      </c>
      <c r="F170" s="684" t="s">
        <v>1859</v>
      </c>
      <c r="G170" s="684"/>
      <c r="H170" s="684"/>
      <c r="I170" s="684"/>
      <c r="J170" s="505" t="s">
        <v>153</v>
      </c>
      <c r="K170" s="506">
        <v>2</v>
      </c>
      <c r="L170" s="685"/>
      <c r="M170" s="685"/>
      <c r="N170" s="686">
        <f t="shared" si="20"/>
        <v>0</v>
      </c>
      <c r="O170" s="686"/>
      <c r="P170" s="686"/>
      <c r="Q170" s="686"/>
      <c r="R170" s="441"/>
      <c r="T170" s="507" t="s">
        <v>1528</v>
      </c>
      <c r="U170" s="508" t="s">
        <v>1543</v>
      </c>
      <c r="V170" s="509">
        <v>0</v>
      </c>
      <c r="W170" s="509">
        <f t="shared" si="21"/>
        <v>0</v>
      </c>
      <c r="X170" s="509">
        <v>0</v>
      </c>
      <c r="Y170" s="509">
        <f t="shared" si="22"/>
        <v>0</v>
      </c>
      <c r="Z170" s="509">
        <v>0</v>
      </c>
      <c r="AA170" s="510">
        <f t="shared" si="23"/>
        <v>0</v>
      </c>
      <c r="AL170" s="546"/>
      <c r="AR170" s="431" t="s">
        <v>204</v>
      </c>
      <c r="AT170" s="431" t="s">
        <v>1574</v>
      </c>
      <c r="AU170" s="431" t="s">
        <v>204</v>
      </c>
      <c r="AY170" s="431" t="s">
        <v>1792</v>
      </c>
      <c r="BE170" s="511">
        <f t="shared" si="24"/>
        <v>0</v>
      </c>
      <c r="BF170" s="511">
        <f t="shared" si="25"/>
        <v>0</v>
      </c>
      <c r="BG170" s="511">
        <f t="shared" si="26"/>
        <v>0</v>
      </c>
      <c r="BH170" s="511">
        <f t="shared" si="27"/>
        <v>0</v>
      </c>
      <c r="BI170" s="511">
        <f t="shared" si="28"/>
        <v>0</v>
      </c>
      <c r="BJ170" s="431" t="s">
        <v>99</v>
      </c>
      <c r="BK170" s="511">
        <f t="shared" si="29"/>
        <v>0</v>
      </c>
      <c r="BL170" s="431" t="s">
        <v>204</v>
      </c>
      <c r="BM170" s="431" t="s">
        <v>1912</v>
      </c>
    </row>
    <row r="171" spans="2:65" s="438" customFormat="1" ht="22.5" customHeight="1">
      <c r="B171" s="439"/>
      <c r="C171" s="503" t="s">
        <v>1913</v>
      </c>
      <c r="D171" s="503" t="s">
        <v>1574</v>
      </c>
      <c r="E171" s="504" t="s">
        <v>1862</v>
      </c>
      <c r="F171" s="684" t="s">
        <v>1863</v>
      </c>
      <c r="G171" s="684"/>
      <c r="H171" s="684"/>
      <c r="I171" s="684"/>
      <c r="J171" s="505" t="s">
        <v>153</v>
      </c>
      <c r="K171" s="506">
        <v>2</v>
      </c>
      <c r="L171" s="685"/>
      <c r="M171" s="685"/>
      <c r="N171" s="686">
        <f t="shared" si="20"/>
        <v>0</v>
      </c>
      <c r="O171" s="686"/>
      <c r="P171" s="686"/>
      <c r="Q171" s="686"/>
      <c r="R171" s="441"/>
      <c r="T171" s="507" t="s">
        <v>1528</v>
      </c>
      <c r="U171" s="508" t="s">
        <v>1543</v>
      </c>
      <c r="V171" s="509">
        <v>0</v>
      </c>
      <c r="W171" s="509">
        <f t="shared" si="21"/>
        <v>0</v>
      </c>
      <c r="X171" s="509">
        <v>0</v>
      </c>
      <c r="Y171" s="509">
        <f t="shared" si="22"/>
        <v>0</v>
      </c>
      <c r="Z171" s="509">
        <v>0</v>
      </c>
      <c r="AA171" s="510">
        <f t="shared" si="23"/>
        <v>0</v>
      </c>
      <c r="AL171" s="546"/>
      <c r="AR171" s="431" t="s">
        <v>204</v>
      </c>
      <c r="AT171" s="431" t="s">
        <v>1574</v>
      </c>
      <c r="AU171" s="431" t="s">
        <v>204</v>
      </c>
      <c r="AY171" s="431" t="s">
        <v>1792</v>
      </c>
      <c r="BE171" s="511">
        <f t="shared" si="24"/>
        <v>0</v>
      </c>
      <c r="BF171" s="511">
        <f t="shared" si="25"/>
        <v>0</v>
      </c>
      <c r="BG171" s="511">
        <f t="shared" si="26"/>
        <v>0</v>
      </c>
      <c r="BH171" s="511">
        <f t="shared" si="27"/>
        <v>0</v>
      </c>
      <c r="BI171" s="511">
        <f t="shared" si="28"/>
        <v>0</v>
      </c>
      <c r="BJ171" s="431" t="s">
        <v>99</v>
      </c>
      <c r="BK171" s="511">
        <f t="shared" si="29"/>
        <v>0</v>
      </c>
      <c r="BL171" s="431" t="s">
        <v>204</v>
      </c>
      <c r="BM171" s="431" t="s">
        <v>1914</v>
      </c>
    </row>
    <row r="172" spans="2:65" s="438" customFormat="1" ht="22.5" customHeight="1">
      <c r="B172" s="439"/>
      <c r="C172" s="503" t="s">
        <v>1915</v>
      </c>
      <c r="D172" s="503" t="s">
        <v>1574</v>
      </c>
      <c r="E172" s="504" t="s">
        <v>1826</v>
      </c>
      <c r="F172" s="684" t="s">
        <v>1827</v>
      </c>
      <c r="G172" s="684"/>
      <c r="H172" s="684"/>
      <c r="I172" s="684"/>
      <c r="J172" s="505" t="s">
        <v>112</v>
      </c>
      <c r="K172" s="506">
        <v>30</v>
      </c>
      <c r="L172" s="685"/>
      <c r="M172" s="685"/>
      <c r="N172" s="686">
        <f t="shared" si="20"/>
        <v>0</v>
      </c>
      <c r="O172" s="686"/>
      <c r="P172" s="686"/>
      <c r="Q172" s="686"/>
      <c r="R172" s="441"/>
      <c r="T172" s="507" t="s">
        <v>1528</v>
      </c>
      <c r="U172" s="508" t="s">
        <v>1543</v>
      </c>
      <c r="V172" s="509">
        <v>0</v>
      </c>
      <c r="W172" s="509">
        <f t="shared" si="21"/>
        <v>0</v>
      </c>
      <c r="X172" s="509">
        <v>0</v>
      </c>
      <c r="Y172" s="509">
        <f t="shared" si="22"/>
        <v>0</v>
      </c>
      <c r="Z172" s="509">
        <v>0</v>
      </c>
      <c r="AA172" s="510">
        <f t="shared" si="23"/>
        <v>0</v>
      </c>
      <c r="AL172" s="546"/>
      <c r="AR172" s="431" t="s">
        <v>204</v>
      </c>
      <c r="AT172" s="431" t="s">
        <v>1574</v>
      </c>
      <c r="AU172" s="431" t="s">
        <v>204</v>
      </c>
      <c r="AY172" s="431" t="s">
        <v>1792</v>
      </c>
      <c r="BE172" s="511">
        <f t="shared" si="24"/>
        <v>0</v>
      </c>
      <c r="BF172" s="511">
        <f t="shared" si="25"/>
        <v>0</v>
      </c>
      <c r="BG172" s="511">
        <f t="shared" si="26"/>
        <v>0</v>
      </c>
      <c r="BH172" s="511">
        <f t="shared" si="27"/>
        <v>0</v>
      </c>
      <c r="BI172" s="511">
        <f t="shared" si="28"/>
        <v>0</v>
      </c>
      <c r="BJ172" s="431" t="s">
        <v>99</v>
      </c>
      <c r="BK172" s="511">
        <f t="shared" si="29"/>
        <v>0</v>
      </c>
      <c r="BL172" s="431" t="s">
        <v>204</v>
      </c>
      <c r="BM172" s="431" t="s">
        <v>1916</v>
      </c>
    </row>
    <row r="173" spans="2:65" s="438" customFormat="1" ht="31.5" customHeight="1">
      <c r="B173" s="439"/>
      <c r="C173" s="503" t="s">
        <v>1917</v>
      </c>
      <c r="D173" s="503" t="s">
        <v>1574</v>
      </c>
      <c r="E173" s="504" t="s">
        <v>1868</v>
      </c>
      <c r="F173" s="684" t="s">
        <v>1869</v>
      </c>
      <c r="G173" s="684"/>
      <c r="H173" s="684"/>
      <c r="I173" s="684"/>
      <c r="J173" s="505" t="s">
        <v>153</v>
      </c>
      <c r="K173" s="506">
        <v>5</v>
      </c>
      <c r="L173" s="685"/>
      <c r="M173" s="685"/>
      <c r="N173" s="686">
        <f t="shared" si="20"/>
        <v>0</v>
      </c>
      <c r="O173" s="686"/>
      <c r="P173" s="686"/>
      <c r="Q173" s="686"/>
      <c r="R173" s="441"/>
      <c r="T173" s="507" t="s">
        <v>1528</v>
      </c>
      <c r="U173" s="508" t="s">
        <v>1543</v>
      </c>
      <c r="V173" s="509">
        <v>1.353</v>
      </c>
      <c r="W173" s="509">
        <f t="shared" si="21"/>
        <v>6.765</v>
      </c>
      <c r="X173" s="509">
        <v>0</v>
      </c>
      <c r="Y173" s="509">
        <f t="shared" si="22"/>
        <v>0</v>
      </c>
      <c r="Z173" s="509">
        <v>0</v>
      </c>
      <c r="AA173" s="510">
        <f t="shared" si="23"/>
        <v>0</v>
      </c>
      <c r="AL173" s="546"/>
      <c r="AR173" s="431" t="s">
        <v>204</v>
      </c>
      <c r="AT173" s="431" t="s">
        <v>1574</v>
      </c>
      <c r="AU173" s="431" t="s">
        <v>204</v>
      </c>
      <c r="AY173" s="431" t="s">
        <v>1792</v>
      </c>
      <c r="BE173" s="511">
        <f t="shared" si="24"/>
        <v>0</v>
      </c>
      <c r="BF173" s="511">
        <f t="shared" si="25"/>
        <v>0</v>
      </c>
      <c r="BG173" s="511">
        <f t="shared" si="26"/>
        <v>0</v>
      </c>
      <c r="BH173" s="511">
        <f t="shared" si="27"/>
        <v>0</v>
      </c>
      <c r="BI173" s="511">
        <f t="shared" si="28"/>
        <v>0</v>
      </c>
      <c r="BJ173" s="431" t="s">
        <v>99</v>
      </c>
      <c r="BK173" s="511">
        <f t="shared" si="29"/>
        <v>0</v>
      </c>
      <c r="BL173" s="431" t="s">
        <v>204</v>
      </c>
      <c r="BM173" s="431" t="s">
        <v>1918</v>
      </c>
    </row>
    <row r="174" spans="2:65" s="438" customFormat="1" ht="22.5" customHeight="1">
      <c r="B174" s="439"/>
      <c r="C174" s="503" t="s">
        <v>1919</v>
      </c>
      <c r="D174" s="503" t="s">
        <v>1574</v>
      </c>
      <c r="E174" s="504" t="s">
        <v>1872</v>
      </c>
      <c r="F174" s="684" t="s">
        <v>1873</v>
      </c>
      <c r="G174" s="684"/>
      <c r="H174" s="684"/>
      <c r="I174" s="684"/>
      <c r="J174" s="505" t="s">
        <v>153</v>
      </c>
      <c r="K174" s="506">
        <v>2</v>
      </c>
      <c r="L174" s="685"/>
      <c r="M174" s="685"/>
      <c r="N174" s="686">
        <f t="shared" si="20"/>
        <v>0</v>
      </c>
      <c r="O174" s="686"/>
      <c r="P174" s="686"/>
      <c r="Q174" s="686"/>
      <c r="R174" s="441"/>
      <c r="T174" s="507" t="s">
        <v>1528</v>
      </c>
      <c r="U174" s="508" t="s">
        <v>1543</v>
      </c>
      <c r="V174" s="509">
        <v>0.846</v>
      </c>
      <c r="W174" s="509">
        <f t="shared" si="21"/>
        <v>1.692</v>
      </c>
      <c r="X174" s="509">
        <v>0</v>
      </c>
      <c r="Y174" s="509">
        <f t="shared" si="22"/>
        <v>0</v>
      </c>
      <c r="Z174" s="509">
        <v>0</v>
      </c>
      <c r="AA174" s="510">
        <f t="shared" si="23"/>
        <v>0</v>
      </c>
      <c r="AL174" s="546"/>
      <c r="AR174" s="431" t="s">
        <v>204</v>
      </c>
      <c r="AT174" s="431" t="s">
        <v>1574</v>
      </c>
      <c r="AU174" s="431" t="s">
        <v>204</v>
      </c>
      <c r="AY174" s="431" t="s">
        <v>1792</v>
      </c>
      <c r="BE174" s="511">
        <f t="shared" si="24"/>
        <v>0</v>
      </c>
      <c r="BF174" s="511">
        <f t="shared" si="25"/>
        <v>0</v>
      </c>
      <c r="BG174" s="511">
        <f t="shared" si="26"/>
        <v>0</v>
      </c>
      <c r="BH174" s="511">
        <f t="shared" si="27"/>
        <v>0</v>
      </c>
      <c r="BI174" s="511">
        <f t="shared" si="28"/>
        <v>0</v>
      </c>
      <c r="BJ174" s="431" t="s">
        <v>99</v>
      </c>
      <c r="BK174" s="511">
        <f t="shared" si="29"/>
        <v>0</v>
      </c>
      <c r="BL174" s="431" t="s">
        <v>204</v>
      </c>
      <c r="BM174" s="431" t="s">
        <v>1920</v>
      </c>
    </row>
    <row r="175" spans="2:65" s="438" customFormat="1" ht="22.5" customHeight="1">
      <c r="B175" s="439"/>
      <c r="C175" s="512" t="s">
        <v>1921</v>
      </c>
      <c r="D175" s="512" t="s">
        <v>1604</v>
      </c>
      <c r="E175" s="513" t="s">
        <v>1880</v>
      </c>
      <c r="F175" s="690" t="s">
        <v>1881</v>
      </c>
      <c r="G175" s="690"/>
      <c r="H175" s="690"/>
      <c r="I175" s="690"/>
      <c r="J175" s="514" t="s">
        <v>153</v>
      </c>
      <c r="K175" s="515">
        <v>5</v>
      </c>
      <c r="L175" s="691"/>
      <c r="M175" s="691"/>
      <c r="N175" s="692">
        <f t="shared" si="20"/>
        <v>0</v>
      </c>
      <c r="O175" s="686"/>
      <c r="P175" s="686"/>
      <c r="Q175" s="686"/>
      <c r="R175" s="441"/>
      <c r="T175" s="507" t="s">
        <v>1528</v>
      </c>
      <c r="U175" s="508" t="s">
        <v>1543</v>
      </c>
      <c r="V175" s="509">
        <v>0</v>
      </c>
      <c r="W175" s="509">
        <f t="shared" si="21"/>
        <v>0</v>
      </c>
      <c r="X175" s="509">
        <v>0</v>
      </c>
      <c r="Y175" s="509">
        <f t="shared" si="22"/>
        <v>0</v>
      </c>
      <c r="Z175" s="509">
        <v>0</v>
      </c>
      <c r="AA175" s="510">
        <f t="shared" si="23"/>
        <v>0</v>
      </c>
      <c r="AL175" s="546"/>
      <c r="AR175" s="431" t="s">
        <v>1592</v>
      </c>
      <c r="AT175" s="431" t="s">
        <v>1604</v>
      </c>
      <c r="AU175" s="431" t="s">
        <v>204</v>
      </c>
      <c r="AY175" s="431" t="s">
        <v>1792</v>
      </c>
      <c r="BE175" s="511">
        <f t="shared" si="24"/>
        <v>0</v>
      </c>
      <c r="BF175" s="511">
        <f t="shared" si="25"/>
        <v>0</v>
      </c>
      <c r="BG175" s="511">
        <f t="shared" si="26"/>
        <v>0</v>
      </c>
      <c r="BH175" s="511">
        <f t="shared" si="27"/>
        <v>0</v>
      </c>
      <c r="BI175" s="511">
        <f t="shared" si="28"/>
        <v>0</v>
      </c>
      <c r="BJ175" s="431" t="s">
        <v>99</v>
      </c>
      <c r="BK175" s="511">
        <f t="shared" si="29"/>
        <v>0</v>
      </c>
      <c r="BL175" s="431" t="s">
        <v>204</v>
      </c>
      <c r="BM175" s="431" t="s">
        <v>1922</v>
      </c>
    </row>
    <row r="176" spans="2:65" s="438" customFormat="1" ht="22.5" customHeight="1">
      <c r="B176" s="439"/>
      <c r="C176" s="512" t="s">
        <v>1923</v>
      </c>
      <c r="D176" s="512" t="s">
        <v>1604</v>
      </c>
      <c r="E176" s="513" t="s">
        <v>1884</v>
      </c>
      <c r="F176" s="690" t="s">
        <v>1885</v>
      </c>
      <c r="G176" s="690"/>
      <c r="H176" s="690"/>
      <c r="I176" s="690"/>
      <c r="J176" s="514" t="s">
        <v>153</v>
      </c>
      <c r="K176" s="515">
        <v>2</v>
      </c>
      <c r="L176" s="691"/>
      <c r="M176" s="691"/>
      <c r="N176" s="692">
        <f t="shared" si="20"/>
        <v>0</v>
      </c>
      <c r="O176" s="686"/>
      <c r="P176" s="686"/>
      <c r="Q176" s="686"/>
      <c r="R176" s="441"/>
      <c r="T176" s="507" t="s">
        <v>1528</v>
      </c>
      <c r="U176" s="508" t="s">
        <v>1543</v>
      </c>
      <c r="V176" s="509">
        <v>0</v>
      </c>
      <c r="W176" s="509">
        <f t="shared" si="21"/>
        <v>0</v>
      </c>
      <c r="X176" s="509">
        <v>0</v>
      </c>
      <c r="Y176" s="509">
        <f t="shared" si="22"/>
        <v>0</v>
      </c>
      <c r="Z176" s="509">
        <v>0</v>
      </c>
      <c r="AA176" s="510">
        <f t="shared" si="23"/>
        <v>0</v>
      </c>
      <c r="AL176" s="546"/>
      <c r="AR176" s="431" t="s">
        <v>1592</v>
      </c>
      <c r="AT176" s="431" t="s">
        <v>1604</v>
      </c>
      <c r="AU176" s="431" t="s">
        <v>204</v>
      </c>
      <c r="AY176" s="431" t="s">
        <v>1792</v>
      </c>
      <c r="BE176" s="511">
        <f t="shared" si="24"/>
        <v>0</v>
      </c>
      <c r="BF176" s="511">
        <f t="shared" si="25"/>
        <v>0</v>
      </c>
      <c r="BG176" s="511">
        <f t="shared" si="26"/>
        <v>0</v>
      </c>
      <c r="BH176" s="511">
        <f t="shared" si="27"/>
        <v>0</v>
      </c>
      <c r="BI176" s="511">
        <f t="shared" si="28"/>
        <v>0</v>
      </c>
      <c r="BJ176" s="431" t="s">
        <v>99</v>
      </c>
      <c r="BK176" s="511">
        <f t="shared" si="29"/>
        <v>0</v>
      </c>
      <c r="BL176" s="431" t="s">
        <v>204</v>
      </c>
      <c r="BM176" s="431" t="s">
        <v>1924</v>
      </c>
    </row>
    <row r="177" spans="2:65" s="438" customFormat="1" ht="31.5" customHeight="1">
      <c r="B177" s="439"/>
      <c r="C177" s="503" t="s">
        <v>1925</v>
      </c>
      <c r="D177" s="503" t="s">
        <v>1574</v>
      </c>
      <c r="E177" s="504" t="s">
        <v>1835</v>
      </c>
      <c r="F177" s="684" t="s">
        <v>1836</v>
      </c>
      <c r="G177" s="684"/>
      <c r="H177" s="684"/>
      <c r="I177" s="684"/>
      <c r="J177" s="505" t="s">
        <v>227</v>
      </c>
      <c r="K177" s="506">
        <v>70</v>
      </c>
      <c r="L177" s="685"/>
      <c r="M177" s="685"/>
      <c r="N177" s="686">
        <f t="shared" si="20"/>
        <v>0</v>
      </c>
      <c r="O177" s="686"/>
      <c r="P177" s="686"/>
      <c r="Q177" s="686"/>
      <c r="R177" s="441"/>
      <c r="T177" s="507" t="s">
        <v>1528</v>
      </c>
      <c r="U177" s="508" t="s">
        <v>1543</v>
      </c>
      <c r="V177" s="509">
        <v>0.763</v>
      </c>
      <c r="W177" s="509">
        <f t="shared" si="21"/>
        <v>53.410000000000004</v>
      </c>
      <c r="X177" s="509">
        <v>0.00653</v>
      </c>
      <c r="Y177" s="509">
        <f t="shared" si="22"/>
        <v>0.4571</v>
      </c>
      <c r="Z177" s="509">
        <v>0</v>
      </c>
      <c r="AA177" s="510">
        <f t="shared" si="23"/>
        <v>0</v>
      </c>
      <c r="AL177" s="546"/>
      <c r="AR177" s="431" t="s">
        <v>204</v>
      </c>
      <c r="AT177" s="431" t="s">
        <v>1574</v>
      </c>
      <c r="AU177" s="431" t="s">
        <v>204</v>
      </c>
      <c r="AY177" s="431" t="s">
        <v>1792</v>
      </c>
      <c r="BE177" s="511">
        <f t="shared" si="24"/>
        <v>0</v>
      </c>
      <c r="BF177" s="511">
        <f t="shared" si="25"/>
        <v>0</v>
      </c>
      <c r="BG177" s="511">
        <f t="shared" si="26"/>
        <v>0</v>
      </c>
      <c r="BH177" s="511">
        <f t="shared" si="27"/>
        <v>0</v>
      </c>
      <c r="BI177" s="511">
        <f t="shared" si="28"/>
        <v>0</v>
      </c>
      <c r="BJ177" s="431" t="s">
        <v>99</v>
      </c>
      <c r="BK177" s="511">
        <f t="shared" si="29"/>
        <v>0</v>
      </c>
      <c r="BL177" s="431" t="s">
        <v>204</v>
      </c>
      <c r="BM177" s="431" t="s">
        <v>1926</v>
      </c>
    </row>
    <row r="178" spans="2:65" s="438" customFormat="1" ht="31.5" customHeight="1">
      <c r="B178" s="439"/>
      <c r="C178" s="503" t="s">
        <v>1927</v>
      </c>
      <c r="D178" s="503" t="s">
        <v>1574</v>
      </c>
      <c r="E178" s="504" t="s">
        <v>1838</v>
      </c>
      <c r="F178" s="684" t="s">
        <v>1839</v>
      </c>
      <c r="G178" s="684"/>
      <c r="H178" s="684"/>
      <c r="I178" s="684"/>
      <c r="J178" s="505" t="s">
        <v>153</v>
      </c>
      <c r="K178" s="506">
        <v>2</v>
      </c>
      <c r="L178" s="685"/>
      <c r="M178" s="685"/>
      <c r="N178" s="686">
        <f t="shared" si="20"/>
        <v>0</v>
      </c>
      <c r="O178" s="686"/>
      <c r="P178" s="686"/>
      <c r="Q178" s="686"/>
      <c r="R178" s="441"/>
      <c r="T178" s="507" t="s">
        <v>1528</v>
      </c>
      <c r="U178" s="508" t="s">
        <v>1543</v>
      </c>
      <c r="V178" s="509">
        <v>0.569</v>
      </c>
      <c r="W178" s="509">
        <f t="shared" si="21"/>
        <v>1.138</v>
      </c>
      <c r="X178" s="509">
        <v>0</v>
      </c>
      <c r="Y178" s="509">
        <f t="shared" si="22"/>
        <v>0</v>
      </c>
      <c r="Z178" s="509">
        <v>0</v>
      </c>
      <c r="AA178" s="510">
        <f t="shared" si="23"/>
        <v>0</v>
      </c>
      <c r="AL178" s="546"/>
      <c r="AR178" s="431" t="s">
        <v>204</v>
      </c>
      <c r="AT178" s="431" t="s">
        <v>1574</v>
      </c>
      <c r="AU178" s="431" t="s">
        <v>204</v>
      </c>
      <c r="AY178" s="431" t="s">
        <v>1792</v>
      </c>
      <c r="BE178" s="511">
        <f t="shared" si="24"/>
        <v>0</v>
      </c>
      <c r="BF178" s="511">
        <f t="shared" si="25"/>
        <v>0</v>
      </c>
      <c r="BG178" s="511">
        <f t="shared" si="26"/>
        <v>0</v>
      </c>
      <c r="BH178" s="511">
        <f t="shared" si="27"/>
        <v>0</v>
      </c>
      <c r="BI178" s="511">
        <f t="shared" si="28"/>
        <v>0</v>
      </c>
      <c r="BJ178" s="431" t="s">
        <v>99</v>
      </c>
      <c r="BK178" s="511">
        <f t="shared" si="29"/>
        <v>0</v>
      </c>
      <c r="BL178" s="431" t="s">
        <v>204</v>
      </c>
      <c r="BM178" s="431" t="s">
        <v>1928</v>
      </c>
    </row>
    <row r="179" spans="2:65" s="438" customFormat="1" ht="22.5" customHeight="1">
      <c r="B179" s="439"/>
      <c r="C179" s="512" t="s">
        <v>1929</v>
      </c>
      <c r="D179" s="512" t="s">
        <v>1604</v>
      </c>
      <c r="E179" s="513" t="s">
        <v>1843</v>
      </c>
      <c r="F179" s="690" t="s">
        <v>1844</v>
      </c>
      <c r="G179" s="690"/>
      <c r="H179" s="690"/>
      <c r="I179" s="690"/>
      <c r="J179" s="514" t="s">
        <v>153</v>
      </c>
      <c r="K179" s="515">
        <v>2</v>
      </c>
      <c r="L179" s="691"/>
      <c r="M179" s="691"/>
      <c r="N179" s="692">
        <f t="shared" si="20"/>
        <v>0</v>
      </c>
      <c r="O179" s="686"/>
      <c r="P179" s="686"/>
      <c r="Q179" s="686"/>
      <c r="R179" s="441"/>
      <c r="T179" s="507" t="s">
        <v>1528</v>
      </c>
      <c r="U179" s="508" t="s">
        <v>1543</v>
      </c>
      <c r="V179" s="509">
        <v>0</v>
      </c>
      <c r="W179" s="509">
        <f t="shared" si="21"/>
        <v>0</v>
      </c>
      <c r="X179" s="509">
        <v>0</v>
      </c>
      <c r="Y179" s="509">
        <f t="shared" si="22"/>
        <v>0</v>
      </c>
      <c r="Z179" s="509">
        <v>0</v>
      </c>
      <c r="AA179" s="510">
        <f t="shared" si="23"/>
        <v>0</v>
      </c>
      <c r="AL179" s="546"/>
      <c r="AR179" s="431" t="s">
        <v>1592</v>
      </c>
      <c r="AT179" s="431" t="s">
        <v>1604</v>
      </c>
      <c r="AU179" s="431" t="s">
        <v>204</v>
      </c>
      <c r="AY179" s="431" t="s">
        <v>1792</v>
      </c>
      <c r="BE179" s="511">
        <f t="shared" si="24"/>
        <v>0</v>
      </c>
      <c r="BF179" s="511">
        <f t="shared" si="25"/>
        <v>0</v>
      </c>
      <c r="BG179" s="511">
        <f t="shared" si="26"/>
        <v>0</v>
      </c>
      <c r="BH179" s="511">
        <f t="shared" si="27"/>
        <v>0</v>
      </c>
      <c r="BI179" s="511">
        <f t="shared" si="28"/>
        <v>0</v>
      </c>
      <c r="BJ179" s="431" t="s">
        <v>99</v>
      </c>
      <c r="BK179" s="511">
        <f t="shared" si="29"/>
        <v>0</v>
      </c>
      <c r="BL179" s="431" t="s">
        <v>204</v>
      </c>
      <c r="BM179" s="431" t="s">
        <v>1930</v>
      </c>
    </row>
    <row r="180" spans="2:65" s="438" customFormat="1" ht="22.5" customHeight="1">
      <c r="B180" s="439"/>
      <c r="C180" s="512" t="s">
        <v>1931</v>
      </c>
      <c r="D180" s="512" t="s">
        <v>1604</v>
      </c>
      <c r="E180" s="513" t="s">
        <v>1848</v>
      </c>
      <c r="F180" s="690" t="s">
        <v>2234</v>
      </c>
      <c r="G180" s="690"/>
      <c r="H180" s="690"/>
      <c r="I180" s="690"/>
      <c r="J180" s="514" t="s">
        <v>153</v>
      </c>
      <c r="K180" s="515">
        <v>1</v>
      </c>
      <c r="L180" s="691"/>
      <c r="M180" s="691"/>
      <c r="N180" s="692">
        <f t="shared" si="20"/>
        <v>0</v>
      </c>
      <c r="O180" s="686"/>
      <c r="P180" s="686"/>
      <c r="Q180" s="686"/>
      <c r="R180" s="441"/>
      <c r="T180" s="507" t="s">
        <v>1528</v>
      </c>
      <c r="U180" s="508" t="s">
        <v>1543</v>
      </c>
      <c r="V180" s="509">
        <v>0</v>
      </c>
      <c r="W180" s="509">
        <f t="shared" si="21"/>
        <v>0</v>
      </c>
      <c r="X180" s="509">
        <v>0</v>
      </c>
      <c r="Y180" s="509">
        <f t="shared" si="22"/>
        <v>0</v>
      </c>
      <c r="Z180" s="509">
        <v>0</v>
      </c>
      <c r="AA180" s="510">
        <f t="shared" si="23"/>
        <v>0</v>
      </c>
      <c r="AL180" s="546"/>
      <c r="AR180" s="431" t="s">
        <v>1592</v>
      </c>
      <c r="AT180" s="431" t="s">
        <v>1604</v>
      </c>
      <c r="AU180" s="431" t="s">
        <v>204</v>
      </c>
      <c r="AY180" s="431" t="s">
        <v>1792</v>
      </c>
      <c r="BE180" s="511">
        <f t="shared" si="24"/>
        <v>0</v>
      </c>
      <c r="BF180" s="511">
        <f t="shared" si="25"/>
        <v>0</v>
      </c>
      <c r="BG180" s="511">
        <f t="shared" si="26"/>
        <v>0</v>
      </c>
      <c r="BH180" s="511">
        <f t="shared" si="27"/>
        <v>0</v>
      </c>
      <c r="BI180" s="511">
        <f t="shared" si="28"/>
        <v>0</v>
      </c>
      <c r="BJ180" s="431" t="s">
        <v>99</v>
      </c>
      <c r="BK180" s="511">
        <f t="shared" si="29"/>
        <v>0</v>
      </c>
      <c r="BL180" s="431" t="s">
        <v>204</v>
      </c>
      <c r="BM180" s="431" t="s">
        <v>1932</v>
      </c>
    </row>
    <row r="181" spans="2:63" s="520" customFormat="1" ht="21.6" customHeight="1">
      <c r="B181" s="516"/>
      <c r="C181" s="517"/>
      <c r="D181" s="518" t="s">
        <v>1776</v>
      </c>
      <c r="E181" s="518"/>
      <c r="F181" s="518"/>
      <c r="G181" s="518"/>
      <c r="H181" s="518"/>
      <c r="I181" s="518"/>
      <c r="J181" s="518"/>
      <c r="K181" s="518"/>
      <c r="L181" s="518"/>
      <c r="M181" s="518"/>
      <c r="N181" s="695">
        <f>BK181</f>
        <v>0</v>
      </c>
      <c r="O181" s="696"/>
      <c r="P181" s="696"/>
      <c r="Q181" s="696"/>
      <c r="R181" s="519"/>
      <c r="T181" s="521"/>
      <c r="U181" s="517"/>
      <c r="V181" s="517"/>
      <c r="W181" s="522">
        <f>SUM(W182:W196)</f>
        <v>61.652</v>
      </c>
      <c r="X181" s="517"/>
      <c r="Y181" s="522">
        <f>SUM(Y182:Y196)</f>
        <v>0.4571</v>
      </c>
      <c r="Z181" s="517"/>
      <c r="AA181" s="523">
        <f>SUM(AA182:AA196)</f>
        <v>0</v>
      </c>
      <c r="AL181" s="547"/>
      <c r="AR181" s="524" t="s">
        <v>99</v>
      </c>
      <c r="AT181" s="525" t="s">
        <v>1791</v>
      </c>
      <c r="AU181" s="525" t="s">
        <v>204</v>
      </c>
      <c r="AY181" s="524" t="s">
        <v>1792</v>
      </c>
      <c r="BK181" s="526">
        <f>SUM(BK182:BK196)</f>
        <v>0</v>
      </c>
    </row>
    <row r="182" spans="2:65" s="438" customFormat="1" ht="22.5" customHeight="1">
      <c r="B182" s="439"/>
      <c r="C182" s="503" t="s">
        <v>1933</v>
      </c>
      <c r="D182" s="503" t="s">
        <v>1574</v>
      </c>
      <c r="E182" s="504" t="s">
        <v>1934</v>
      </c>
      <c r="F182" s="684" t="s">
        <v>1935</v>
      </c>
      <c r="G182" s="684"/>
      <c r="H182" s="684"/>
      <c r="I182" s="684"/>
      <c r="J182" s="505" t="s">
        <v>153</v>
      </c>
      <c r="K182" s="506">
        <v>1</v>
      </c>
      <c r="L182" s="685"/>
      <c r="M182" s="685"/>
      <c r="N182" s="686">
        <f aca="true" t="shared" si="30" ref="N182:N196">ROUND(L182*K182,2)</f>
        <v>0</v>
      </c>
      <c r="O182" s="686"/>
      <c r="P182" s="686"/>
      <c r="Q182" s="686"/>
      <c r="R182" s="441"/>
      <c r="T182" s="507" t="s">
        <v>1528</v>
      </c>
      <c r="U182" s="508" t="s">
        <v>1543</v>
      </c>
      <c r="V182" s="509">
        <v>0</v>
      </c>
      <c r="W182" s="509">
        <f aca="true" t="shared" si="31" ref="W182:W196">V182*K182</f>
        <v>0</v>
      </c>
      <c r="X182" s="509">
        <v>0</v>
      </c>
      <c r="Y182" s="509">
        <f aca="true" t="shared" si="32" ref="Y182:Y196">X182*K182</f>
        <v>0</v>
      </c>
      <c r="Z182" s="509">
        <v>0</v>
      </c>
      <c r="AA182" s="510">
        <f aca="true" t="shared" si="33" ref="AA182:AA196">Z182*K182</f>
        <v>0</v>
      </c>
      <c r="AL182" s="546"/>
      <c r="AR182" s="431" t="s">
        <v>204</v>
      </c>
      <c r="AT182" s="431" t="s">
        <v>1574</v>
      </c>
      <c r="AU182" s="431" t="s">
        <v>213</v>
      </c>
      <c r="AY182" s="431" t="s">
        <v>1792</v>
      </c>
      <c r="BE182" s="511">
        <f aca="true" t="shared" si="34" ref="BE182:BE196">IF(U182="základní",N182,0)</f>
        <v>0</v>
      </c>
      <c r="BF182" s="511">
        <f aca="true" t="shared" si="35" ref="BF182:BF196">IF(U182="snížená",N182,0)</f>
        <v>0</v>
      </c>
      <c r="BG182" s="511">
        <f aca="true" t="shared" si="36" ref="BG182:BG196">IF(U182="zákl. přenesená",N182,0)</f>
        <v>0</v>
      </c>
      <c r="BH182" s="511">
        <f aca="true" t="shared" si="37" ref="BH182:BH196">IF(U182="sníž. přenesená",N182,0)</f>
        <v>0</v>
      </c>
      <c r="BI182" s="511">
        <f aca="true" t="shared" si="38" ref="BI182:BI196">IF(U182="nulová",N182,0)</f>
        <v>0</v>
      </c>
      <c r="BJ182" s="431" t="s">
        <v>99</v>
      </c>
      <c r="BK182" s="511">
        <f aca="true" t="shared" si="39" ref="BK182:BK196">ROUND(L182*K182,2)</f>
        <v>0</v>
      </c>
      <c r="BL182" s="431" t="s">
        <v>204</v>
      </c>
      <c r="BM182" s="431" t="s">
        <v>1936</v>
      </c>
    </row>
    <row r="183" spans="2:65" s="438" customFormat="1" ht="31.5" customHeight="1">
      <c r="B183" s="439"/>
      <c r="C183" s="512" t="s">
        <v>1937</v>
      </c>
      <c r="D183" s="512" t="s">
        <v>1604</v>
      </c>
      <c r="E183" s="513" t="s">
        <v>1938</v>
      </c>
      <c r="F183" s="690" t="s">
        <v>1939</v>
      </c>
      <c r="G183" s="690"/>
      <c r="H183" s="690"/>
      <c r="I183" s="690"/>
      <c r="J183" s="514" t="s">
        <v>153</v>
      </c>
      <c r="K183" s="515">
        <v>1</v>
      </c>
      <c r="L183" s="691"/>
      <c r="M183" s="691"/>
      <c r="N183" s="692">
        <f t="shared" si="30"/>
        <v>0</v>
      </c>
      <c r="O183" s="686"/>
      <c r="P183" s="686"/>
      <c r="Q183" s="686"/>
      <c r="R183" s="441"/>
      <c r="T183" s="507" t="s">
        <v>1528</v>
      </c>
      <c r="U183" s="508" t="s">
        <v>1543</v>
      </c>
      <c r="V183" s="509">
        <v>0</v>
      </c>
      <c r="W183" s="509">
        <f t="shared" si="31"/>
        <v>0</v>
      </c>
      <c r="X183" s="509">
        <v>0</v>
      </c>
      <c r="Y183" s="509">
        <f t="shared" si="32"/>
        <v>0</v>
      </c>
      <c r="Z183" s="509">
        <v>0</v>
      </c>
      <c r="AA183" s="510">
        <f t="shared" si="33"/>
        <v>0</v>
      </c>
      <c r="AL183" s="546"/>
      <c r="AR183" s="431" t="s">
        <v>1592</v>
      </c>
      <c r="AT183" s="431" t="s">
        <v>1604</v>
      </c>
      <c r="AU183" s="431" t="s">
        <v>213</v>
      </c>
      <c r="AY183" s="431" t="s">
        <v>1792</v>
      </c>
      <c r="BE183" s="511">
        <f t="shared" si="34"/>
        <v>0</v>
      </c>
      <c r="BF183" s="511">
        <f t="shared" si="35"/>
        <v>0</v>
      </c>
      <c r="BG183" s="511">
        <f t="shared" si="36"/>
        <v>0</v>
      </c>
      <c r="BH183" s="511">
        <f t="shared" si="37"/>
        <v>0</v>
      </c>
      <c r="BI183" s="511">
        <f t="shared" si="38"/>
        <v>0</v>
      </c>
      <c r="BJ183" s="431" t="s">
        <v>99</v>
      </c>
      <c r="BK183" s="511">
        <f t="shared" si="39"/>
        <v>0</v>
      </c>
      <c r="BL183" s="431" t="s">
        <v>204</v>
      </c>
      <c r="BM183" s="431" t="s">
        <v>1940</v>
      </c>
    </row>
    <row r="184" spans="2:65" s="438" customFormat="1" ht="31.5" customHeight="1">
      <c r="B184" s="439"/>
      <c r="C184" s="503" t="s">
        <v>1941</v>
      </c>
      <c r="D184" s="503" t="s">
        <v>1574</v>
      </c>
      <c r="E184" s="504" t="s">
        <v>1799</v>
      </c>
      <c r="F184" s="684" t="s">
        <v>1800</v>
      </c>
      <c r="G184" s="684"/>
      <c r="H184" s="684"/>
      <c r="I184" s="684"/>
      <c r="J184" s="505" t="s">
        <v>101</v>
      </c>
      <c r="K184" s="506">
        <v>8</v>
      </c>
      <c r="L184" s="685"/>
      <c r="M184" s="685"/>
      <c r="N184" s="686">
        <f t="shared" si="30"/>
        <v>0</v>
      </c>
      <c r="O184" s="686"/>
      <c r="P184" s="686"/>
      <c r="Q184" s="686"/>
      <c r="R184" s="441"/>
      <c r="T184" s="507" t="s">
        <v>1528</v>
      </c>
      <c r="U184" s="508" t="s">
        <v>1543</v>
      </c>
      <c r="V184" s="509">
        <v>0</v>
      </c>
      <c r="W184" s="509">
        <f t="shared" si="31"/>
        <v>0</v>
      </c>
      <c r="X184" s="509">
        <v>0</v>
      </c>
      <c r="Y184" s="509">
        <f t="shared" si="32"/>
        <v>0</v>
      </c>
      <c r="Z184" s="509">
        <v>0</v>
      </c>
      <c r="AA184" s="510">
        <f t="shared" si="33"/>
        <v>0</v>
      </c>
      <c r="AL184" s="546"/>
      <c r="AR184" s="431" t="s">
        <v>204</v>
      </c>
      <c r="AT184" s="431" t="s">
        <v>1574</v>
      </c>
      <c r="AU184" s="431" t="s">
        <v>213</v>
      </c>
      <c r="AY184" s="431" t="s">
        <v>1792</v>
      </c>
      <c r="BE184" s="511">
        <f t="shared" si="34"/>
        <v>0</v>
      </c>
      <c r="BF184" s="511">
        <f t="shared" si="35"/>
        <v>0</v>
      </c>
      <c r="BG184" s="511">
        <f t="shared" si="36"/>
        <v>0</v>
      </c>
      <c r="BH184" s="511">
        <f t="shared" si="37"/>
        <v>0</v>
      </c>
      <c r="BI184" s="511">
        <f t="shared" si="38"/>
        <v>0</v>
      </c>
      <c r="BJ184" s="431" t="s">
        <v>99</v>
      </c>
      <c r="BK184" s="511">
        <f t="shared" si="39"/>
        <v>0</v>
      </c>
      <c r="BL184" s="431" t="s">
        <v>204</v>
      </c>
      <c r="BM184" s="431" t="s">
        <v>1942</v>
      </c>
    </row>
    <row r="185" spans="2:65" s="438" customFormat="1" ht="22.5" customHeight="1">
      <c r="B185" s="439"/>
      <c r="C185" s="503" t="s">
        <v>1943</v>
      </c>
      <c r="D185" s="503" t="s">
        <v>1574</v>
      </c>
      <c r="E185" s="504" t="s">
        <v>1802</v>
      </c>
      <c r="F185" s="684" t="s">
        <v>1803</v>
      </c>
      <c r="G185" s="684"/>
      <c r="H185" s="684"/>
      <c r="I185" s="684"/>
      <c r="J185" s="505" t="s">
        <v>153</v>
      </c>
      <c r="K185" s="506">
        <v>6</v>
      </c>
      <c r="L185" s="685"/>
      <c r="M185" s="685"/>
      <c r="N185" s="686">
        <f t="shared" si="30"/>
        <v>0</v>
      </c>
      <c r="O185" s="686"/>
      <c r="P185" s="686"/>
      <c r="Q185" s="686"/>
      <c r="R185" s="441"/>
      <c r="T185" s="507" t="s">
        <v>1528</v>
      </c>
      <c r="U185" s="508" t="s">
        <v>1543</v>
      </c>
      <c r="V185" s="509">
        <v>0</v>
      </c>
      <c r="W185" s="509">
        <f t="shared" si="31"/>
        <v>0</v>
      </c>
      <c r="X185" s="509">
        <v>0</v>
      </c>
      <c r="Y185" s="509">
        <f t="shared" si="32"/>
        <v>0</v>
      </c>
      <c r="Z185" s="509">
        <v>0</v>
      </c>
      <c r="AA185" s="510">
        <f t="shared" si="33"/>
        <v>0</v>
      </c>
      <c r="AL185" s="546"/>
      <c r="AR185" s="431" t="s">
        <v>204</v>
      </c>
      <c r="AT185" s="431" t="s">
        <v>1574</v>
      </c>
      <c r="AU185" s="431" t="s">
        <v>213</v>
      </c>
      <c r="AY185" s="431" t="s">
        <v>1792</v>
      </c>
      <c r="BE185" s="511">
        <f t="shared" si="34"/>
        <v>0</v>
      </c>
      <c r="BF185" s="511">
        <f t="shared" si="35"/>
        <v>0</v>
      </c>
      <c r="BG185" s="511">
        <f t="shared" si="36"/>
        <v>0</v>
      </c>
      <c r="BH185" s="511">
        <f t="shared" si="37"/>
        <v>0</v>
      </c>
      <c r="BI185" s="511">
        <f t="shared" si="38"/>
        <v>0</v>
      </c>
      <c r="BJ185" s="431" t="s">
        <v>99</v>
      </c>
      <c r="BK185" s="511">
        <f t="shared" si="39"/>
        <v>0</v>
      </c>
      <c r="BL185" s="431" t="s">
        <v>204</v>
      </c>
      <c r="BM185" s="431" t="s">
        <v>1944</v>
      </c>
    </row>
    <row r="186" spans="2:65" s="438" customFormat="1" ht="22.5" customHeight="1">
      <c r="B186" s="439"/>
      <c r="C186" s="503" t="s">
        <v>1945</v>
      </c>
      <c r="D186" s="503" t="s">
        <v>1574</v>
      </c>
      <c r="E186" s="504" t="s">
        <v>1858</v>
      </c>
      <c r="F186" s="684" t="s">
        <v>1859</v>
      </c>
      <c r="G186" s="684"/>
      <c r="H186" s="684"/>
      <c r="I186" s="684"/>
      <c r="J186" s="505" t="s">
        <v>153</v>
      </c>
      <c r="K186" s="506">
        <v>2</v>
      </c>
      <c r="L186" s="685"/>
      <c r="M186" s="685"/>
      <c r="N186" s="686">
        <f t="shared" si="30"/>
        <v>0</v>
      </c>
      <c r="O186" s="686"/>
      <c r="P186" s="686"/>
      <c r="Q186" s="686"/>
      <c r="R186" s="441"/>
      <c r="T186" s="507" t="s">
        <v>1528</v>
      </c>
      <c r="U186" s="508" t="s">
        <v>1543</v>
      </c>
      <c r="V186" s="509">
        <v>0</v>
      </c>
      <c r="W186" s="509">
        <f t="shared" si="31"/>
        <v>0</v>
      </c>
      <c r="X186" s="509">
        <v>0</v>
      </c>
      <c r="Y186" s="509">
        <f t="shared" si="32"/>
        <v>0</v>
      </c>
      <c r="Z186" s="509">
        <v>0</v>
      </c>
      <c r="AA186" s="510">
        <f t="shared" si="33"/>
        <v>0</v>
      </c>
      <c r="AL186" s="546"/>
      <c r="AR186" s="431" t="s">
        <v>204</v>
      </c>
      <c r="AT186" s="431" t="s">
        <v>1574</v>
      </c>
      <c r="AU186" s="431" t="s">
        <v>213</v>
      </c>
      <c r="AY186" s="431" t="s">
        <v>1792</v>
      </c>
      <c r="BE186" s="511">
        <f t="shared" si="34"/>
        <v>0</v>
      </c>
      <c r="BF186" s="511">
        <f t="shared" si="35"/>
        <v>0</v>
      </c>
      <c r="BG186" s="511">
        <f t="shared" si="36"/>
        <v>0</v>
      </c>
      <c r="BH186" s="511">
        <f t="shared" si="37"/>
        <v>0</v>
      </c>
      <c r="BI186" s="511">
        <f t="shared" si="38"/>
        <v>0</v>
      </c>
      <c r="BJ186" s="431" t="s">
        <v>99</v>
      </c>
      <c r="BK186" s="511">
        <f t="shared" si="39"/>
        <v>0</v>
      </c>
      <c r="BL186" s="431" t="s">
        <v>204</v>
      </c>
      <c r="BM186" s="431" t="s">
        <v>1946</v>
      </c>
    </row>
    <row r="187" spans="2:65" s="438" customFormat="1" ht="22.5" customHeight="1">
      <c r="B187" s="439"/>
      <c r="C187" s="503" t="s">
        <v>1947</v>
      </c>
      <c r="D187" s="503" t="s">
        <v>1574</v>
      </c>
      <c r="E187" s="504" t="s">
        <v>1862</v>
      </c>
      <c r="F187" s="684" t="s">
        <v>1863</v>
      </c>
      <c r="G187" s="684"/>
      <c r="H187" s="684"/>
      <c r="I187" s="684"/>
      <c r="J187" s="505" t="s">
        <v>153</v>
      </c>
      <c r="K187" s="506">
        <v>2</v>
      </c>
      <c r="L187" s="685"/>
      <c r="M187" s="685"/>
      <c r="N187" s="686">
        <f t="shared" si="30"/>
        <v>0</v>
      </c>
      <c r="O187" s="686"/>
      <c r="P187" s="686"/>
      <c r="Q187" s="686"/>
      <c r="R187" s="441"/>
      <c r="T187" s="507" t="s">
        <v>1528</v>
      </c>
      <c r="U187" s="508" t="s">
        <v>1543</v>
      </c>
      <c r="V187" s="509">
        <v>0</v>
      </c>
      <c r="W187" s="509">
        <f t="shared" si="31"/>
        <v>0</v>
      </c>
      <c r="X187" s="509">
        <v>0</v>
      </c>
      <c r="Y187" s="509">
        <f t="shared" si="32"/>
        <v>0</v>
      </c>
      <c r="Z187" s="509">
        <v>0</v>
      </c>
      <c r="AA187" s="510">
        <f t="shared" si="33"/>
        <v>0</v>
      </c>
      <c r="AL187" s="546"/>
      <c r="AR187" s="431" t="s">
        <v>204</v>
      </c>
      <c r="AT187" s="431" t="s">
        <v>1574</v>
      </c>
      <c r="AU187" s="431" t="s">
        <v>213</v>
      </c>
      <c r="AY187" s="431" t="s">
        <v>1792</v>
      </c>
      <c r="BE187" s="511">
        <f t="shared" si="34"/>
        <v>0</v>
      </c>
      <c r="BF187" s="511">
        <f t="shared" si="35"/>
        <v>0</v>
      </c>
      <c r="BG187" s="511">
        <f t="shared" si="36"/>
        <v>0</v>
      </c>
      <c r="BH187" s="511">
        <f t="shared" si="37"/>
        <v>0</v>
      </c>
      <c r="BI187" s="511">
        <f t="shared" si="38"/>
        <v>0</v>
      </c>
      <c r="BJ187" s="431" t="s">
        <v>99</v>
      </c>
      <c r="BK187" s="511">
        <f t="shared" si="39"/>
        <v>0</v>
      </c>
      <c r="BL187" s="431" t="s">
        <v>204</v>
      </c>
      <c r="BM187" s="431" t="s">
        <v>1948</v>
      </c>
    </row>
    <row r="188" spans="2:65" s="438" customFormat="1" ht="22.5" customHeight="1">
      <c r="B188" s="439"/>
      <c r="C188" s="503" t="s">
        <v>1949</v>
      </c>
      <c r="D188" s="503" t="s">
        <v>1574</v>
      </c>
      <c r="E188" s="504" t="s">
        <v>1826</v>
      </c>
      <c r="F188" s="684" t="s">
        <v>1827</v>
      </c>
      <c r="G188" s="684"/>
      <c r="H188" s="684"/>
      <c r="I188" s="684"/>
      <c r="J188" s="505" t="s">
        <v>112</v>
      </c>
      <c r="K188" s="506">
        <v>30</v>
      </c>
      <c r="L188" s="685"/>
      <c r="M188" s="685"/>
      <c r="N188" s="686">
        <f t="shared" si="30"/>
        <v>0</v>
      </c>
      <c r="O188" s="686"/>
      <c r="P188" s="686"/>
      <c r="Q188" s="686"/>
      <c r="R188" s="441"/>
      <c r="T188" s="507" t="s">
        <v>1528</v>
      </c>
      <c r="U188" s="508" t="s">
        <v>1543</v>
      </c>
      <c r="V188" s="509">
        <v>0</v>
      </c>
      <c r="W188" s="509">
        <f t="shared" si="31"/>
        <v>0</v>
      </c>
      <c r="X188" s="509">
        <v>0</v>
      </c>
      <c r="Y188" s="509">
        <f t="shared" si="32"/>
        <v>0</v>
      </c>
      <c r="Z188" s="509">
        <v>0</v>
      </c>
      <c r="AA188" s="510">
        <f t="shared" si="33"/>
        <v>0</v>
      </c>
      <c r="AL188" s="546"/>
      <c r="AR188" s="431" t="s">
        <v>204</v>
      </c>
      <c r="AT188" s="431" t="s">
        <v>1574</v>
      </c>
      <c r="AU188" s="431" t="s">
        <v>213</v>
      </c>
      <c r="AY188" s="431" t="s">
        <v>1792</v>
      </c>
      <c r="BE188" s="511">
        <f t="shared" si="34"/>
        <v>0</v>
      </c>
      <c r="BF188" s="511">
        <f t="shared" si="35"/>
        <v>0</v>
      </c>
      <c r="BG188" s="511">
        <f t="shared" si="36"/>
        <v>0</v>
      </c>
      <c r="BH188" s="511">
        <f t="shared" si="37"/>
        <v>0</v>
      </c>
      <c r="BI188" s="511">
        <f t="shared" si="38"/>
        <v>0</v>
      </c>
      <c r="BJ188" s="431" t="s">
        <v>99</v>
      </c>
      <c r="BK188" s="511">
        <f t="shared" si="39"/>
        <v>0</v>
      </c>
      <c r="BL188" s="431" t="s">
        <v>204</v>
      </c>
      <c r="BM188" s="431" t="s">
        <v>1950</v>
      </c>
    </row>
    <row r="189" spans="2:65" s="438" customFormat="1" ht="31.5" customHeight="1">
      <c r="B189" s="439"/>
      <c r="C189" s="503" t="s">
        <v>1951</v>
      </c>
      <c r="D189" s="503" t="s">
        <v>1574</v>
      </c>
      <c r="E189" s="504" t="s">
        <v>1868</v>
      </c>
      <c r="F189" s="684" t="s">
        <v>1869</v>
      </c>
      <c r="G189" s="684"/>
      <c r="H189" s="684"/>
      <c r="I189" s="684"/>
      <c r="J189" s="505" t="s">
        <v>153</v>
      </c>
      <c r="K189" s="506">
        <v>4</v>
      </c>
      <c r="L189" s="685"/>
      <c r="M189" s="685"/>
      <c r="N189" s="686">
        <f t="shared" si="30"/>
        <v>0</v>
      </c>
      <c r="O189" s="686"/>
      <c r="P189" s="686"/>
      <c r="Q189" s="686"/>
      <c r="R189" s="441"/>
      <c r="T189" s="507" t="s">
        <v>1528</v>
      </c>
      <c r="U189" s="508" t="s">
        <v>1543</v>
      </c>
      <c r="V189" s="509">
        <v>1.353</v>
      </c>
      <c r="W189" s="509">
        <f t="shared" si="31"/>
        <v>5.412</v>
      </c>
      <c r="X189" s="509">
        <v>0</v>
      </c>
      <c r="Y189" s="509">
        <f t="shared" si="32"/>
        <v>0</v>
      </c>
      <c r="Z189" s="509">
        <v>0</v>
      </c>
      <c r="AA189" s="510">
        <f t="shared" si="33"/>
        <v>0</v>
      </c>
      <c r="AL189" s="546"/>
      <c r="AR189" s="431" t="s">
        <v>204</v>
      </c>
      <c r="AT189" s="431" t="s">
        <v>1574</v>
      </c>
      <c r="AU189" s="431" t="s">
        <v>213</v>
      </c>
      <c r="AY189" s="431" t="s">
        <v>1792</v>
      </c>
      <c r="BE189" s="511">
        <f t="shared" si="34"/>
        <v>0</v>
      </c>
      <c r="BF189" s="511">
        <f t="shared" si="35"/>
        <v>0</v>
      </c>
      <c r="BG189" s="511">
        <f t="shared" si="36"/>
        <v>0</v>
      </c>
      <c r="BH189" s="511">
        <f t="shared" si="37"/>
        <v>0</v>
      </c>
      <c r="BI189" s="511">
        <f t="shared" si="38"/>
        <v>0</v>
      </c>
      <c r="BJ189" s="431" t="s">
        <v>99</v>
      </c>
      <c r="BK189" s="511">
        <f t="shared" si="39"/>
        <v>0</v>
      </c>
      <c r="BL189" s="431" t="s">
        <v>204</v>
      </c>
      <c r="BM189" s="431" t="s">
        <v>1952</v>
      </c>
    </row>
    <row r="190" spans="2:65" s="438" customFormat="1" ht="22.5" customHeight="1">
      <c r="B190" s="439"/>
      <c r="C190" s="503" t="s">
        <v>237</v>
      </c>
      <c r="D190" s="503" t="s">
        <v>1574</v>
      </c>
      <c r="E190" s="504" t="s">
        <v>1872</v>
      </c>
      <c r="F190" s="684" t="s">
        <v>1873</v>
      </c>
      <c r="G190" s="684"/>
      <c r="H190" s="684"/>
      <c r="I190" s="684"/>
      <c r="J190" s="505" t="s">
        <v>153</v>
      </c>
      <c r="K190" s="506">
        <v>2</v>
      </c>
      <c r="L190" s="685"/>
      <c r="M190" s="685"/>
      <c r="N190" s="686">
        <f t="shared" si="30"/>
        <v>0</v>
      </c>
      <c r="O190" s="686"/>
      <c r="P190" s="686"/>
      <c r="Q190" s="686"/>
      <c r="R190" s="441"/>
      <c r="T190" s="507" t="s">
        <v>1528</v>
      </c>
      <c r="U190" s="508" t="s">
        <v>1543</v>
      </c>
      <c r="V190" s="509">
        <v>0.846</v>
      </c>
      <c r="W190" s="509">
        <f t="shared" si="31"/>
        <v>1.692</v>
      </c>
      <c r="X190" s="509">
        <v>0</v>
      </c>
      <c r="Y190" s="509">
        <f t="shared" si="32"/>
        <v>0</v>
      </c>
      <c r="Z190" s="509">
        <v>0</v>
      </c>
      <c r="AA190" s="510">
        <f t="shared" si="33"/>
        <v>0</v>
      </c>
      <c r="AL190" s="546"/>
      <c r="AR190" s="431" t="s">
        <v>204</v>
      </c>
      <c r="AT190" s="431" t="s">
        <v>1574</v>
      </c>
      <c r="AU190" s="431" t="s">
        <v>213</v>
      </c>
      <c r="AY190" s="431" t="s">
        <v>1792</v>
      </c>
      <c r="BE190" s="511">
        <f t="shared" si="34"/>
        <v>0</v>
      </c>
      <c r="BF190" s="511">
        <f t="shared" si="35"/>
        <v>0</v>
      </c>
      <c r="BG190" s="511">
        <f t="shared" si="36"/>
        <v>0</v>
      </c>
      <c r="BH190" s="511">
        <f t="shared" si="37"/>
        <v>0</v>
      </c>
      <c r="BI190" s="511">
        <f t="shared" si="38"/>
        <v>0</v>
      </c>
      <c r="BJ190" s="431" t="s">
        <v>99</v>
      </c>
      <c r="BK190" s="511">
        <f t="shared" si="39"/>
        <v>0</v>
      </c>
      <c r="BL190" s="431" t="s">
        <v>204</v>
      </c>
      <c r="BM190" s="431" t="s">
        <v>1953</v>
      </c>
    </row>
    <row r="191" spans="2:65" s="438" customFormat="1" ht="22.5" customHeight="1">
      <c r="B191" s="439"/>
      <c r="C191" s="512" t="s">
        <v>295</v>
      </c>
      <c r="D191" s="512" t="s">
        <v>1604</v>
      </c>
      <c r="E191" s="513" t="s">
        <v>1880</v>
      </c>
      <c r="F191" s="690" t="s">
        <v>1881</v>
      </c>
      <c r="G191" s="690"/>
      <c r="H191" s="690"/>
      <c r="I191" s="690"/>
      <c r="J191" s="514" t="s">
        <v>153</v>
      </c>
      <c r="K191" s="515">
        <v>4</v>
      </c>
      <c r="L191" s="691"/>
      <c r="M191" s="691"/>
      <c r="N191" s="692">
        <f t="shared" si="30"/>
        <v>0</v>
      </c>
      <c r="O191" s="686"/>
      <c r="P191" s="686"/>
      <c r="Q191" s="686"/>
      <c r="R191" s="441"/>
      <c r="T191" s="507" t="s">
        <v>1528</v>
      </c>
      <c r="U191" s="508" t="s">
        <v>1543</v>
      </c>
      <c r="V191" s="509">
        <v>0</v>
      </c>
      <c r="W191" s="509">
        <f t="shared" si="31"/>
        <v>0</v>
      </c>
      <c r="X191" s="509">
        <v>0</v>
      </c>
      <c r="Y191" s="509">
        <f t="shared" si="32"/>
        <v>0</v>
      </c>
      <c r="Z191" s="509">
        <v>0</v>
      </c>
      <c r="AA191" s="510">
        <f t="shared" si="33"/>
        <v>0</v>
      </c>
      <c r="AL191" s="546"/>
      <c r="AR191" s="431" t="s">
        <v>1592</v>
      </c>
      <c r="AT191" s="431" t="s">
        <v>1604</v>
      </c>
      <c r="AU191" s="431" t="s">
        <v>213</v>
      </c>
      <c r="AY191" s="431" t="s">
        <v>1792</v>
      </c>
      <c r="BE191" s="511">
        <f t="shared" si="34"/>
        <v>0</v>
      </c>
      <c r="BF191" s="511">
        <f t="shared" si="35"/>
        <v>0</v>
      </c>
      <c r="BG191" s="511">
        <f t="shared" si="36"/>
        <v>0</v>
      </c>
      <c r="BH191" s="511">
        <f t="shared" si="37"/>
        <v>0</v>
      </c>
      <c r="BI191" s="511">
        <f t="shared" si="38"/>
        <v>0</v>
      </c>
      <c r="BJ191" s="431" t="s">
        <v>99</v>
      </c>
      <c r="BK191" s="511">
        <f t="shared" si="39"/>
        <v>0</v>
      </c>
      <c r="BL191" s="431" t="s">
        <v>204</v>
      </c>
      <c r="BM191" s="431" t="s">
        <v>1954</v>
      </c>
    </row>
    <row r="192" spans="2:65" s="438" customFormat="1" ht="22.5" customHeight="1">
      <c r="B192" s="439"/>
      <c r="C192" s="512" t="s">
        <v>439</v>
      </c>
      <c r="D192" s="512" t="s">
        <v>1604</v>
      </c>
      <c r="E192" s="513" t="s">
        <v>1884</v>
      </c>
      <c r="F192" s="690" t="s">
        <v>1885</v>
      </c>
      <c r="G192" s="690"/>
      <c r="H192" s="690"/>
      <c r="I192" s="690"/>
      <c r="J192" s="514" t="s">
        <v>153</v>
      </c>
      <c r="K192" s="515">
        <v>2</v>
      </c>
      <c r="L192" s="691"/>
      <c r="M192" s="691"/>
      <c r="N192" s="692">
        <f t="shared" si="30"/>
        <v>0</v>
      </c>
      <c r="O192" s="686"/>
      <c r="P192" s="686"/>
      <c r="Q192" s="686"/>
      <c r="R192" s="441"/>
      <c r="T192" s="507" t="s">
        <v>1528</v>
      </c>
      <c r="U192" s="508" t="s">
        <v>1543</v>
      </c>
      <c r="V192" s="509">
        <v>0</v>
      </c>
      <c r="W192" s="509">
        <f t="shared" si="31"/>
        <v>0</v>
      </c>
      <c r="X192" s="509">
        <v>0</v>
      </c>
      <c r="Y192" s="509">
        <f t="shared" si="32"/>
        <v>0</v>
      </c>
      <c r="Z192" s="509">
        <v>0</v>
      </c>
      <c r="AA192" s="510">
        <f t="shared" si="33"/>
        <v>0</v>
      </c>
      <c r="AL192" s="546"/>
      <c r="AR192" s="431" t="s">
        <v>1592</v>
      </c>
      <c r="AT192" s="431" t="s">
        <v>1604</v>
      </c>
      <c r="AU192" s="431" t="s">
        <v>213</v>
      </c>
      <c r="AY192" s="431" t="s">
        <v>1792</v>
      </c>
      <c r="BE192" s="511">
        <f t="shared" si="34"/>
        <v>0</v>
      </c>
      <c r="BF192" s="511">
        <f t="shared" si="35"/>
        <v>0</v>
      </c>
      <c r="BG192" s="511">
        <f t="shared" si="36"/>
        <v>0</v>
      </c>
      <c r="BH192" s="511">
        <f t="shared" si="37"/>
        <v>0</v>
      </c>
      <c r="BI192" s="511">
        <f t="shared" si="38"/>
        <v>0</v>
      </c>
      <c r="BJ192" s="431" t="s">
        <v>99</v>
      </c>
      <c r="BK192" s="511">
        <f t="shared" si="39"/>
        <v>0</v>
      </c>
      <c r="BL192" s="431" t="s">
        <v>204</v>
      </c>
      <c r="BM192" s="431" t="s">
        <v>1955</v>
      </c>
    </row>
    <row r="193" spans="2:65" s="438" customFormat="1" ht="31.5" customHeight="1">
      <c r="B193" s="439"/>
      <c r="C193" s="503" t="s">
        <v>477</v>
      </c>
      <c r="D193" s="503" t="s">
        <v>1574</v>
      </c>
      <c r="E193" s="504" t="s">
        <v>1835</v>
      </c>
      <c r="F193" s="684" t="s">
        <v>1836</v>
      </c>
      <c r="G193" s="684"/>
      <c r="H193" s="684"/>
      <c r="I193" s="684"/>
      <c r="J193" s="505" t="s">
        <v>227</v>
      </c>
      <c r="K193" s="506">
        <v>70</v>
      </c>
      <c r="L193" s="685"/>
      <c r="M193" s="685"/>
      <c r="N193" s="686">
        <f t="shared" si="30"/>
        <v>0</v>
      </c>
      <c r="O193" s="686"/>
      <c r="P193" s="686"/>
      <c r="Q193" s="686"/>
      <c r="R193" s="441"/>
      <c r="T193" s="507" t="s">
        <v>1528</v>
      </c>
      <c r="U193" s="508" t="s">
        <v>1543</v>
      </c>
      <c r="V193" s="509">
        <v>0.763</v>
      </c>
      <c r="W193" s="509">
        <f t="shared" si="31"/>
        <v>53.410000000000004</v>
      </c>
      <c r="X193" s="509">
        <v>0.00653</v>
      </c>
      <c r="Y193" s="509">
        <f t="shared" si="32"/>
        <v>0.4571</v>
      </c>
      <c r="Z193" s="509">
        <v>0</v>
      </c>
      <c r="AA193" s="510">
        <f t="shared" si="33"/>
        <v>0</v>
      </c>
      <c r="AL193" s="546"/>
      <c r="AR193" s="431" t="s">
        <v>204</v>
      </c>
      <c r="AT193" s="431" t="s">
        <v>1574</v>
      </c>
      <c r="AU193" s="431" t="s">
        <v>213</v>
      </c>
      <c r="AY193" s="431" t="s">
        <v>1792</v>
      </c>
      <c r="BE193" s="511">
        <f t="shared" si="34"/>
        <v>0</v>
      </c>
      <c r="BF193" s="511">
        <f t="shared" si="35"/>
        <v>0</v>
      </c>
      <c r="BG193" s="511">
        <f t="shared" si="36"/>
        <v>0</v>
      </c>
      <c r="BH193" s="511">
        <f t="shared" si="37"/>
        <v>0</v>
      </c>
      <c r="BI193" s="511">
        <f t="shared" si="38"/>
        <v>0</v>
      </c>
      <c r="BJ193" s="431" t="s">
        <v>99</v>
      </c>
      <c r="BK193" s="511">
        <f t="shared" si="39"/>
        <v>0</v>
      </c>
      <c r="BL193" s="431" t="s">
        <v>204</v>
      </c>
      <c r="BM193" s="431" t="s">
        <v>1956</v>
      </c>
    </row>
    <row r="194" spans="2:65" s="438" customFormat="1" ht="31.5" customHeight="1">
      <c r="B194" s="439"/>
      <c r="C194" s="503" t="s">
        <v>1957</v>
      </c>
      <c r="D194" s="503" t="s">
        <v>1574</v>
      </c>
      <c r="E194" s="504" t="s">
        <v>1838</v>
      </c>
      <c r="F194" s="684" t="s">
        <v>1839</v>
      </c>
      <c r="G194" s="684"/>
      <c r="H194" s="684"/>
      <c r="I194" s="684"/>
      <c r="J194" s="505" t="s">
        <v>153</v>
      </c>
      <c r="K194" s="506">
        <v>2</v>
      </c>
      <c r="L194" s="685"/>
      <c r="M194" s="685"/>
      <c r="N194" s="686">
        <f t="shared" si="30"/>
        <v>0</v>
      </c>
      <c r="O194" s="686"/>
      <c r="P194" s="686"/>
      <c r="Q194" s="686"/>
      <c r="R194" s="441"/>
      <c r="T194" s="507" t="s">
        <v>1528</v>
      </c>
      <c r="U194" s="508" t="s">
        <v>1543</v>
      </c>
      <c r="V194" s="509">
        <v>0.569</v>
      </c>
      <c r="W194" s="509">
        <f t="shared" si="31"/>
        <v>1.138</v>
      </c>
      <c r="X194" s="509">
        <v>0</v>
      </c>
      <c r="Y194" s="509">
        <f t="shared" si="32"/>
        <v>0</v>
      </c>
      <c r="Z194" s="509">
        <v>0</v>
      </c>
      <c r="AA194" s="510">
        <f t="shared" si="33"/>
        <v>0</v>
      </c>
      <c r="AL194" s="546"/>
      <c r="AR194" s="431" t="s">
        <v>204</v>
      </c>
      <c r="AT194" s="431" t="s">
        <v>1574</v>
      </c>
      <c r="AU194" s="431" t="s">
        <v>213</v>
      </c>
      <c r="AY194" s="431" t="s">
        <v>1792</v>
      </c>
      <c r="BE194" s="511">
        <f t="shared" si="34"/>
        <v>0</v>
      </c>
      <c r="BF194" s="511">
        <f t="shared" si="35"/>
        <v>0</v>
      </c>
      <c r="BG194" s="511">
        <f t="shared" si="36"/>
        <v>0</v>
      </c>
      <c r="BH194" s="511">
        <f t="shared" si="37"/>
        <v>0</v>
      </c>
      <c r="BI194" s="511">
        <f t="shared" si="38"/>
        <v>0</v>
      </c>
      <c r="BJ194" s="431" t="s">
        <v>99</v>
      </c>
      <c r="BK194" s="511">
        <f t="shared" si="39"/>
        <v>0</v>
      </c>
      <c r="BL194" s="431" t="s">
        <v>204</v>
      </c>
      <c r="BM194" s="431" t="s">
        <v>1958</v>
      </c>
    </row>
    <row r="195" spans="2:65" s="438" customFormat="1" ht="22.5" customHeight="1">
      <c r="B195" s="439"/>
      <c r="C195" s="512" t="s">
        <v>1959</v>
      </c>
      <c r="D195" s="512" t="s">
        <v>1604</v>
      </c>
      <c r="E195" s="513" t="s">
        <v>1843</v>
      </c>
      <c r="F195" s="690" t="s">
        <v>1844</v>
      </c>
      <c r="G195" s="690"/>
      <c r="H195" s="690"/>
      <c r="I195" s="690"/>
      <c r="J195" s="514" t="s">
        <v>153</v>
      </c>
      <c r="K195" s="515">
        <v>2</v>
      </c>
      <c r="L195" s="691"/>
      <c r="M195" s="691"/>
      <c r="N195" s="692">
        <f t="shared" si="30"/>
        <v>0</v>
      </c>
      <c r="O195" s="686"/>
      <c r="P195" s="686"/>
      <c r="Q195" s="686"/>
      <c r="R195" s="441"/>
      <c r="T195" s="507" t="s">
        <v>1528</v>
      </c>
      <c r="U195" s="508" t="s">
        <v>1543</v>
      </c>
      <c r="V195" s="509">
        <v>0</v>
      </c>
      <c r="W195" s="509">
        <f t="shared" si="31"/>
        <v>0</v>
      </c>
      <c r="X195" s="509">
        <v>0</v>
      </c>
      <c r="Y195" s="509">
        <f t="shared" si="32"/>
        <v>0</v>
      </c>
      <c r="Z195" s="509">
        <v>0</v>
      </c>
      <c r="AA195" s="510">
        <f t="shared" si="33"/>
        <v>0</v>
      </c>
      <c r="AL195" s="546"/>
      <c r="AR195" s="431" t="s">
        <v>1592</v>
      </c>
      <c r="AT195" s="431" t="s">
        <v>1604</v>
      </c>
      <c r="AU195" s="431" t="s">
        <v>213</v>
      </c>
      <c r="AY195" s="431" t="s">
        <v>1792</v>
      </c>
      <c r="BE195" s="511">
        <f t="shared" si="34"/>
        <v>0</v>
      </c>
      <c r="BF195" s="511">
        <f t="shared" si="35"/>
        <v>0</v>
      </c>
      <c r="BG195" s="511">
        <f t="shared" si="36"/>
        <v>0</v>
      </c>
      <c r="BH195" s="511">
        <f t="shared" si="37"/>
        <v>0</v>
      </c>
      <c r="BI195" s="511">
        <f t="shared" si="38"/>
        <v>0</v>
      </c>
      <c r="BJ195" s="431" t="s">
        <v>99</v>
      </c>
      <c r="BK195" s="511">
        <f t="shared" si="39"/>
        <v>0</v>
      </c>
      <c r="BL195" s="431" t="s">
        <v>204</v>
      </c>
      <c r="BM195" s="431" t="s">
        <v>1960</v>
      </c>
    </row>
    <row r="196" spans="2:65" s="438" customFormat="1" ht="22.5" customHeight="1">
      <c r="B196" s="439"/>
      <c r="C196" s="512" t="s">
        <v>1961</v>
      </c>
      <c r="D196" s="512" t="s">
        <v>1604</v>
      </c>
      <c r="E196" s="513" t="s">
        <v>1848</v>
      </c>
      <c r="F196" s="690" t="s">
        <v>2234</v>
      </c>
      <c r="G196" s="690"/>
      <c r="H196" s="690"/>
      <c r="I196" s="690"/>
      <c r="J196" s="514" t="s">
        <v>153</v>
      </c>
      <c r="K196" s="515">
        <v>1</v>
      </c>
      <c r="L196" s="691"/>
      <c r="M196" s="691"/>
      <c r="N196" s="692">
        <f t="shared" si="30"/>
        <v>0</v>
      </c>
      <c r="O196" s="686"/>
      <c r="P196" s="686"/>
      <c r="Q196" s="686"/>
      <c r="R196" s="441"/>
      <c r="T196" s="507" t="s">
        <v>1528</v>
      </c>
      <c r="U196" s="508" t="s">
        <v>1543</v>
      </c>
      <c r="V196" s="509">
        <v>0</v>
      </c>
      <c r="W196" s="509">
        <f t="shared" si="31"/>
        <v>0</v>
      </c>
      <c r="X196" s="509">
        <v>0</v>
      </c>
      <c r="Y196" s="509">
        <f t="shared" si="32"/>
        <v>0</v>
      </c>
      <c r="Z196" s="509">
        <v>0</v>
      </c>
      <c r="AA196" s="510">
        <f t="shared" si="33"/>
        <v>0</v>
      </c>
      <c r="AL196" s="546"/>
      <c r="AR196" s="431" t="s">
        <v>1592</v>
      </c>
      <c r="AT196" s="431" t="s">
        <v>1604</v>
      </c>
      <c r="AU196" s="431" t="s">
        <v>213</v>
      </c>
      <c r="AY196" s="431" t="s">
        <v>1792</v>
      </c>
      <c r="BE196" s="511">
        <f t="shared" si="34"/>
        <v>0</v>
      </c>
      <c r="BF196" s="511">
        <f t="shared" si="35"/>
        <v>0</v>
      </c>
      <c r="BG196" s="511">
        <f t="shared" si="36"/>
        <v>0</v>
      </c>
      <c r="BH196" s="511">
        <f t="shared" si="37"/>
        <v>0</v>
      </c>
      <c r="BI196" s="511">
        <f t="shared" si="38"/>
        <v>0</v>
      </c>
      <c r="BJ196" s="431" t="s">
        <v>99</v>
      </c>
      <c r="BK196" s="511">
        <f t="shared" si="39"/>
        <v>0</v>
      </c>
      <c r="BL196" s="431" t="s">
        <v>204</v>
      </c>
      <c r="BM196" s="431" t="s">
        <v>1962</v>
      </c>
    </row>
    <row r="197" spans="2:63" s="520" customFormat="1" ht="21.6" customHeight="1">
      <c r="B197" s="516"/>
      <c r="C197" s="517"/>
      <c r="D197" s="518" t="s">
        <v>1777</v>
      </c>
      <c r="E197" s="518"/>
      <c r="F197" s="518"/>
      <c r="G197" s="518"/>
      <c r="H197" s="518"/>
      <c r="I197" s="518"/>
      <c r="J197" s="518"/>
      <c r="K197" s="518"/>
      <c r="L197" s="518"/>
      <c r="M197" s="518"/>
      <c r="N197" s="695">
        <f>BK197</f>
        <v>0</v>
      </c>
      <c r="O197" s="696"/>
      <c r="P197" s="696"/>
      <c r="Q197" s="696"/>
      <c r="R197" s="519"/>
      <c r="T197" s="521"/>
      <c r="U197" s="517"/>
      <c r="V197" s="517"/>
      <c r="W197" s="522">
        <f>SUM(W198:W202)</f>
        <v>9.905</v>
      </c>
      <c r="X197" s="517"/>
      <c r="Y197" s="522">
        <f>SUM(Y198:Y202)</f>
        <v>0.11515</v>
      </c>
      <c r="Z197" s="517"/>
      <c r="AA197" s="523">
        <f>SUM(AA198:AA202)</f>
        <v>0</v>
      </c>
      <c r="AL197" s="547"/>
      <c r="AR197" s="524" t="s">
        <v>99</v>
      </c>
      <c r="AT197" s="525" t="s">
        <v>1791</v>
      </c>
      <c r="AU197" s="525" t="s">
        <v>204</v>
      </c>
      <c r="AY197" s="524" t="s">
        <v>1792</v>
      </c>
      <c r="BK197" s="526">
        <f>SUM(BK198:BK202)</f>
        <v>0</v>
      </c>
    </row>
    <row r="198" spans="2:65" s="438" customFormat="1" ht="22.5" customHeight="1">
      <c r="B198" s="439"/>
      <c r="C198" s="503" t="s">
        <v>1963</v>
      </c>
      <c r="D198" s="503" t="s">
        <v>1574</v>
      </c>
      <c r="E198" s="504" t="s">
        <v>1964</v>
      </c>
      <c r="F198" s="684" t="s">
        <v>1965</v>
      </c>
      <c r="G198" s="684"/>
      <c r="H198" s="684"/>
      <c r="I198" s="684"/>
      <c r="J198" s="505" t="s">
        <v>153</v>
      </c>
      <c r="K198" s="506">
        <v>1</v>
      </c>
      <c r="L198" s="685"/>
      <c r="M198" s="685"/>
      <c r="N198" s="686">
        <f>ROUND(L198*K198,2)</f>
        <v>0</v>
      </c>
      <c r="O198" s="686"/>
      <c r="P198" s="686"/>
      <c r="Q198" s="686"/>
      <c r="R198" s="441"/>
      <c r="T198" s="507" t="s">
        <v>1528</v>
      </c>
      <c r="U198" s="508" t="s">
        <v>1543</v>
      </c>
      <c r="V198" s="509">
        <v>6.09</v>
      </c>
      <c r="W198" s="509">
        <f>V198*K198</f>
        <v>6.09</v>
      </c>
      <c r="X198" s="509">
        <v>0</v>
      </c>
      <c r="Y198" s="509">
        <f>X198*K198</f>
        <v>0</v>
      </c>
      <c r="Z198" s="509">
        <v>0</v>
      </c>
      <c r="AA198" s="510">
        <f>Z198*K198</f>
        <v>0</v>
      </c>
      <c r="AL198" s="546"/>
      <c r="AR198" s="431" t="s">
        <v>1638</v>
      </c>
      <c r="AT198" s="431" t="s">
        <v>1574</v>
      </c>
      <c r="AU198" s="431" t="s">
        <v>213</v>
      </c>
      <c r="AY198" s="431" t="s">
        <v>1792</v>
      </c>
      <c r="BE198" s="511">
        <f>IF(U198="základní",N198,0)</f>
        <v>0</v>
      </c>
      <c r="BF198" s="511">
        <f>IF(U198="snížená",N198,0)</f>
        <v>0</v>
      </c>
      <c r="BG198" s="511">
        <f>IF(U198="zákl. přenesená",N198,0)</f>
        <v>0</v>
      </c>
      <c r="BH198" s="511">
        <f>IF(U198="sníž. přenesená",N198,0)</f>
        <v>0</v>
      </c>
      <c r="BI198" s="511">
        <f>IF(U198="nulová",N198,0)</f>
        <v>0</v>
      </c>
      <c r="BJ198" s="431" t="s">
        <v>99</v>
      </c>
      <c r="BK198" s="511">
        <f>ROUND(L198*K198,2)</f>
        <v>0</v>
      </c>
      <c r="BL198" s="431" t="s">
        <v>1638</v>
      </c>
      <c r="BM198" s="431" t="s">
        <v>1966</v>
      </c>
    </row>
    <row r="199" spans="2:65" s="438" customFormat="1" ht="31.5" customHeight="1">
      <c r="B199" s="439"/>
      <c r="C199" s="512" t="s">
        <v>1967</v>
      </c>
      <c r="D199" s="512" t="s">
        <v>1604</v>
      </c>
      <c r="E199" s="513" t="s">
        <v>1968</v>
      </c>
      <c r="F199" s="690" t="s">
        <v>1969</v>
      </c>
      <c r="G199" s="690"/>
      <c r="H199" s="690"/>
      <c r="I199" s="690"/>
      <c r="J199" s="514" t="s">
        <v>153</v>
      </c>
      <c r="K199" s="515">
        <v>1</v>
      </c>
      <c r="L199" s="691"/>
      <c r="M199" s="691"/>
      <c r="N199" s="692">
        <f>ROUND(L199*K199,2)</f>
        <v>0</v>
      </c>
      <c r="O199" s="686"/>
      <c r="P199" s="686"/>
      <c r="Q199" s="686"/>
      <c r="R199" s="441"/>
      <c r="T199" s="507" t="s">
        <v>1528</v>
      </c>
      <c r="U199" s="508" t="s">
        <v>1543</v>
      </c>
      <c r="V199" s="509">
        <v>0</v>
      </c>
      <c r="W199" s="509">
        <f>V199*K199</f>
        <v>0</v>
      </c>
      <c r="X199" s="509">
        <v>0.0275</v>
      </c>
      <c r="Y199" s="509">
        <f>X199*K199</f>
        <v>0.0275</v>
      </c>
      <c r="Z199" s="509">
        <v>0</v>
      </c>
      <c r="AA199" s="510">
        <f>Z199*K199</f>
        <v>0</v>
      </c>
      <c r="AL199" s="546"/>
      <c r="AR199" s="431" t="s">
        <v>1883</v>
      </c>
      <c r="AT199" s="431" t="s">
        <v>1604</v>
      </c>
      <c r="AU199" s="431" t="s">
        <v>213</v>
      </c>
      <c r="AY199" s="431" t="s">
        <v>1792</v>
      </c>
      <c r="BE199" s="511">
        <f>IF(U199="základní",N199,0)</f>
        <v>0</v>
      </c>
      <c r="BF199" s="511">
        <f>IF(U199="snížená",N199,0)</f>
        <v>0</v>
      </c>
      <c r="BG199" s="511">
        <f>IF(U199="zákl. přenesená",N199,0)</f>
        <v>0</v>
      </c>
      <c r="BH199" s="511">
        <f>IF(U199="sníž. přenesená",N199,0)</f>
        <v>0</v>
      </c>
      <c r="BI199" s="511">
        <f>IF(U199="nulová",N199,0)</f>
        <v>0</v>
      </c>
      <c r="BJ199" s="431" t="s">
        <v>99</v>
      </c>
      <c r="BK199" s="511">
        <f>ROUND(L199*K199,2)</f>
        <v>0</v>
      </c>
      <c r="BL199" s="431" t="s">
        <v>1638</v>
      </c>
      <c r="BM199" s="431" t="s">
        <v>1970</v>
      </c>
    </row>
    <row r="200" spans="2:65" s="438" customFormat="1" ht="22.5" customHeight="1">
      <c r="B200" s="439"/>
      <c r="C200" s="512" t="s">
        <v>1971</v>
      </c>
      <c r="D200" s="512" t="s">
        <v>1604</v>
      </c>
      <c r="E200" s="513" t="s">
        <v>1972</v>
      </c>
      <c r="F200" s="690" t="s">
        <v>1973</v>
      </c>
      <c r="G200" s="690"/>
      <c r="H200" s="690"/>
      <c r="I200" s="690"/>
      <c r="J200" s="514" t="s">
        <v>153</v>
      </c>
      <c r="K200" s="515">
        <v>1</v>
      </c>
      <c r="L200" s="691"/>
      <c r="M200" s="691"/>
      <c r="N200" s="692">
        <f>ROUND(L200*K200,2)</f>
        <v>0</v>
      </c>
      <c r="O200" s="686"/>
      <c r="P200" s="686"/>
      <c r="Q200" s="686"/>
      <c r="R200" s="441"/>
      <c r="T200" s="507" t="s">
        <v>1528</v>
      </c>
      <c r="U200" s="508" t="s">
        <v>1543</v>
      </c>
      <c r="V200" s="509">
        <v>0</v>
      </c>
      <c r="W200" s="509">
        <f>V200*K200</f>
        <v>0</v>
      </c>
      <c r="X200" s="509">
        <v>0.0275</v>
      </c>
      <c r="Y200" s="509">
        <f>X200*K200</f>
        <v>0.0275</v>
      </c>
      <c r="Z200" s="509">
        <v>0</v>
      </c>
      <c r="AA200" s="510">
        <f>Z200*K200</f>
        <v>0</v>
      </c>
      <c r="AL200" s="546"/>
      <c r="AR200" s="431" t="s">
        <v>1883</v>
      </c>
      <c r="AT200" s="431" t="s">
        <v>1604</v>
      </c>
      <c r="AU200" s="431" t="s">
        <v>213</v>
      </c>
      <c r="AY200" s="431" t="s">
        <v>1792</v>
      </c>
      <c r="BE200" s="511">
        <f>IF(U200="základní",N200,0)</f>
        <v>0</v>
      </c>
      <c r="BF200" s="511">
        <f>IF(U200="snížená",N200,0)</f>
        <v>0</v>
      </c>
      <c r="BG200" s="511">
        <f>IF(U200="zákl. přenesená",N200,0)</f>
        <v>0</v>
      </c>
      <c r="BH200" s="511">
        <f>IF(U200="sníž. přenesená",N200,0)</f>
        <v>0</v>
      </c>
      <c r="BI200" s="511">
        <f>IF(U200="nulová",N200,0)</f>
        <v>0</v>
      </c>
      <c r="BJ200" s="431" t="s">
        <v>99</v>
      </c>
      <c r="BK200" s="511">
        <f>ROUND(L200*K200,2)</f>
        <v>0</v>
      </c>
      <c r="BL200" s="431" t="s">
        <v>1638</v>
      </c>
      <c r="BM200" s="431" t="s">
        <v>1974</v>
      </c>
    </row>
    <row r="201" spans="2:65" s="438" customFormat="1" ht="31.5" customHeight="1">
      <c r="B201" s="439"/>
      <c r="C201" s="512" t="s">
        <v>1975</v>
      </c>
      <c r="D201" s="512" t="s">
        <v>1604</v>
      </c>
      <c r="E201" s="513" t="s">
        <v>1976</v>
      </c>
      <c r="F201" s="690" t="s">
        <v>1977</v>
      </c>
      <c r="G201" s="690"/>
      <c r="H201" s="690"/>
      <c r="I201" s="690"/>
      <c r="J201" s="514" t="s">
        <v>153</v>
      </c>
      <c r="K201" s="515">
        <v>1</v>
      </c>
      <c r="L201" s="691"/>
      <c r="M201" s="691"/>
      <c r="N201" s="692">
        <f>ROUND(L201*K201,2)</f>
        <v>0</v>
      </c>
      <c r="O201" s="686"/>
      <c r="P201" s="686"/>
      <c r="Q201" s="686"/>
      <c r="R201" s="441"/>
      <c r="T201" s="507" t="s">
        <v>1528</v>
      </c>
      <c r="U201" s="508" t="s">
        <v>1543</v>
      </c>
      <c r="V201" s="509">
        <v>0</v>
      </c>
      <c r="W201" s="509">
        <f>V201*K201</f>
        <v>0</v>
      </c>
      <c r="X201" s="509">
        <v>0.0275</v>
      </c>
      <c r="Y201" s="509">
        <f>X201*K201</f>
        <v>0.0275</v>
      </c>
      <c r="Z201" s="509">
        <v>0</v>
      </c>
      <c r="AA201" s="510">
        <f>Z201*K201</f>
        <v>0</v>
      </c>
      <c r="AL201" s="546"/>
      <c r="AR201" s="431" t="s">
        <v>1883</v>
      </c>
      <c r="AT201" s="431" t="s">
        <v>1604</v>
      </c>
      <c r="AU201" s="431" t="s">
        <v>213</v>
      </c>
      <c r="AY201" s="431" t="s">
        <v>1792</v>
      </c>
      <c r="BE201" s="511">
        <f>IF(U201="základní",N201,0)</f>
        <v>0</v>
      </c>
      <c r="BF201" s="511">
        <f>IF(U201="snížená",N201,0)</f>
        <v>0</v>
      </c>
      <c r="BG201" s="511">
        <f>IF(U201="zákl. přenesená",N201,0)</f>
        <v>0</v>
      </c>
      <c r="BH201" s="511">
        <f>IF(U201="sníž. přenesená",N201,0)</f>
        <v>0</v>
      </c>
      <c r="BI201" s="511">
        <f>IF(U201="nulová",N201,0)</f>
        <v>0</v>
      </c>
      <c r="BJ201" s="431" t="s">
        <v>99</v>
      </c>
      <c r="BK201" s="511">
        <f>ROUND(L201*K201,2)</f>
        <v>0</v>
      </c>
      <c r="BL201" s="431" t="s">
        <v>1638</v>
      </c>
      <c r="BM201" s="431" t="s">
        <v>1978</v>
      </c>
    </row>
    <row r="202" spans="2:65" s="438" customFormat="1" ht="31.5" customHeight="1">
      <c r="B202" s="439"/>
      <c r="C202" s="503" t="s">
        <v>1979</v>
      </c>
      <c r="D202" s="503" t="s">
        <v>1574</v>
      </c>
      <c r="E202" s="504" t="s">
        <v>1835</v>
      </c>
      <c r="F202" s="684" t="s">
        <v>1836</v>
      </c>
      <c r="G202" s="684"/>
      <c r="H202" s="684"/>
      <c r="I202" s="684"/>
      <c r="J202" s="505" t="s">
        <v>227</v>
      </c>
      <c r="K202" s="506">
        <v>5</v>
      </c>
      <c r="L202" s="685"/>
      <c r="M202" s="685"/>
      <c r="N202" s="686">
        <f>ROUND(L202*K202,2)</f>
        <v>0</v>
      </c>
      <c r="O202" s="686"/>
      <c r="P202" s="686"/>
      <c r="Q202" s="686"/>
      <c r="R202" s="441"/>
      <c r="T202" s="507" t="s">
        <v>1528</v>
      </c>
      <c r="U202" s="508" t="s">
        <v>1543</v>
      </c>
      <c r="V202" s="509">
        <v>0.763</v>
      </c>
      <c r="W202" s="509">
        <f>V202*K202</f>
        <v>3.815</v>
      </c>
      <c r="X202" s="509">
        <v>0.00653</v>
      </c>
      <c r="Y202" s="509">
        <f>X202*K202</f>
        <v>0.03265</v>
      </c>
      <c r="Z202" s="509">
        <v>0</v>
      </c>
      <c r="AA202" s="510">
        <f>Z202*K202</f>
        <v>0</v>
      </c>
      <c r="AL202" s="546"/>
      <c r="AR202" s="431" t="s">
        <v>1638</v>
      </c>
      <c r="AT202" s="431" t="s">
        <v>1574</v>
      </c>
      <c r="AU202" s="431" t="s">
        <v>213</v>
      </c>
      <c r="AY202" s="431" t="s">
        <v>1792</v>
      </c>
      <c r="BE202" s="511">
        <f>IF(U202="základní",N202,0)</f>
        <v>0</v>
      </c>
      <c r="BF202" s="511">
        <f>IF(U202="snížená",N202,0)</f>
        <v>0</v>
      </c>
      <c r="BG202" s="511">
        <f>IF(U202="zákl. přenesená",N202,0)</f>
        <v>0</v>
      </c>
      <c r="BH202" s="511">
        <f>IF(U202="sníž. přenesená",N202,0)</f>
        <v>0</v>
      </c>
      <c r="BI202" s="511">
        <f>IF(U202="nulová",N202,0)</f>
        <v>0</v>
      </c>
      <c r="BJ202" s="431" t="s">
        <v>99</v>
      </c>
      <c r="BK202" s="511">
        <f>ROUND(L202*K202,2)</f>
        <v>0</v>
      </c>
      <c r="BL202" s="431" t="s">
        <v>1638</v>
      </c>
      <c r="BM202" s="431" t="s">
        <v>1980</v>
      </c>
    </row>
    <row r="203" spans="2:63" s="495" customFormat="1" ht="29.85" customHeight="1">
      <c r="B203" s="491"/>
      <c r="C203" s="492"/>
      <c r="D203" s="502" t="s">
        <v>1778</v>
      </c>
      <c r="E203" s="502"/>
      <c r="F203" s="502"/>
      <c r="G203" s="502"/>
      <c r="H203" s="502"/>
      <c r="I203" s="502"/>
      <c r="J203" s="502"/>
      <c r="K203" s="502"/>
      <c r="L203" s="502"/>
      <c r="M203" s="502"/>
      <c r="N203" s="693">
        <f>BK203</f>
        <v>0</v>
      </c>
      <c r="O203" s="694"/>
      <c r="P203" s="694"/>
      <c r="Q203" s="694"/>
      <c r="R203" s="494"/>
      <c r="T203" s="496"/>
      <c r="U203" s="492"/>
      <c r="V203" s="492"/>
      <c r="W203" s="497">
        <f>W204+SUM(W205:W238)+W259+W274</f>
        <v>356.79688999999996</v>
      </c>
      <c r="X203" s="492"/>
      <c r="Y203" s="497">
        <f>Y204+SUM(Y205:Y238)+Y259+Y274</f>
        <v>2.9511600000000002</v>
      </c>
      <c r="Z203" s="492"/>
      <c r="AA203" s="498">
        <f>AA204+SUM(AA205:AA238)+AA259+AA274</f>
        <v>0</v>
      </c>
      <c r="AL203" s="545"/>
      <c r="AR203" s="499" t="s">
        <v>99</v>
      </c>
      <c r="AT203" s="500" t="s">
        <v>1791</v>
      </c>
      <c r="AU203" s="500" t="s">
        <v>99</v>
      </c>
      <c r="AY203" s="499" t="s">
        <v>1792</v>
      </c>
      <c r="BK203" s="501">
        <f>BK204+SUM(BK205:BK238)+BK259+BK274</f>
        <v>0</v>
      </c>
    </row>
    <row r="204" spans="2:65" s="438" customFormat="1" ht="22.5" customHeight="1">
      <c r="B204" s="439"/>
      <c r="C204" s="503" t="s">
        <v>1981</v>
      </c>
      <c r="D204" s="503" t="s">
        <v>1574</v>
      </c>
      <c r="E204" s="504" t="s">
        <v>1982</v>
      </c>
      <c r="F204" s="684" t="s">
        <v>1983</v>
      </c>
      <c r="G204" s="684"/>
      <c r="H204" s="684"/>
      <c r="I204" s="684"/>
      <c r="J204" s="505" t="s">
        <v>153</v>
      </c>
      <c r="K204" s="506">
        <v>1</v>
      </c>
      <c r="L204" s="685"/>
      <c r="M204" s="685"/>
      <c r="N204" s="686">
        <f aca="true" t="shared" si="40" ref="N204:N237">ROUND(L204*K204,2)</f>
        <v>0</v>
      </c>
      <c r="O204" s="686"/>
      <c r="P204" s="686"/>
      <c r="Q204" s="686"/>
      <c r="R204" s="441"/>
      <c r="T204" s="507" t="s">
        <v>1528</v>
      </c>
      <c r="U204" s="508" t="s">
        <v>1543</v>
      </c>
      <c r="V204" s="509">
        <v>0</v>
      </c>
      <c r="W204" s="509">
        <f aca="true" t="shared" si="41" ref="W204:W237">V204*K204</f>
        <v>0</v>
      </c>
      <c r="X204" s="509">
        <v>0</v>
      </c>
      <c r="Y204" s="509">
        <f aca="true" t="shared" si="42" ref="Y204:Y237">X204*K204</f>
        <v>0</v>
      </c>
      <c r="Z204" s="509">
        <v>0</v>
      </c>
      <c r="AA204" s="510">
        <f aca="true" t="shared" si="43" ref="AA204:AA237">Z204*K204</f>
        <v>0</v>
      </c>
      <c r="AL204" s="546"/>
      <c r="AR204" s="431" t="s">
        <v>204</v>
      </c>
      <c r="AT204" s="431" t="s">
        <v>1574</v>
      </c>
      <c r="AU204" s="431" t="s">
        <v>1577</v>
      </c>
      <c r="AY204" s="431" t="s">
        <v>1792</v>
      </c>
      <c r="BE204" s="511">
        <f aca="true" t="shared" si="44" ref="BE204:BE237">IF(U204="základní",N204,0)</f>
        <v>0</v>
      </c>
      <c r="BF204" s="511">
        <f aca="true" t="shared" si="45" ref="BF204:BF237">IF(U204="snížená",N204,0)</f>
        <v>0</v>
      </c>
      <c r="BG204" s="511">
        <f aca="true" t="shared" si="46" ref="BG204:BG237">IF(U204="zákl. přenesená",N204,0)</f>
        <v>0</v>
      </c>
      <c r="BH204" s="511">
        <f aca="true" t="shared" si="47" ref="BH204:BH237">IF(U204="sníž. přenesená",N204,0)</f>
        <v>0</v>
      </c>
      <c r="BI204" s="511">
        <f aca="true" t="shared" si="48" ref="BI204:BI237">IF(U204="nulová",N204,0)</f>
        <v>0</v>
      </c>
      <c r="BJ204" s="431" t="s">
        <v>99</v>
      </c>
      <c r="BK204" s="511">
        <f aca="true" t="shared" si="49" ref="BK204:BK237">ROUND(L204*K204,2)</f>
        <v>0</v>
      </c>
      <c r="BL204" s="431" t="s">
        <v>204</v>
      </c>
      <c r="BM204" s="431" t="s">
        <v>1984</v>
      </c>
    </row>
    <row r="205" spans="2:65" s="438" customFormat="1" ht="31.5" customHeight="1">
      <c r="B205" s="439"/>
      <c r="C205" s="512" t="s">
        <v>1985</v>
      </c>
      <c r="D205" s="512" t="s">
        <v>1604</v>
      </c>
      <c r="E205" s="513" t="s">
        <v>1986</v>
      </c>
      <c r="F205" s="690" t="s">
        <v>1987</v>
      </c>
      <c r="G205" s="690"/>
      <c r="H205" s="690"/>
      <c r="I205" s="690"/>
      <c r="J205" s="514" t="s">
        <v>153</v>
      </c>
      <c r="K205" s="515">
        <v>1</v>
      </c>
      <c r="L205" s="691"/>
      <c r="M205" s="691"/>
      <c r="N205" s="692">
        <f t="shared" si="40"/>
        <v>0</v>
      </c>
      <c r="O205" s="686"/>
      <c r="P205" s="686"/>
      <c r="Q205" s="686"/>
      <c r="R205" s="441"/>
      <c r="T205" s="507" t="s">
        <v>1528</v>
      </c>
      <c r="U205" s="508" t="s">
        <v>1543</v>
      </c>
      <c r="V205" s="509">
        <v>0</v>
      </c>
      <c r="W205" s="509">
        <f t="shared" si="41"/>
        <v>0</v>
      </c>
      <c r="X205" s="509">
        <v>0</v>
      </c>
      <c r="Y205" s="509">
        <f t="shared" si="42"/>
        <v>0</v>
      </c>
      <c r="Z205" s="509">
        <v>0</v>
      </c>
      <c r="AA205" s="510">
        <f t="shared" si="43"/>
        <v>0</v>
      </c>
      <c r="AL205" s="546"/>
      <c r="AR205" s="431" t="s">
        <v>1592</v>
      </c>
      <c r="AT205" s="431" t="s">
        <v>1604</v>
      </c>
      <c r="AU205" s="431" t="s">
        <v>1577</v>
      </c>
      <c r="AY205" s="431" t="s">
        <v>1792</v>
      </c>
      <c r="BE205" s="511">
        <f t="shared" si="44"/>
        <v>0</v>
      </c>
      <c r="BF205" s="511">
        <f t="shared" si="45"/>
        <v>0</v>
      </c>
      <c r="BG205" s="511">
        <f t="shared" si="46"/>
        <v>0</v>
      </c>
      <c r="BH205" s="511">
        <f t="shared" si="47"/>
        <v>0</v>
      </c>
      <c r="BI205" s="511">
        <f t="shared" si="48"/>
        <v>0</v>
      </c>
      <c r="BJ205" s="431" t="s">
        <v>99</v>
      </c>
      <c r="BK205" s="511">
        <f t="shared" si="49"/>
        <v>0</v>
      </c>
      <c r="BL205" s="431" t="s">
        <v>204</v>
      </c>
      <c r="BM205" s="431" t="s">
        <v>1988</v>
      </c>
    </row>
    <row r="206" spans="2:65" s="438" customFormat="1" ht="31.5" customHeight="1">
      <c r="B206" s="439"/>
      <c r="C206" s="503" t="s">
        <v>1989</v>
      </c>
      <c r="D206" s="503" t="s">
        <v>1574</v>
      </c>
      <c r="E206" s="504" t="s">
        <v>1799</v>
      </c>
      <c r="F206" s="684" t="s">
        <v>1800</v>
      </c>
      <c r="G206" s="684"/>
      <c r="H206" s="684"/>
      <c r="I206" s="684"/>
      <c r="J206" s="505" t="s">
        <v>101</v>
      </c>
      <c r="K206" s="506">
        <v>32</v>
      </c>
      <c r="L206" s="685"/>
      <c r="M206" s="685"/>
      <c r="N206" s="686">
        <f t="shared" si="40"/>
        <v>0</v>
      </c>
      <c r="O206" s="686"/>
      <c r="P206" s="686"/>
      <c r="Q206" s="686"/>
      <c r="R206" s="441"/>
      <c r="T206" s="507" t="s">
        <v>1528</v>
      </c>
      <c r="U206" s="508" t="s">
        <v>1543</v>
      </c>
      <c r="V206" s="509">
        <v>0</v>
      </c>
      <c r="W206" s="509">
        <f t="shared" si="41"/>
        <v>0</v>
      </c>
      <c r="X206" s="509">
        <v>0</v>
      </c>
      <c r="Y206" s="509">
        <f t="shared" si="42"/>
        <v>0</v>
      </c>
      <c r="Z206" s="509">
        <v>0</v>
      </c>
      <c r="AA206" s="510">
        <f t="shared" si="43"/>
        <v>0</v>
      </c>
      <c r="AL206" s="546"/>
      <c r="AR206" s="431" t="s">
        <v>204</v>
      </c>
      <c r="AT206" s="431" t="s">
        <v>1574</v>
      </c>
      <c r="AU206" s="431" t="s">
        <v>1577</v>
      </c>
      <c r="AY206" s="431" t="s">
        <v>1792</v>
      </c>
      <c r="BE206" s="511">
        <f t="shared" si="44"/>
        <v>0</v>
      </c>
      <c r="BF206" s="511">
        <f t="shared" si="45"/>
        <v>0</v>
      </c>
      <c r="BG206" s="511">
        <f t="shared" si="46"/>
        <v>0</v>
      </c>
      <c r="BH206" s="511">
        <f t="shared" si="47"/>
        <v>0</v>
      </c>
      <c r="BI206" s="511">
        <f t="shared" si="48"/>
        <v>0</v>
      </c>
      <c r="BJ206" s="431" t="s">
        <v>99</v>
      </c>
      <c r="BK206" s="511">
        <f t="shared" si="49"/>
        <v>0</v>
      </c>
      <c r="BL206" s="431" t="s">
        <v>204</v>
      </c>
      <c r="BM206" s="431" t="s">
        <v>1990</v>
      </c>
    </row>
    <row r="207" spans="2:65" s="438" customFormat="1" ht="22.5" customHeight="1">
      <c r="B207" s="439"/>
      <c r="C207" s="503" t="s">
        <v>1991</v>
      </c>
      <c r="D207" s="503" t="s">
        <v>1574</v>
      </c>
      <c r="E207" s="504" t="s">
        <v>1802</v>
      </c>
      <c r="F207" s="684" t="s">
        <v>1803</v>
      </c>
      <c r="G207" s="684"/>
      <c r="H207" s="684"/>
      <c r="I207" s="684"/>
      <c r="J207" s="505" t="s">
        <v>153</v>
      </c>
      <c r="K207" s="506">
        <v>8</v>
      </c>
      <c r="L207" s="685"/>
      <c r="M207" s="685"/>
      <c r="N207" s="686">
        <f t="shared" si="40"/>
        <v>0</v>
      </c>
      <c r="O207" s="686"/>
      <c r="P207" s="686"/>
      <c r="Q207" s="686"/>
      <c r="R207" s="441"/>
      <c r="T207" s="507" t="s">
        <v>1528</v>
      </c>
      <c r="U207" s="508" t="s">
        <v>1543</v>
      </c>
      <c r="V207" s="509">
        <v>0</v>
      </c>
      <c r="W207" s="509">
        <f t="shared" si="41"/>
        <v>0</v>
      </c>
      <c r="X207" s="509">
        <v>0</v>
      </c>
      <c r="Y207" s="509">
        <f t="shared" si="42"/>
        <v>0</v>
      </c>
      <c r="Z207" s="509">
        <v>0</v>
      </c>
      <c r="AA207" s="510">
        <f t="shared" si="43"/>
        <v>0</v>
      </c>
      <c r="AL207" s="546"/>
      <c r="AR207" s="431" t="s">
        <v>204</v>
      </c>
      <c r="AT207" s="431" t="s">
        <v>1574</v>
      </c>
      <c r="AU207" s="431" t="s">
        <v>1577</v>
      </c>
      <c r="AY207" s="431" t="s">
        <v>1792</v>
      </c>
      <c r="BE207" s="511">
        <f t="shared" si="44"/>
        <v>0</v>
      </c>
      <c r="BF207" s="511">
        <f t="shared" si="45"/>
        <v>0</v>
      </c>
      <c r="BG207" s="511">
        <f t="shared" si="46"/>
        <v>0</v>
      </c>
      <c r="BH207" s="511">
        <f t="shared" si="47"/>
        <v>0</v>
      </c>
      <c r="BI207" s="511">
        <f t="shared" si="48"/>
        <v>0</v>
      </c>
      <c r="BJ207" s="431" t="s">
        <v>99</v>
      </c>
      <c r="BK207" s="511">
        <f t="shared" si="49"/>
        <v>0</v>
      </c>
      <c r="BL207" s="431" t="s">
        <v>204</v>
      </c>
      <c r="BM207" s="431" t="s">
        <v>1992</v>
      </c>
    </row>
    <row r="208" spans="2:65" s="438" customFormat="1" ht="22.5" customHeight="1">
      <c r="B208" s="439"/>
      <c r="C208" s="503" t="s">
        <v>1993</v>
      </c>
      <c r="D208" s="503" t="s">
        <v>1574</v>
      </c>
      <c r="E208" s="504" t="s">
        <v>1994</v>
      </c>
      <c r="F208" s="684" t="s">
        <v>1815</v>
      </c>
      <c r="G208" s="684"/>
      <c r="H208" s="684"/>
      <c r="I208" s="684"/>
      <c r="J208" s="505" t="s">
        <v>153</v>
      </c>
      <c r="K208" s="506">
        <v>2</v>
      </c>
      <c r="L208" s="685"/>
      <c r="M208" s="685"/>
      <c r="N208" s="686">
        <f t="shared" si="40"/>
        <v>0</v>
      </c>
      <c r="O208" s="686"/>
      <c r="P208" s="686"/>
      <c r="Q208" s="686"/>
      <c r="R208" s="441"/>
      <c r="T208" s="507" t="s">
        <v>1528</v>
      </c>
      <c r="U208" s="508" t="s">
        <v>1543</v>
      </c>
      <c r="V208" s="509">
        <v>0</v>
      </c>
      <c r="W208" s="509">
        <f t="shared" si="41"/>
        <v>0</v>
      </c>
      <c r="X208" s="509">
        <v>0</v>
      </c>
      <c r="Y208" s="509">
        <f t="shared" si="42"/>
        <v>0</v>
      </c>
      <c r="Z208" s="509">
        <v>0</v>
      </c>
      <c r="AA208" s="510">
        <f t="shared" si="43"/>
        <v>0</v>
      </c>
      <c r="AL208" s="546"/>
      <c r="AR208" s="431" t="s">
        <v>204</v>
      </c>
      <c r="AT208" s="431" t="s">
        <v>1574</v>
      </c>
      <c r="AU208" s="431" t="s">
        <v>1577</v>
      </c>
      <c r="AY208" s="431" t="s">
        <v>1792</v>
      </c>
      <c r="BE208" s="511">
        <f t="shared" si="44"/>
        <v>0</v>
      </c>
      <c r="BF208" s="511">
        <f t="shared" si="45"/>
        <v>0</v>
      </c>
      <c r="BG208" s="511">
        <f t="shared" si="46"/>
        <v>0</v>
      </c>
      <c r="BH208" s="511">
        <f t="shared" si="47"/>
        <v>0</v>
      </c>
      <c r="BI208" s="511">
        <f t="shared" si="48"/>
        <v>0</v>
      </c>
      <c r="BJ208" s="431" t="s">
        <v>99</v>
      </c>
      <c r="BK208" s="511">
        <f t="shared" si="49"/>
        <v>0</v>
      </c>
      <c r="BL208" s="431" t="s">
        <v>204</v>
      </c>
      <c r="BM208" s="431" t="s">
        <v>1995</v>
      </c>
    </row>
    <row r="209" spans="2:65" s="438" customFormat="1" ht="22.5" customHeight="1">
      <c r="B209" s="439"/>
      <c r="C209" s="503" t="s">
        <v>1996</v>
      </c>
      <c r="D209" s="503" t="s">
        <v>1574</v>
      </c>
      <c r="E209" s="504" t="s">
        <v>1997</v>
      </c>
      <c r="F209" s="684" t="s">
        <v>1998</v>
      </c>
      <c r="G209" s="684"/>
      <c r="H209" s="684"/>
      <c r="I209" s="684"/>
      <c r="J209" s="505" t="s">
        <v>153</v>
      </c>
      <c r="K209" s="506">
        <v>1</v>
      </c>
      <c r="L209" s="685"/>
      <c r="M209" s="685"/>
      <c r="N209" s="686">
        <f t="shared" si="40"/>
        <v>0</v>
      </c>
      <c r="O209" s="686"/>
      <c r="P209" s="686"/>
      <c r="Q209" s="686"/>
      <c r="R209" s="441"/>
      <c r="T209" s="507" t="s">
        <v>1528</v>
      </c>
      <c r="U209" s="508" t="s">
        <v>1543</v>
      </c>
      <c r="V209" s="509">
        <v>0</v>
      </c>
      <c r="W209" s="509">
        <f t="shared" si="41"/>
        <v>0</v>
      </c>
      <c r="X209" s="509">
        <v>0</v>
      </c>
      <c r="Y209" s="509">
        <f t="shared" si="42"/>
        <v>0</v>
      </c>
      <c r="Z209" s="509">
        <v>0</v>
      </c>
      <c r="AA209" s="510">
        <f t="shared" si="43"/>
        <v>0</v>
      </c>
      <c r="AL209" s="546"/>
      <c r="AR209" s="431" t="s">
        <v>204</v>
      </c>
      <c r="AT209" s="431" t="s">
        <v>1574</v>
      </c>
      <c r="AU209" s="431" t="s">
        <v>1577</v>
      </c>
      <c r="AY209" s="431" t="s">
        <v>1792</v>
      </c>
      <c r="BE209" s="511">
        <f t="shared" si="44"/>
        <v>0</v>
      </c>
      <c r="BF209" s="511">
        <f t="shared" si="45"/>
        <v>0</v>
      </c>
      <c r="BG209" s="511">
        <f t="shared" si="46"/>
        <v>0</v>
      </c>
      <c r="BH209" s="511">
        <f t="shared" si="47"/>
        <v>0</v>
      </c>
      <c r="BI209" s="511">
        <f t="shared" si="48"/>
        <v>0</v>
      </c>
      <c r="BJ209" s="431" t="s">
        <v>99</v>
      </c>
      <c r="BK209" s="511">
        <f t="shared" si="49"/>
        <v>0</v>
      </c>
      <c r="BL209" s="431" t="s">
        <v>204</v>
      </c>
      <c r="BM209" s="431" t="s">
        <v>1999</v>
      </c>
    </row>
    <row r="210" spans="2:65" s="438" customFormat="1" ht="22.5" customHeight="1">
      <c r="B210" s="439"/>
      <c r="C210" s="503" t="s">
        <v>2000</v>
      </c>
      <c r="D210" s="503" t="s">
        <v>1574</v>
      </c>
      <c r="E210" s="504" t="s">
        <v>2001</v>
      </c>
      <c r="F210" s="684" t="s">
        <v>2002</v>
      </c>
      <c r="G210" s="684"/>
      <c r="H210" s="684"/>
      <c r="I210" s="684"/>
      <c r="J210" s="505" t="s">
        <v>153</v>
      </c>
      <c r="K210" s="506">
        <v>1</v>
      </c>
      <c r="L210" s="685"/>
      <c r="M210" s="685"/>
      <c r="N210" s="686">
        <f t="shared" si="40"/>
        <v>0</v>
      </c>
      <c r="O210" s="686"/>
      <c r="P210" s="686"/>
      <c r="Q210" s="686"/>
      <c r="R210" s="441"/>
      <c r="T210" s="507" t="s">
        <v>1528</v>
      </c>
      <c r="U210" s="508" t="s">
        <v>1543</v>
      </c>
      <c r="V210" s="509">
        <v>0</v>
      </c>
      <c r="W210" s="509">
        <f t="shared" si="41"/>
        <v>0</v>
      </c>
      <c r="X210" s="509">
        <v>0</v>
      </c>
      <c r="Y210" s="509">
        <f t="shared" si="42"/>
        <v>0</v>
      </c>
      <c r="Z210" s="509">
        <v>0</v>
      </c>
      <c r="AA210" s="510">
        <f t="shared" si="43"/>
        <v>0</v>
      </c>
      <c r="AL210" s="546"/>
      <c r="AR210" s="431" t="s">
        <v>204</v>
      </c>
      <c r="AT210" s="431" t="s">
        <v>1574</v>
      </c>
      <c r="AU210" s="431" t="s">
        <v>1577</v>
      </c>
      <c r="AY210" s="431" t="s">
        <v>1792</v>
      </c>
      <c r="BE210" s="511">
        <f t="shared" si="44"/>
        <v>0</v>
      </c>
      <c r="BF210" s="511">
        <f t="shared" si="45"/>
        <v>0</v>
      </c>
      <c r="BG210" s="511">
        <f t="shared" si="46"/>
        <v>0</v>
      </c>
      <c r="BH210" s="511">
        <f t="shared" si="47"/>
        <v>0</v>
      </c>
      <c r="BI210" s="511">
        <f t="shared" si="48"/>
        <v>0</v>
      </c>
      <c r="BJ210" s="431" t="s">
        <v>99</v>
      </c>
      <c r="BK210" s="511">
        <f t="shared" si="49"/>
        <v>0</v>
      </c>
      <c r="BL210" s="431" t="s">
        <v>204</v>
      </c>
      <c r="BM210" s="431" t="s">
        <v>2003</v>
      </c>
    </row>
    <row r="211" spans="2:65" s="438" customFormat="1" ht="22.5" customHeight="1">
      <c r="B211" s="439"/>
      <c r="C211" s="503" t="s">
        <v>2004</v>
      </c>
      <c r="D211" s="503" t="s">
        <v>1574</v>
      </c>
      <c r="E211" s="504" t="s">
        <v>2005</v>
      </c>
      <c r="F211" s="684" t="s">
        <v>2006</v>
      </c>
      <c r="G211" s="684"/>
      <c r="H211" s="684"/>
      <c r="I211" s="684"/>
      <c r="J211" s="505" t="s">
        <v>153</v>
      </c>
      <c r="K211" s="506">
        <v>2</v>
      </c>
      <c r="L211" s="685"/>
      <c r="M211" s="685"/>
      <c r="N211" s="686">
        <f t="shared" si="40"/>
        <v>0</v>
      </c>
      <c r="O211" s="686"/>
      <c r="P211" s="686"/>
      <c r="Q211" s="686"/>
      <c r="R211" s="441"/>
      <c r="T211" s="507" t="s">
        <v>1528</v>
      </c>
      <c r="U211" s="508" t="s">
        <v>1543</v>
      </c>
      <c r="V211" s="509">
        <v>0</v>
      </c>
      <c r="W211" s="509">
        <f t="shared" si="41"/>
        <v>0</v>
      </c>
      <c r="X211" s="509">
        <v>0</v>
      </c>
      <c r="Y211" s="509">
        <f t="shared" si="42"/>
        <v>0</v>
      </c>
      <c r="Z211" s="509">
        <v>0</v>
      </c>
      <c r="AA211" s="510">
        <f t="shared" si="43"/>
        <v>0</v>
      </c>
      <c r="AL211" s="546"/>
      <c r="AR211" s="431" t="s">
        <v>204</v>
      </c>
      <c r="AT211" s="431" t="s">
        <v>1574</v>
      </c>
      <c r="AU211" s="431" t="s">
        <v>1577</v>
      </c>
      <c r="AY211" s="431" t="s">
        <v>1792</v>
      </c>
      <c r="BE211" s="511">
        <f t="shared" si="44"/>
        <v>0</v>
      </c>
      <c r="BF211" s="511">
        <f t="shared" si="45"/>
        <v>0</v>
      </c>
      <c r="BG211" s="511">
        <f t="shared" si="46"/>
        <v>0</v>
      </c>
      <c r="BH211" s="511">
        <f t="shared" si="47"/>
        <v>0</v>
      </c>
      <c r="BI211" s="511">
        <f t="shared" si="48"/>
        <v>0</v>
      </c>
      <c r="BJ211" s="431" t="s">
        <v>99</v>
      </c>
      <c r="BK211" s="511">
        <f t="shared" si="49"/>
        <v>0</v>
      </c>
      <c r="BL211" s="431" t="s">
        <v>204</v>
      </c>
      <c r="BM211" s="431" t="s">
        <v>2007</v>
      </c>
    </row>
    <row r="212" spans="2:65" s="438" customFormat="1" ht="22.5" customHeight="1">
      <c r="B212" s="439"/>
      <c r="C212" s="503" t="s">
        <v>2008</v>
      </c>
      <c r="D212" s="503" t="s">
        <v>1574</v>
      </c>
      <c r="E212" s="504" t="s">
        <v>2009</v>
      </c>
      <c r="F212" s="684" t="s">
        <v>2010</v>
      </c>
      <c r="G212" s="684"/>
      <c r="H212" s="684"/>
      <c r="I212" s="684"/>
      <c r="J212" s="505" t="s">
        <v>153</v>
      </c>
      <c r="K212" s="506">
        <v>1</v>
      </c>
      <c r="L212" s="685"/>
      <c r="M212" s="685"/>
      <c r="N212" s="686">
        <f t="shared" si="40"/>
        <v>0</v>
      </c>
      <c r="O212" s="686"/>
      <c r="P212" s="686"/>
      <c r="Q212" s="686"/>
      <c r="R212" s="441"/>
      <c r="T212" s="507" t="s">
        <v>1528</v>
      </c>
      <c r="U212" s="508" t="s">
        <v>1543</v>
      </c>
      <c r="V212" s="509">
        <v>0</v>
      </c>
      <c r="W212" s="509">
        <f t="shared" si="41"/>
        <v>0</v>
      </c>
      <c r="X212" s="509">
        <v>0</v>
      </c>
      <c r="Y212" s="509">
        <f t="shared" si="42"/>
        <v>0</v>
      </c>
      <c r="Z212" s="509">
        <v>0</v>
      </c>
      <c r="AA212" s="510">
        <f t="shared" si="43"/>
        <v>0</v>
      </c>
      <c r="AL212" s="546"/>
      <c r="AR212" s="431" t="s">
        <v>204</v>
      </c>
      <c r="AT212" s="431" t="s">
        <v>1574</v>
      </c>
      <c r="AU212" s="431" t="s">
        <v>1577</v>
      </c>
      <c r="AY212" s="431" t="s">
        <v>1792</v>
      </c>
      <c r="BE212" s="511">
        <f t="shared" si="44"/>
        <v>0</v>
      </c>
      <c r="BF212" s="511">
        <f t="shared" si="45"/>
        <v>0</v>
      </c>
      <c r="BG212" s="511">
        <f t="shared" si="46"/>
        <v>0</v>
      </c>
      <c r="BH212" s="511">
        <f t="shared" si="47"/>
        <v>0</v>
      </c>
      <c r="BI212" s="511">
        <f t="shared" si="48"/>
        <v>0</v>
      </c>
      <c r="BJ212" s="431" t="s">
        <v>99</v>
      </c>
      <c r="BK212" s="511">
        <f t="shared" si="49"/>
        <v>0</v>
      </c>
      <c r="BL212" s="431" t="s">
        <v>204</v>
      </c>
      <c r="BM212" s="431" t="s">
        <v>2011</v>
      </c>
    </row>
    <row r="213" spans="2:65" s="438" customFormat="1" ht="22.5" customHeight="1">
      <c r="B213" s="439"/>
      <c r="C213" s="503" t="s">
        <v>2012</v>
      </c>
      <c r="D213" s="503" t="s">
        <v>1574</v>
      </c>
      <c r="E213" s="504" t="s">
        <v>1808</v>
      </c>
      <c r="F213" s="684" t="s">
        <v>1809</v>
      </c>
      <c r="G213" s="684"/>
      <c r="H213" s="684"/>
      <c r="I213" s="684"/>
      <c r="J213" s="505" t="s">
        <v>153</v>
      </c>
      <c r="K213" s="506">
        <v>4</v>
      </c>
      <c r="L213" s="685"/>
      <c r="M213" s="685"/>
      <c r="N213" s="686">
        <f t="shared" si="40"/>
        <v>0</v>
      </c>
      <c r="O213" s="686"/>
      <c r="P213" s="686"/>
      <c r="Q213" s="686"/>
      <c r="R213" s="441"/>
      <c r="T213" s="507" t="s">
        <v>1528</v>
      </c>
      <c r="U213" s="508" t="s">
        <v>1543</v>
      </c>
      <c r="V213" s="509">
        <v>0</v>
      </c>
      <c r="W213" s="509">
        <f t="shared" si="41"/>
        <v>0</v>
      </c>
      <c r="X213" s="509">
        <v>0</v>
      </c>
      <c r="Y213" s="509">
        <f t="shared" si="42"/>
        <v>0</v>
      </c>
      <c r="Z213" s="509">
        <v>0</v>
      </c>
      <c r="AA213" s="510">
        <f t="shared" si="43"/>
        <v>0</v>
      </c>
      <c r="AL213" s="546"/>
      <c r="AR213" s="431" t="s">
        <v>204</v>
      </c>
      <c r="AT213" s="431" t="s">
        <v>1574</v>
      </c>
      <c r="AU213" s="431" t="s">
        <v>1577</v>
      </c>
      <c r="AY213" s="431" t="s">
        <v>1792</v>
      </c>
      <c r="BE213" s="511">
        <f t="shared" si="44"/>
        <v>0</v>
      </c>
      <c r="BF213" s="511">
        <f t="shared" si="45"/>
        <v>0</v>
      </c>
      <c r="BG213" s="511">
        <f t="shared" si="46"/>
        <v>0</v>
      </c>
      <c r="BH213" s="511">
        <f t="shared" si="47"/>
        <v>0</v>
      </c>
      <c r="BI213" s="511">
        <f t="shared" si="48"/>
        <v>0</v>
      </c>
      <c r="BJ213" s="431" t="s">
        <v>99</v>
      </c>
      <c r="BK213" s="511">
        <f t="shared" si="49"/>
        <v>0</v>
      </c>
      <c r="BL213" s="431" t="s">
        <v>204</v>
      </c>
      <c r="BM213" s="431" t="s">
        <v>2013</v>
      </c>
    </row>
    <row r="214" spans="2:65" s="438" customFormat="1" ht="22.5" customHeight="1">
      <c r="B214" s="439"/>
      <c r="C214" s="503" t="s">
        <v>2014</v>
      </c>
      <c r="D214" s="503" t="s">
        <v>1574</v>
      </c>
      <c r="E214" s="504" t="s">
        <v>2015</v>
      </c>
      <c r="F214" s="684" t="s">
        <v>2016</v>
      </c>
      <c r="G214" s="684"/>
      <c r="H214" s="684"/>
      <c r="I214" s="684"/>
      <c r="J214" s="505" t="s">
        <v>153</v>
      </c>
      <c r="K214" s="506">
        <v>1</v>
      </c>
      <c r="L214" s="685"/>
      <c r="M214" s="685"/>
      <c r="N214" s="686">
        <f t="shared" si="40"/>
        <v>0</v>
      </c>
      <c r="O214" s="686"/>
      <c r="P214" s="686"/>
      <c r="Q214" s="686"/>
      <c r="R214" s="441"/>
      <c r="T214" s="507" t="s">
        <v>1528</v>
      </c>
      <c r="U214" s="508" t="s">
        <v>1543</v>
      </c>
      <c r="V214" s="509">
        <v>0</v>
      </c>
      <c r="W214" s="509">
        <f t="shared" si="41"/>
        <v>0</v>
      </c>
      <c r="X214" s="509">
        <v>0</v>
      </c>
      <c r="Y214" s="509">
        <f t="shared" si="42"/>
        <v>0</v>
      </c>
      <c r="Z214" s="509">
        <v>0</v>
      </c>
      <c r="AA214" s="510">
        <f t="shared" si="43"/>
        <v>0</v>
      </c>
      <c r="AL214" s="546"/>
      <c r="AR214" s="431" t="s">
        <v>204</v>
      </c>
      <c r="AT214" s="431" t="s">
        <v>1574</v>
      </c>
      <c r="AU214" s="431" t="s">
        <v>1577</v>
      </c>
      <c r="AY214" s="431" t="s">
        <v>1792</v>
      </c>
      <c r="BE214" s="511">
        <f t="shared" si="44"/>
        <v>0</v>
      </c>
      <c r="BF214" s="511">
        <f t="shared" si="45"/>
        <v>0</v>
      </c>
      <c r="BG214" s="511">
        <f t="shared" si="46"/>
        <v>0</v>
      </c>
      <c r="BH214" s="511">
        <f t="shared" si="47"/>
        <v>0</v>
      </c>
      <c r="BI214" s="511">
        <f t="shared" si="48"/>
        <v>0</v>
      </c>
      <c r="BJ214" s="431" t="s">
        <v>99</v>
      </c>
      <c r="BK214" s="511">
        <f t="shared" si="49"/>
        <v>0</v>
      </c>
      <c r="BL214" s="431" t="s">
        <v>204</v>
      </c>
      <c r="BM214" s="431" t="s">
        <v>2017</v>
      </c>
    </row>
    <row r="215" spans="2:65" s="438" customFormat="1" ht="22.5" customHeight="1">
      <c r="B215" s="439"/>
      <c r="C215" s="503" t="s">
        <v>2018</v>
      </c>
      <c r="D215" s="503" t="s">
        <v>1574</v>
      </c>
      <c r="E215" s="504" t="s">
        <v>2019</v>
      </c>
      <c r="F215" s="684" t="s">
        <v>2020</v>
      </c>
      <c r="G215" s="684"/>
      <c r="H215" s="684"/>
      <c r="I215" s="684"/>
      <c r="J215" s="505" t="s">
        <v>153</v>
      </c>
      <c r="K215" s="506">
        <v>1</v>
      </c>
      <c r="L215" s="685"/>
      <c r="M215" s="685"/>
      <c r="N215" s="686">
        <f t="shared" si="40"/>
        <v>0</v>
      </c>
      <c r="O215" s="686"/>
      <c r="P215" s="686"/>
      <c r="Q215" s="686"/>
      <c r="R215" s="441"/>
      <c r="T215" s="507" t="s">
        <v>1528</v>
      </c>
      <c r="U215" s="508" t="s">
        <v>1543</v>
      </c>
      <c r="V215" s="509">
        <v>0</v>
      </c>
      <c r="W215" s="509">
        <f t="shared" si="41"/>
        <v>0</v>
      </c>
      <c r="X215" s="509">
        <v>0</v>
      </c>
      <c r="Y215" s="509">
        <f t="shared" si="42"/>
        <v>0</v>
      </c>
      <c r="Z215" s="509">
        <v>0</v>
      </c>
      <c r="AA215" s="510">
        <f t="shared" si="43"/>
        <v>0</v>
      </c>
      <c r="AL215" s="546"/>
      <c r="AR215" s="431" t="s">
        <v>204</v>
      </c>
      <c r="AT215" s="431" t="s">
        <v>1574</v>
      </c>
      <c r="AU215" s="431" t="s">
        <v>1577</v>
      </c>
      <c r="AY215" s="431" t="s">
        <v>1792</v>
      </c>
      <c r="BE215" s="511">
        <f t="shared" si="44"/>
        <v>0</v>
      </c>
      <c r="BF215" s="511">
        <f t="shared" si="45"/>
        <v>0</v>
      </c>
      <c r="BG215" s="511">
        <f t="shared" si="46"/>
        <v>0</v>
      </c>
      <c r="BH215" s="511">
        <f t="shared" si="47"/>
        <v>0</v>
      </c>
      <c r="BI215" s="511">
        <f t="shared" si="48"/>
        <v>0</v>
      </c>
      <c r="BJ215" s="431" t="s">
        <v>99</v>
      </c>
      <c r="BK215" s="511">
        <f t="shared" si="49"/>
        <v>0</v>
      </c>
      <c r="BL215" s="431" t="s">
        <v>204</v>
      </c>
      <c r="BM215" s="431" t="s">
        <v>2021</v>
      </c>
    </row>
    <row r="216" spans="2:65" s="438" customFormat="1" ht="22.5" customHeight="1">
      <c r="B216" s="439"/>
      <c r="C216" s="503" t="s">
        <v>2022</v>
      </c>
      <c r="D216" s="503" t="s">
        <v>1574</v>
      </c>
      <c r="E216" s="504" t="s">
        <v>1826</v>
      </c>
      <c r="F216" s="684" t="s">
        <v>1827</v>
      </c>
      <c r="G216" s="684"/>
      <c r="H216" s="684"/>
      <c r="I216" s="684"/>
      <c r="J216" s="505" t="s">
        <v>112</v>
      </c>
      <c r="K216" s="506">
        <v>15</v>
      </c>
      <c r="L216" s="685"/>
      <c r="M216" s="685"/>
      <c r="N216" s="686">
        <f t="shared" si="40"/>
        <v>0</v>
      </c>
      <c r="O216" s="686"/>
      <c r="P216" s="686"/>
      <c r="Q216" s="686"/>
      <c r="R216" s="441"/>
      <c r="T216" s="507" t="s">
        <v>1528</v>
      </c>
      <c r="U216" s="508" t="s">
        <v>1543</v>
      </c>
      <c r="V216" s="509">
        <v>0</v>
      </c>
      <c r="W216" s="509">
        <f t="shared" si="41"/>
        <v>0</v>
      </c>
      <c r="X216" s="509">
        <v>0</v>
      </c>
      <c r="Y216" s="509">
        <f t="shared" si="42"/>
        <v>0</v>
      </c>
      <c r="Z216" s="509">
        <v>0</v>
      </c>
      <c r="AA216" s="510">
        <f t="shared" si="43"/>
        <v>0</v>
      </c>
      <c r="AL216" s="546"/>
      <c r="AR216" s="431" t="s">
        <v>204</v>
      </c>
      <c r="AT216" s="431" t="s">
        <v>1574</v>
      </c>
      <c r="AU216" s="431" t="s">
        <v>1577</v>
      </c>
      <c r="AY216" s="431" t="s">
        <v>1792</v>
      </c>
      <c r="BE216" s="511">
        <f t="shared" si="44"/>
        <v>0</v>
      </c>
      <c r="BF216" s="511">
        <f t="shared" si="45"/>
        <v>0</v>
      </c>
      <c r="BG216" s="511">
        <f t="shared" si="46"/>
        <v>0</v>
      </c>
      <c r="BH216" s="511">
        <f t="shared" si="47"/>
        <v>0</v>
      </c>
      <c r="BI216" s="511">
        <f t="shared" si="48"/>
        <v>0</v>
      </c>
      <c r="BJ216" s="431" t="s">
        <v>99</v>
      </c>
      <c r="BK216" s="511">
        <f t="shared" si="49"/>
        <v>0</v>
      </c>
      <c r="BL216" s="431" t="s">
        <v>204</v>
      </c>
      <c r="BM216" s="431" t="s">
        <v>2023</v>
      </c>
    </row>
    <row r="217" spans="2:65" s="438" customFormat="1" ht="22.5" customHeight="1">
      <c r="B217" s="439"/>
      <c r="C217" s="503" t="s">
        <v>2024</v>
      </c>
      <c r="D217" s="503" t="s">
        <v>1574</v>
      </c>
      <c r="E217" s="504" t="s">
        <v>2025</v>
      </c>
      <c r="F217" s="684" t="s">
        <v>2026</v>
      </c>
      <c r="G217" s="684"/>
      <c r="H217" s="684"/>
      <c r="I217" s="684"/>
      <c r="J217" s="505" t="s">
        <v>153</v>
      </c>
      <c r="K217" s="506">
        <v>1</v>
      </c>
      <c r="L217" s="685"/>
      <c r="M217" s="685"/>
      <c r="N217" s="686">
        <f t="shared" si="40"/>
        <v>0</v>
      </c>
      <c r="O217" s="686"/>
      <c r="P217" s="686"/>
      <c r="Q217" s="686"/>
      <c r="R217" s="441"/>
      <c r="T217" s="507" t="s">
        <v>1528</v>
      </c>
      <c r="U217" s="508" t="s">
        <v>1543</v>
      </c>
      <c r="V217" s="509">
        <v>0</v>
      </c>
      <c r="W217" s="509">
        <f t="shared" si="41"/>
        <v>0</v>
      </c>
      <c r="X217" s="509">
        <v>0</v>
      </c>
      <c r="Y217" s="509">
        <f t="shared" si="42"/>
        <v>0</v>
      </c>
      <c r="Z217" s="509">
        <v>0</v>
      </c>
      <c r="AA217" s="510">
        <f t="shared" si="43"/>
        <v>0</v>
      </c>
      <c r="AL217" s="546"/>
      <c r="AR217" s="431" t="s">
        <v>204</v>
      </c>
      <c r="AT217" s="431" t="s">
        <v>1574</v>
      </c>
      <c r="AU217" s="431" t="s">
        <v>1577</v>
      </c>
      <c r="AY217" s="431" t="s">
        <v>1792</v>
      </c>
      <c r="BE217" s="511">
        <f t="shared" si="44"/>
        <v>0</v>
      </c>
      <c r="BF217" s="511">
        <f t="shared" si="45"/>
        <v>0</v>
      </c>
      <c r="BG217" s="511">
        <f t="shared" si="46"/>
        <v>0</v>
      </c>
      <c r="BH217" s="511">
        <f t="shared" si="47"/>
        <v>0</v>
      </c>
      <c r="BI217" s="511">
        <f t="shared" si="48"/>
        <v>0</v>
      </c>
      <c r="BJ217" s="431" t="s">
        <v>99</v>
      </c>
      <c r="BK217" s="511">
        <f t="shared" si="49"/>
        <v>0</v>
      </c>
      <c r="BL217" s="431" t="s">
        <v>204</v>
      </c>
      <c r="BM217" s="431" t="s">
        <v>2027</v>
      </c>
    </row>
    <row r="218" spans="2:65" s="438" customFormat="1" ht="22.5" customHeight="1">
      <c r="B218" s="439"/>
      <c r="C218" s="503" t="s">
        <v>2028</v>
      </c>
      <c r="D218" s="503" t="s">
        <v>1574</v>
      </c>
      <c r="E218" s="504" t="s">
        <v>2029</v>
      </c>
      <c r="F218" s="684" t="s">
        <v>2030</v>
      </c>
      <c r="G218" s="684"/>
      <c r="H218" s="684"/>
      <c r="I218" s="684"/>
      <c r="J218" s="505" t="s">
        <v>153</v>
      </c>
      <c r="K218" s="506">
        <v>1</v>
      </c>
      <c r="L218" s="685"/>
      <c r="M218" s="685"/>
      <c r="N218" s="686">
        <f t="shared" si="40"/>
        <v>0</v>
      </c>
      <c r="O218" s="686"/>
      <c r="P218" s="686"/>
      <c r="Q218" s="686"/>
      <c r="R218" s="441"/>
      <c r="T218" s="507" t="s">
        <v>1528</v>
      </c>
      <c r="U218" s="508" t="s">
        <v>1543</v>
      </c>
      <c r="V218" s="509">
        <v>0</v>
      </c>
      <c r="W218" s="509">
        <f t="shared" si="41"/>
        <v>0</v>
      </c>
      <c r="X218" s="509">
        <v>0</v>
      </c>
      <c r="Y218" s="509">
        <f t="shared" si="42"/>
        <v>0</v>
      </c>
      <c r="Z218" s="509">
        <v>0</v>
      </c>
      <c r="AA218" s="510">
        <f t="shared" si="43"/>
        <v>0</v>
      </c>
      <c r="AL218" s="546"/>
      <c r="AR218" s="431" t="s">
        <v>204</v>
      </c>
      <c r="AT218" s="431" t="s">
        <v>1574</v>
      </c>
      <c r="AU218" s="431" t="s">
        <v>1577</v>
      </c>
      <c r="AY218" s="431" t="s">
        <v>1792</v>
      </c>
      <c r="BE218" s="511">
        <f t="shared" si="44"/>
        <v>0</v>
      </c>
      <c r="BF218" s="511">
        <f t="shared" si="45"/>
        <v>0</v>
      </c>
      <c r="BG218" s="511">
        <f t="shared" si="46"/>
        <v>0</v>
      </c>
      <c r="BH218" s="511">
        <f t="shared" si="47"/>
        <v>0</v>
      </c>
      <c r="BI218" s="511">
        <f t="shared" si="48"/>
        <v>0</v>
      </c>
      <c r="BJ218" s="431" t="s">
        <v>99</v>
      </c>
      <c r="BK218" s="511">
        <f t="shared" si="49"/>
        <v>0</v>
      </c>
      <c r="BL218" s="431" t="s">
        <v>204</v>
      </c>
      <c r="BM218" s="431" t="s">
        <v>2031</v>
      </c>
    </row>
    <row r="219" spans="2:65" s="438" customFormat="1" ht="22.5" customHeight="1">
      <c r="B219" s="439"/>
      <c r="C219" s="503" t="s">
        <v>2032</v>
      </c>
      <c r="D219" s="503" t="s">
        <v>1574</v>
      </c>
      <c r="E219" s="504" t="s">
        <v>2033</v>
      </c>
      <c r="F219" s="684" t="s">
        <v>2034</v>
      </c>
      <c r="G219" s="684"/>
      <c r="H219" s="684"/>
      <c r="I219" s="684"/>
      <c r="J219" s="505" t="s">
        <v>153</v>
      </c>
      <c r="K219" s="506">
        <v>2</v>
      </c>
      <c r="L219" s="685"/>
      <c r="M219" s="685"/>
      <c r="N219" s="686">
        <f t="shared" si="40"/>
        <v>0</v>
      </c>
      <c r="O219" s="686"/>
      <c r="P219" s="686"/>
      <c r="Q219" s="686"/>
      <c r="R219" s="441"/>
      <c r="T219" s="507" t="s">
        <v>1528</v>
      </c>
      <c r="U219" s="508" t="s">
        <v>1543</v>
      </c>
      <c r="V219" s="509">
        <v>0</v>
      </c>
      <c r="W219" s="509">
        <f t="shared" si="41"/>
        <v>0</v>
      </c>
      <c r="X219" s="509">
        <v>0</v>
      </c>
      <c r="Y219" s="509">
        <f t="shared" si="42"/>
        <v>0</v>
      </c>
      <c r="Z219" s="509">
        <v>0</v>
      </c>
      <c r="AA219" s="510">
        <f t="shared" si="43"/>
        <v>0</v>
      </c>
      <c r="AL219" s="546"/>
      <c r="AR219" s="431" t="s">
        <v>204</v>
      </c>
      <c r="AT219" s="431" t="s">
        <v>1574</v>
      </c>
      <c r="AU219" s="431" t="s">
        <v>1577</v>
      </c>
      <c r="AY219" s="431" t="s">
        <v>1792</v>
      </c>
      <c r="BE219" s="511">
        <f t="shared" si="44"/>
        <v>0</v>
      </c>
      <c r="BF219" s="511">
        <f t="shared" si="45"/>
        <v>0</v>
      </c>
      <c r="BG219" s="511">
        <f t="shared" si="46"/>
        <v>0</v>
      </c>
      <c r="BH219" s="511">
        <f t="shared" si="47"/>
        <v>0</v>
      </c>
      <c r="BI219" s="511">
        <f t="shared" si="48"/>
        <v>0</v>
      </c>
      <c r="BJ219" s="431" t="s">
        <v>99</v>
      </c>
      <c r="BK219" s="511">
        <f t="shared" si="49"/>
        <v>0</v>
      </c>
      <c r="BL219" s="431" t="s">
        <v>204</v>
      </c>
      <c r="BM219" s="431" t="s">
        <v>2035</v>
      </c>
    </row>
    <row r="220" spans="2:65" s="438" customFormat="1" ht="22.5" customHeight="1">
      <c r="B220" s="439"/>
      <c r="C220" s="503" t="s">
        <v>2036</v>
      </c>
      <c r="D220" s="503" t="s">
        <v>1574</v>
      </c>
      <c r="E220" s="504" t="s">
        <v>2037</v>
      </c>
      <c r="F220" s="684" t="s">
        <v>2038</v>
      </c>
      <c r="G220" s="684"/>
      <c r="H220" s="684"/>
      <c r="I220" s="684"/>
      <c r="J220" s="505" t="s">
        <v>153</v>
      </c>
      <c r="K220" s="506">
        <v>1</v>
      </c>
      <c r="L220" s="685"/>
      <c r="M220" s="685"/>
      <c r="N220" s="686">
        <f t="shared" si="40"/>
        <v>0</v>
      </c>
      <c r="O220" s="686"/>
      <c r="P220" s="686"/>
      <c r="Q220" s="686"/>
      <c r="R220" s="441"/>
      <c r="T220" s="507" t="s">
        <v>1528</v>
      </c>
      <c r="U220" s="508" t="s">
        <v>1543</v>
      </c>
      <c r="V220" s="509">
        <v>0</v>
      </c>
      <c r="W220" s="509">
        <f t="shared" si="41"/>
        <v>0</v>
      </c>
      <c r="X220" s="509">
        <v>0</v>
      </c>
      <c r="Y220" s="509">
        <f t="shared" si="42"/>
        <v>0</v>
      </c>
      <c r="Z220" s="509">
        <v>0</v>
      </c>
      <c r="AA220" s="510">
        <f t="shared" si="43"/>
        <v>0</v>
      </c>
      <c r="AL220" s="546"/>
      <c r="AR220" s="431" t="s">
        <v>204</v>
      </c>
      <c r="AT220" s="431" t="s">
        <v>1574</v>
      </c>
      <c r="AU220" s="431" t="s">
        <v>1577</v>
      </c>
      <c r="AY220" s="431" t="s">
        <v>1792</v>
      </c>
      <c r="BE220" s="511">
        <f t="shared" si="44"/>
        <v>0</v>
      </c>
      <c r="BF220" s="511">
        <f t="shared" si="45"/>
        <v>0</v>
      </c>
      <c r="BG220" s="511">
        <f t="shared" si="46"/>
        <v>0</v>
      </c>
      <c r="BH220" s="511">
        <f t="shared" si="47"/>
        <v>0</v>
      </c>
      <c r="BI220" s="511">
        <f t="shared" si="48"/>
        <v>0</v>
      </c>
      <c r="BJ220" s="431" t="s">
        <v>99</v>
      </c>
      <c r="BK220" s="511">
        <f t="shared" si="49"/>
        <v>0</v>
      </c>
      <c r="BL220" s="431" t="s">
        <v>204</v>
      </c>
      <c r="BM220" s="431" t="s">
        <v>2039</v>
      </c>
    </row>
    <row r="221" spans="2:65" s="438" customFormat="1" ht="31.5" customHeight="1">
      <c r="B221" s="439"/>
      <c r="C221" s="503" t="s">
        <v>2040</v>
      </c>
      <c r="D221" s="503" t="s">
        <v>1574</v>
      </c>
      <c r="E221" s="504" t="s">
        <v>2041</v>
      </c>
      <c r="F221" s="684" t="s">
        <v>2042</v>
      </c>
      <c r="G221" s="684"/>
      <c r="H221" s="684"/>
      <c r="I221" s="684"/>
      <c r="J221" s="505" t="s">
        <v>153</v>
      </c>
      <c r="K221" s="506">
        <v>2</v>
      </c>
      <c r="L221" s="685"/>
      <c r="M221" s="685"/>
      <c r="N221" s="686">
        <f t="shared" si="40"/>
        <v>0</v>
      </c>
      <c r="O221" s="686"/>
      <c r="P221" s="686"/>
      <c r="Q221" s="686"/>
      <c r="R221" s="441"/>
      <c r="T221" s="507" t="s">
        <v>1528</v>
      </c>
      <c r="U221" s="508" t="s">
        <v>1543</v>
      </c>
      <c r="V221" s="509">
        <v>0.846</v>
      </c>
      <c r="W221" s="509">
        <f t="shared" si="41"/>
        <v>1.692</v>
      </c>
      <c r="X221" s="509">
        <v>0</v>
      </c>
      <c r="Y221" s="509">
        <f t="shared" si="42"/>
        <v>0</v>
      </c>
      <c r="Z221" s="509">
        <v>0</v>
      </c>
      <c r="AA221" s="510">
        <f t="shared" si="43"/>
        <v>0</v>
      </c>
      <c r="AL221" s="546"/>
      <c r="AR221" s="431" t="s">
        <v>1638</v>
      </c>
      <c r="AT221" s="431" t="s">
        <v>1574</v>
      </c>
      <c r="AU221" s="431" t="s">
        <v>1577</v>
      </c>
      <c r="AY221" s="431" t="s">
        <v>1792</v>
      </c>
      <c r="BE221" s="511">
        <f t="shared" si="44"/>
        <v>0</v>
      </c>
      <c r="BF221" s="511">
        <f t="shared" si="45"/>
        <v>0</v>
      </c>
      <c r="BG221" s="511">
        <f t="shared" si="46"/>
        <v>0</v>
      </c>
      <c r="BH221" s="511">
        <f t="shared" si="47"/>
        <v>0</v>
      </c>
      <c r="BI221" s="511">
        <f t="shared" si="48"/>
        <v>0</v>
      </c>
      <c r="BJ221" s="431" t="s">
        <v>99</v>
      </c>
      <c r="BK221" s="511">
        <f t="shared" si="49"/>
        <v>0</v>
      </c>
      <c r="BL221" s="431" t="s">
        <v>1638</v>
      </c>
      <c r="BM221" s="431" t="s">
        <v>2043</v>
      </c>
    </row>
    <row r="222" spans="2:65" s="438" customFormat="1" ht="31.5" customHeight="1">
      <c r="B222" s="439"/>
      <c r="C222" s="503" t="s">
        <v>1078</v>
      </c>
      <c r="D222" s="503" t="s">
        <v>1574</v>
      </c>
      <c r="E222" s="504" t="s">
        <v>2044</v>
      </c>
      <c r="F222" s="684" t="s">
        <v>2045</v>
      </c>
      <c r="G222" s="684"/>
      <c r="H222" s="684"/>
      <c r="I222" s="684"/>
      <c r="J222" s="505" t="s">
        <v>153</v>
      </c>
      <c r="K222" s="506">
        <v>2</v>
      </c>
      <c r="L222" s="685"/>
      <c r="M222" s="685"/>
      <c r="N222" s="686">
        <f t="shared" si="40"/>
        <v>0</v>
      </c>
      <c r="O222" s="686"/>
      <c r="P222" s="686"/>
      <c r="Q222" s="686"/>
      <c r="R222" s="441"/>
      <c r="T222" s="507" t="s">
        <v>1528</v>
      </c>
      <c r="U222" s="508" t="s">
        <v>1543</v>
      </c>
      <c r="V222" s="509">
        <v>1.84</v>
      </c>
      <c r="W222" s="509">
        <f t="shared" si="41"/>
        <v>3.68</v>
      </c>
      <c r="X222" s="509">
        <v>0</v>
      </c>
      <c r="Y222" s="509">
        <f t="shared" si="42"/>
        <v>0</v>
      </c>
      <c r="Z222" s="509">
        <v>0</v>
      </c>
      <c r="AA222" s="510">
        <f t="shared" si="43"/>
        <v>0</v>
      </c>
      <c r="AL222" s="546"/>
      <c r="AR222" s="431" t="s">
        <v>204</v>
      </c>
      <c r="AT222" s="431" t="s">
        <v>1574</v>
      </c>
      <c r="AU222" s="431" t="s">
        <v>1577</v>
      </c>
      <c r="AY222" s="431" t="s">
        <v>1792</v>
      </c>
      <c r="BE222" s="511">
        <f t="shared" si="44"/>
        <v>0</v>
      </c>
      <c r="BF222" s="511">
        <f t="shared" si="45"/>
        <v>0</v>
      </c>
      <c r="BG222" s="511">
        <f t="shared" si="46"/>
        <v>0</v>
      </c>
      <c r="BH222" s="511">
        <f t="shared" si="47"/>
        <v>0</v>
      </c>
      <c r="BI222" s="511">
        <f t="shared" si="48"/>
        <v>0</v>
      </c>
      <c r="BJ222" s="431" t="s">
        <v>99</v>
      </c>
      <c r="BK222" s="511">
        <f t="shared" si="49"/>
        <v>0</v>
      </c>
      <c r="BL222" s="431" t="s">
        <v>204</v>
      </c>
      <c r="BM222" s="431" t="s">
        <v>2046</v>
      </c>
    </row>
    <row r="223" spans="2:65" s="438" customFormat="1" ht="22.5" customHeight="1">
      <c r="B223" s="439"/>
      <c r="C223" s="503" t="s">
        <v>2047</v>
      </c>
      <c r="D223" s="503" t="s">
        <v>1574</v>
      </c>
      <c r="E223" s="504" t="s">
        <v>2048</v>
      </c>
      <c r="F223" s="684" t="s">
        <v>2049</v>
      </c>
      <c r="G223" s="684"/>
      <c r="H223" s="684"/>
      <c r="I223" s="684"/>
      <c r="J223" s="505" t="s">
        <v>153</v>
      </c>
      <c r="K223" s="506">
        <v>2</v>
      </c>
      <c r="L223" s="685"/>
      <c r="M223" s="685"/>
      <c r="N223" s="686">
        <f t="shared" si="40"/>
        <v>0</v>
      </c>
      <c r="O223" s="686"/>
      <c r="P223" s="686"/>
      <c r="Q223" s="686"/>
      <c r="R223" s="441"/>
      <c r="T223" s="507" t="s">
        <v>1528</v>
      </c>
      <c r="U223" s="508" t="s">
        <v>1543</v>
      </c>
      <c r="V223" s="509">
        <v>1.269</v>
      </c>
      <c r="W223" s="509">
        <f t="shared" si="41"/>
        <v>2.538</v>
      </c>
      <c r="X223" s="509">
        <v>0</v>
      </c>
      <c r="Y223" s="509">
        <f t="shared" si="42"/>
        <v>0</v>
      </c>
      <c r="Z223" s="509">
        <v>0</v>
      </c>
      <c r="AA223" s="510">
        <f t="shared" si="43"/>
        <v>0</v>
      </c>
      <c r="AL223" s="546"/>
      <c r="AR223" s="431" t="s">
        <v>204</v>
      </c>
      <c r="AT223" s="431" t="s">
        <v>1574</v>
      </c>
      <c r="AU223" s="431" t="s">
        <v>1577</v>
      </c>
      <c r="AY223" s="431" t="s">
        <v>1792</v>
      </c>
      <c r="BE223" s="511">
        <f t="shared" si="44"/>
        <v>0</v>
      </c>
      <c r="BF223" s="511">
        <f t="shared" si="45"/>
        <v>0</v>
      </c>
      <c r="BG223" s="511">
        <f t="shared" si="46"/>
        <v>0</v>
      </c>
      <c r="BH223" s="511">
        <f t="shared" si="47"/>
        <v>0</v>
      </c>
      <c r="BI223" s="511">
        <f t="shared" si="48"/>
        <v>0</v>
      </c>
      <c r="BJ223" s="431" t="s">
        <v>99</v>
      </c>
      <c r="BK223" s="511">
        <f t="shared" si="49"/>
        <v>0</v>
      </c>
      <c r="BL223" s="431" t="s">
        <v>204</v>
      </c>
      <c r="BM223" s="431" t="s">
        <v>2050</v>
      </c>
    </row>
    <row r="224" spans="2:65" s="438" customFormat="1" ht="22.5" customHeight="1">
      <c r="B224" s="439"/>
      <c r="C224" s="512" t="s">
        <v>2051</v>
      </c>
      <c r="D224" s="512" t="s">
        <v>1604</v>
      </c>
      <c r="E224" s="513" t="s">
        <v>1997</v>
      </c>
      <c r="F224" s="690" t="s">
        <v>2052</v>
      </c>
      <c r="G224" s="690"/>
      <c r="H224" s="690"/>
      <c r="I224" s="690"/>
      <c r="J224" s="514" t="s">
        <v>153</v>
      </c>
      <c r="K224" s="515">
        <v>1</v>
      </c>
      <c r="L224" s="691"/>
      <c r="M224" s="691"/>
      <c r="N224" s="692">
        <f t="shared" si="40"/>
        <v>0</v>
      </c>
      <c r="O224" s="686"/>
      <c r="P224" s="686"/>
      <c r="Q224" s="686"/>
      <c r="R224" s="441"/>
      <c r="T224" s="507" t="s">
        <v>1528</v>
      </c>
      <c r="U224" s="508" t="s">
        <v>1543</v>
      </c>
      <c r="V224" s="509">
        <v>0</v>
      </c>
      <c r="W224" s="509">
        <f t="shared" si="41"/>
        <v>0</v>
      </c>
      <c r="X224" s="509">
        <v>0</v>
      </c>
      <c r="Y224" s="509">
        <f t="shared" si="42"/>
        <v>0</v>
      </c>
      <c r="Z224" s="509">
        <v>0</v>
      </c>
      <c r="AA224" s="510">
        <f t="shared" si="43"/>
        <v>0</v>
      </c>
      <c r="AL224" s="546"/>
      <c r="AR224" s="431" t="s">
        <v>1592</v>
      </c>
      <c r="AT224" s="431" t="s">
        <v>1604</v>
      </c>
      <c r="AU224" s="431" t="s">
        <v>1577</v>
      </c>
      <c r="AY224" s="431" t="s">
        <v>1792</v>
      </c>
      <c r="BE224" s="511">
        <f t="shared" si="44"/>
        <v>0</v>
      </c>
      <c r="BF224" s="511">
        <f t="shared" si="45"/>
        <v>0</v>
      </c>
      <c r="BG224" s="511">
        <f t="shared" si="46"/>
        <v>0</v>
      </c>
      <c r="BH224" s="511">
        <f t="shared" si="47"/>
        <v>0</v>
      </c>
      <c r="BI224" s="511">
        <f t="shared" si="48"/>
        <v>0</v>
      </c>
      <c r="BJ224" s="431" t="s">
        <v>99</v>
      </c>
      <c r="BK224" s="511">
        <f t="shared" si="49"/>
        <v>0</v>
      </c>
      <c r="BL224" s="431" t="s">
        <v>204</v>
      </c>
      <c r="BM224" s="431" t="s">
        <v>2053</v>
      </c>
    </row>
    <row r="225" spans="2:65" s="438" customFormat="1" ht="22.5" customHeight="1">
      <c r="B225" s="439"/>
      <c r="C225" s="512" t="s">
        <v>488</v>
      </c>
      <c r="D225" s="512" t="s">
        <v>1604</v>
      </c>
      <c r="E225" s="513" t="s">
        <v>2001</v>
      </c>
      <c r="F225" s="690" t="s">
        <v>2054</v>
      </c>
      <c r="G225" s="690"/>
      <c r="H225" s="690"/>
      <c r="I225" s="690"/>
      <c r="J225" s="514" t="s">
        <v>153</v>
      </c>
      <c r="K225" s="515">
        <v>1</v>
      </c>
      <c r="L225" s="691"/>
      <c r="M225" s="691"/>
      <c r="N225" s="692">
        <f t="shared" si="40"/>
        <v>0</v>
      </c>
      <c r="O225" s="686"/>
      <c r="P225" s="686"/>
      <c r="Q225" s="686"/>
      <c r="R225" s="441"/>
      <c r="T225" s="507" t="s">
        <v>1528</v>
      </c>
      <c r="U225" s="508" t="s">
        <v>1543</v>
      </c>
      <c r="V225" s="509">
        <v>0</v>
      </c>
      <c r="W225" s="509">
        <f t="shared" si="41"/>
        <v>0</v>
      </c>
      <c r="X225" s="509">
        <v>0</v>
      </c>
      <c r="Y225" s="509">
        <f t="shared" si="42"/>
        <v>0</v>
      </c>
      <c r="Z225" s="509">
        <v>0</v>
      </c>
      <c r="AA225" s="510">
        <f t="shared" si="43"/>
        <v>0</v>
      </c>
      <c r="AL225" s="546"/>
      <c r="AR225" s="431" t="s">
        <v>1592</v>
      </c>
      <c r="AT225" s="431" t="s">
        <v>1604</v>
      </c>
      <c r="AU225" s="431" t="s">
        <v>1577</v>
      </c>
      <c r="AY225" s="431" t="s">
        <v>1792</v>
      </c>
      <c r="BE225" s="511">
        <f t="shared" si="44"/>
        <v>0</v>
      </c>
      <c r="BF225" s="511">
        <f t="shared" si="45"/>
        <v>0</v>
      </c>
      <c r="BG225" s="511">
        <f t="shared" si="46"/>
        <v>0</v>
      </c>
      <c r="BH225" s="511">
        <f t="shared" si="47"/>
        <v>0</v>
      </c>
      <c r="BI225" s="511">
        <f t="shared" si="48"/>
        <v>0</v>
      </c>
      <c r="BJ225" s="431" t="s">
        <v>99</v>
      </c>
      <c r="BK225" s="511">
        <f t="shared" si="49"/>
        <v>0</v>
      </c>
      <c r="BL225" s="431" t="s">
        <v>204</v>
      </c>
      <c r="BM225" s="431" t="s">
        <v>2055</v>
      </c>
    </row>
    <row r="226" spans="2:65" s="438" customFormat="1" ht="22.5" customHeight="1">
      <c r="B226" s="439"/>
      <c r="C226" s="512" t="s">
        <v>527</v>
      </c>
      <c r="D226" s="512" t="s">
        <v>1604</v>
      </c>
      <c r="E226" s="513" t="s">
        <v>1808</v>
      </c>
      <c r="F226" s="690" t="s">
        <v>2056</v>
      </c>
      <c r="G226" s="690"/>
      <c r="H226" s="690"/>
      <c r="I226" s="690"/>
      <c r="J226" s="514" t="s">
        <v>153</v>
      </c>
      <c r="K226" s="515">
        <v>2</v>
      </c>
      <c r="L226" s="691"/>
      <c r="M226" s="691"/>
      <c r="N226" s="692">
        <f t="shared" si="40"/>
        <v>0</v>
      </c>
      <c r="O226" s="686"/>
      <c r="P226" s="686"/>
      <c r="Q226" s="686"/>
      <c r="R226" s="441"/>
      <c r="T226" s="507" t="s">
        <v>1528</v>
      </c>
      <c r="U226" s="508" t="s">
        <v>1543</v>
      </c>
      <c r="V226" s="509">
        <v>0</v>
      </c>
      <c r="W226" s="509">
        <f t="shared" si="41"/>
        <v>0</v>
      </c>
      <c r="X226" s="509">
        <v>0</v>
      </c>
      <c r="Y226" s="509">
        <f t="shared" si="42"/>
        <v>0</v>
      </c>
      <c r="Z226" s="509">
        <v>0</v>
      </c>
      <c r="AA226" s="510">
        <f t="shared" si="43"/>
        <v>0</v>
      </c>
      <c r="AL226" s="546"/>
      <c r="AR226" s="431" t="s">
        <v>1592</v>
      </c>
      <c r="AT226" s="431" t="s">
        <v>1604</v>
      </c>
      <c r="AU226" s="431" t="s">
        <v>1577</v>
      </c>
      <c r="AY226" s="431" t="s">
        <v>1792</v>
      </c>
      <c r="BE226" s="511">
        <f t="shared" si="44"/>
        <v>0</v>
      </c>
      <c r="BF226" s="511">
        <f t="shared" si="45"/>
        <v>0</v>
      </c>
      <c r="BG226" s="511">
        <f t="shared" si="46"/>
        <v>0</v>
      </c>
      <c r="BH226" s="511">
        <f t="shared" si="47"/>
        <v>0</v>
      </c>
      <c r="BI226" s="511">
        <f t="shared" si="48"/>
        <v>0</v>
      </c>
      <c r="BJ226" s="431" t="s">
        <v>99</v>
      </c>
      <c r="BK226" s="511">
        <f t="shared" si="49"/>
        <v>0</v>
      </c>
      <c r="BL226" s="431" t="s">
        <v>204</v>
      </c>
      <c r="BM226" s="431" t="s">
        <v>2057</v>
      </c>
    </row>
    <row r="227" spans="2:65" s="438" customFormat="1" ht="22.5" customHeight="1">
      <c r="B227" s="439"/>
      <c r="C227" s="512" t="s">
        <v>545</v>
      </c>
      <c r="D227" s="512" t="s">
        <v>1604</v>
      </c>
      <c r="E227" s="513" t="s">
        <v>2005</v>
      </c>
      <c r="F227" s="690" t="s">
        <v>2058</v>
      </c>
      <c r="G227" s="690"/>
      <c r="H227" s="690"/>
      <c r="I227" s="690"/>
      <c r="J227" s="514" t="s">
        <v>153</v>
      </c>
      <c r="K227" s="515">
        <v>1</v>
      </c>
      <c r="L227" s="691"/>
      <c r="M227" s="691"/>
      <c r="N227" s="692">
        <f t="shared" si="40"/>
        <v>0</v>
      </c>
      <c r="O227" s="686"/>
      <c r="P227" s="686"/>
      <c r="Q227" s="686"/>
      <c r="R227" s="441"/>
      <c r="T227" s="507" t="s">
        <v>1528</v>
      </c>
      <c r="U227" s="508" t="s">
        <v>1543</v>
      </c>
      <c r="V227" s="509">
        <v>0</v>
      </c>
      <c r="W227" s="509">
        <f t="shared" si="41"/>
        <v>0</v>
      </c>
      <c r="X227" s="509">
        <v>0</v>
      </c>
      <c r="Y227" s="509">
        <f t="shared" si="42"/>
        <v>0</v>
      </c>
      <c r="Z227" s="509">
        <v>0</v>
      </c>
      <c r="AA227" s="510">
        <f t="shared" si="43"/>
        <v>0</v>
      </c>
      <c r="AL227" s="546"/>
      <c r="AR227" s="431" t="s">
        <v>1592</v>
      </c>
      <c r="AT227" s="431" t="s">
        <v>1604</v>
      </c>
      <c r="AU227" s="431" t="s">
        <v>1577</v>
      </c>
      <c r="AY227" s="431" t="s">
        <v>1792</v>
      </c>
      <c r="BE227" s="511">
        <f t="shared" si="44"/>
        <v>0</v>
      </c>
      <c r="BF227" s="511">
        <f t="shared" si="45"/>
        <v>0</v>
      </c>
      <c r="BG227" s="511">
        <f t="shared" si="46"/>
        <v>0</v>
      </c>
      <c r="BH227" s="511">
        <f t="shared" si="47"/>
        <v>0</v>
      </c>
      <c r="BI227" s="511">
        <f t="shared" si="48"/>
        <v>0</v>
      </c>
      <c r="BJ227" s="431" t="s">
        <v>99</v>
      </c>
      <c r="BK227" s="511">
        <f t="shared" si="49"/>
        <v>0</v>
      </c>
      <c r="BL227" s="431" t="s">
        <v>204</v>
      </c>
      <c r="BM227" s="431" t="s">
        <v>2059</v>
      </c>
    </row>
    <row r="228" spans="2:65" s="438" customFormat="1" ht="22.5" customHeight="1">
      <c r="B228" s="439"/>
      <c r="C228" s="512" t="s">
        <v>557</v>
      </c>
      <c r="D228" s="512" t="s">
        <v>1604</v>
      </c>
      <c r="E228" s="513" t="s">
        <v>2015</v>
      </c>
      <c r="F228" s="690" t="s">
        <v>2060</v>
      </c>
      <c r="G228" s="690"/>
      <c r="H228" s="690"/>
      <c r="I228" s="690"/>
      <c r="J228" s="514" t="s">
        <v>153</v>
      </c>
      <c r="K228" s="515">
        <v>1</v>
      </c>
      <c r="L228" s="691"/>
      <c r="M228" s="691"/>
      <c r="N228" s="692">
        <f t="shared" si="40"/>
        <v>0</v>
      </c>
      <c r="O228" s="686"/>
      <c r="P228" s="686"/>
      <c r="Q228" s="686"/>
      <c r="R228" s="441"/>
      <c r="T228" s="507" t="s">
        <v>1528</v>
      </c>
      <c r="U228" s="508" t="s">
        <v>1543</v>
      </c>
      <c r="V228" s="509">
        <v>0</v>
      </c>
      <c r="W228" s="509">
        <f t="shared" si="41"/>
        <v>0</v>
      </c>
      <c r="X228" s="509">
        <v>0</v>
      </c>
      <c r="Y228" s="509">
        <f t="shared" si="42"/>
        <v>0</v>
      </c>
      <c r="Z228" s="509">
        <v>0</v>
      </c>
      <c r="AA228" s="510">
        <f t="shared" si="43"/>
        <v>0</v>
      </c>
      <c r="AL228" s="546"/>
      <c r="AR228" s="431" t="s">
        <v>1592</v>
      </c>
      <c r="AT228" s="431" t="s">
        <v>1604</v>
      </c>
      <c r="AU228" s="431" t="s">
        <v>1577</v>
      </c>
      <c r="AY228" s="431" t="s">
        <v>1792</v>
      </c>
      <c r="BE228" s="511">
        <f t="shared" si="44"/>
        <v>0</v>
      </c>
      <c r="BF228" s="511">
        <f t="shared" si="45"/>
        <v>0</v>
      </c>
      <c r="BG228" s="511">
        <f t="shared" si="46"/>
        <v>0</v>
      </c>
      <c r="BH228" s="511">
        <f t="shared" si="47"/>
        <v>0</v>
      </c>
      <c r="BI228" s="511">
        <f t="shared" si="48"/>
        <v>0</v>
      </c>
      <c r="BJ228" s="431" t="s">
        <v>99</v>
      </c>
      <c r="BK228" s="511">
        <f t="shared" si="49"/>
        <v>0</v>
      </c>
      <c r="BL228" s="431" t="s">
        <v>204</v>
      </c>
      <c r="BM228" s="431" t="s">
        <v>2061</v>
      </c>
    </row>
    <row r="229" spans="2:65" s="438" customFormat="1" ht="31.5" customHeight="1">
      <c r="B229" s="439"/>
      <c r="C229" s="503" t="s">
        <v>2062</v>
      </c>
      <c r="D229" s="503" t="s">
        <v>1574</v>
      </c>
      <c r="E229" s="504" t="s">
        <v>1835</v>
      </c>
      <c r="F229" s="684" t="s">
        <v>1836</v>
      </c>
      <c r="G229" s="684"/>
      <c r="H229" s="684"/>
      <c r="I229" s="684"/>
      <c r="J229" s="505" t="s">
        <v>227</v>
      </c>
      <c r="K229" s="506">
        <v>100</v>
      </c>
      <c r="L229" s="685"/>
      <c r="M229" s="685"/>
      <c r="N229" s="686">
        <f t="shared" si="40"/>
        <v>0</v>
      </c>
      <c r="O229" s="686"/>
      <c r="P229" s="686"/>
      <c r="Q229" s="686"/>
      <c r="R229" s="441"/>
      <c r="T229" s="507" t="s">
        <v>1528</v>
      </c>
      <c r="U229" s="508" t="s">
        <v>1543</v>
      </c>
      <c r="V229" s="509">
        <v>0.763</v>
      </c>
      <c r="W229" s="509">
        <f t="shared" si="41"/>
        <v>76.3</v>
      </c>
      <c r="X229" s="509">
        <v>0.00653</v>
      </c>
      <c r="Y229" s="509">
        <f t="shared" si="42"/>
        <v>0.653</v>
      </c>
      <c r="Z229" s="509">
        <v>0</v>
      </c>
      <c r="AA229" s="510">
        <f t="shared" si="43"/>
        <v>0</v>
      </c>
      <c r="AL229" s="546"/>
      <c r="AR229" s="431" t="s">
        <v>204</v>
      </c>
      <c r="AT229" s="431" t="s">
        <v>1574</v>
      </c>
      <c r="AU229" s="431" t="s">
        <v>1577</v>
      </c>
      <c r="AY229" s="431" t="s">
        <v>1792</v>
      </c>
      <c r="BE229" s="511">
        <f t="shared" si="44"/>
        <v>0</v>
      </c>
      <c r="BF229" s="511">
        <f t="shared" si="45"/>
        <v>0</v>
      </c>
      <c r="BG229" s="511">
        <f t="shared" si="46"/>
        <v>0</v>
      </c>
      <c r="BH229" s="511">
        <f t="shared" si="47"/>
        <v>0</v>
      </c>
      <c r="BI229" s="511">
        <f t="shared" si="48"/>
        <v>0</v>
      </c>
      <c r="BJ229" s="431" t="s">
        <v>99</v>
      </c>
      <c r="BK229" s="511">
        <f t="shared" si="49"/>
        <v>0</v>
      </c>
      <c r="BL229" s="431" t="s">
        <v>204</v>
      </c>
      <c r="BM229" s="431" t="s">
        <v>2063</v>
      </c>
    </row>
    <row r="230" spans="2:65" s="438" customFormat="1" ht="31.5" customHeight="1">
      <c r="B230" s="439"/>
      <c r="C230" s="503" t="s">
        <v>574</v>
      </c>
      <c r="D230" s="503" t="s">
        <v>1574</v>
      </c>
      <c r="E230" s="504" t="s">
        <v>1823</v>
      </c>
      <c r="F230" s="684" t="s">
        <v>1824</v>
      </c>
      <c r="G230" s="684"/>
      <c r="H230" s="684"/>
      <c r="I230" s="684"/>
      <c r="J230" s="505" t="s">
        <v>227</v>
      </c>
      <c r="K230" s="506">
        <v>45</v>
      </c>
      <c r="L230" s="685"/>
      <c r="M230" s="685"/>
      <c r="N230" s="686">
        <f t="shared" si="40"/>
        <v>0</v>
      </c>
      <c r="O230" s="686"/>
      <c r="P230" s="686"/>
      <c r="Q230" s="686"/>
      <c r="R230" s="441"/>
      <c r="T230" s="507" t="s">
        <v>1528</v>
      </c>
      <c r="U230" s="508" t="s">
        <v>1543</v>
      </c>
      <c r="V230" s="509">
        <v>0.997</v>
      </c>
      <c r="W230" s="509">
        <f t="shared" si="41"/>
        <v>44.865</v>
      </c>
      <c r="X230" s="509">
        <v>0.01081</v>
      </c>
      <c r="Y230" s="509">
        <f t="shared" si="42"/>
        <v>0.48645</v>
      </c>
      <c r="Z230" s="509">
        <v>0</v>
      </c>
      <c r="AA230" s="510">
        <f t="shared" si="43"/>
        <v>0</v>
      </c>
      <c r="AL230" s="546"/>
      <c r="AR230" s="431" t="s">
        <v>204</v>
      </c>
      <c r="AT230" s="431" t="s">
        <v>1574</v>
      </c>
      <c r="AU230" s="431" t="s">
        <v>1577</v>
      </c>
      <c r="AY230" s="431" t="s">
        <v>1792</v>
      </c>
      <c r="BE230" s="511">
        <f t="shared" si="44"/>
        <v>0</v>
      </c>
      <c r="BF230" s="511">
        <f t="shared" si="45"/>
        <v>0</v>
      </c>
      <c r="BG230" s="511">
        <f t="shared" si="46"/>
        <v>0</v>
      </c>
      <c r="BH230" s="511">
        <f t="shared" si="47"/>
        <v>0</v>
      </c>
      <c r="BI230" s="511">
        <f t="shared" si="48"/>
        <v>0</v>
      </c>
      <c r="BJ230" s="431" t="s">
        <v>99</v>
      </c>
      <c r="BK230" s="511">
        <f t="shared" si="49"/>
        <v>0</v>
      </c>
      <c r="BL230" s="431" t="s">
        <v>204</v>
      </c>
      <c r="BM230" s="431" t="s">
        <v>2064</v>
      </c>
    </row>
    <row r="231" spans="2:65" s="438" customFormat="1" ht="31.5" customHeight="1">
      <c r="B231" s="439"/>
      <c r="C231" s="503" t="s">
        <v>2065</v>
      </c>
      <c r="D231" s="503" t="s">
        <v>1574</v>
      </c>
      <c r="E231" s="504" t="s">
        <v>2066</v>
      </c>
      <c r="F231" s="684" t="s">
        <v>2067</v>
      </c>
      <c r="G231" s="684"/>
      <c r="H231" s="684"/>
      <c r="I231" s="684"/>
      <c r="J231" s="505" t="s">
        <v>227</v>
      </c>
      <c r="K231" s="506">
        <v>15</v>
      </c>
      <c r="L231" s="685"/>
      <c r="M231" s="685"/>
      <c r="N231" s="686">
        <f t="shared" si="40"/>
        <v>0</v>
      </c>
      <c r="O231" s="686"/>
      <c r="P231" s="686"/>
      <c r="Q231" s="686"/>
      <c r="R231" s="441"/>
      <c r="T231" s="507" t="s">
        <v>1528</v>
      </c>
      <c r="U231" s="508" t="s">
        <v>1543</v>
      </c>
      <c r="V231" s="509">
        <v>2.304</v>
      </c>
      <c r="W231" s="509">
        <f t="shared" si="41"/>
        <v>34.559999999999995</v>
      </c>
      <c r="X231" s="509">
        <v>0.02706</v>
      </c>
      <c r="Y231" s="509">
        <f t="shared" si="42"/>
        <v>0.40590000000000004</v>
      </c>
      <c r="Z231" s="509">
        <v>0</v>
      </c>
      <c r="AA231" s="510">
        <f t="shared" si="43"/>
        <v>0</v>
      </c>
      <c r="AL231" s="546"/>
      <c r="AR231" s="431" t="s">
        <v>204</v>
      </c>
      <c r="AT231" s="431" t="s">
        <v>1574</v>
      </c>
      <c r="AU231" s="431" t="s">
        <v>1577</v>
      </c>
      <c r="AY231" s="431" t="s">
        <v>1792</v>
      </c>
      <c r="BE231" s="511">
        <f t="shared" si="44"/>
        <v>0</v>
      </c>
      <c r="BF231" s="511">
        <f t="shared" si="45"/>
        <v>0</v>
      </c>
      <c r="BG231" s="511">
        <f t="shared" si="46"/>
        <v>0</v>
      </c>
      <c r="BH231" s="511">
        <f t="shared" si="47"/>
        <v>0</v>
      </c>
      <c r="BI231" s="511">
        <f t="shared" si="48"/>
        <v>0</v>
      </c>
      <c r="BJ231" s="431" t="s">
        <v>99</v>
      </c>
      <c r="BK231" s="511">
        <f t="shared" si="49"/>
        <v>0</v>
      </c>
      <c r="BL231" s="431" t="s">
        <v>204</v>
      </c>
      <c r="BM231" s="431" t="s">
        <v>2068</v>
      </c>
    </row>
    <row r="232" spans="2:65" s="438" customFormat="1" ht="31.5" customHeight="1">
      <c r="B232" s="439"/>
      <c r="C232" s="503" t="s">
        <v>2069</v>
      </c>
      <c r="D232" s="503" t="s">
        <v>1574</v>
      </c>
      <c r="E232" s="504" t="s">
        <v>1838</v>
      </c>
      <c r="F232" s="684" t="s">
        <v>1839</v>
      </c>
      <c r="G232" s="684"/>
      <c r="H232" s="684"/>
      <c r="I232" s="684"/>
      <c r="J232" s="505" t="s">
        <v>153</v>
      </c>
      <c r="K232" s="506">
        <v>6</v>
      </c>
      <c r="L232" s="685"/>
      <c r="M232" s="685"/>
      <c r="N232" s="686">
        <f t="shared" si="40"/>
        <v>0</v>
      </c>
      <c r="O232" s="686"/>
      <c r="P232" s="686"/>
      <c r="Q232" s="686"/>
      <c r="R232" s="441"/>
      <c r="T232" s="507" t="s">
        <v>1528</v>
      </c>
      <c r="U232" s="508" t="s">
        <v>1543</v>
      </c>
      <c r="V232" s="509">
        <v>0.569</v>
      </c>
      <c r="W232" s="509">
        <f t="shared" si="41"/>
        <v>3.4139999999999997</v>
      </c>
      <c r="X232" s="509">
        <v>0</v>
      </c>
      <c r="Y232" s="509">
        <f t="shared" si="42"/>
        <v>0</v>
      </c>
      <c r="Z232" s="509">
        <v>0</v>
      </c>
      <c r="AA232" s="510">
        <f t="shared" si="43"/>
        <v>0</v>
      </c>
      <c r="AL232" s="546"/>
      <c r="AR232" s="431" t="s">
        <v>204</v>
      </c>
      <c r="AT232" s="431" t="s">
        <v>1574</v>
      </c>
      <c r="AU232" s="431" t="s">
        <v>1577</v>
      </c>
      <c r="AY232" s="431" t="s">
        <v>1792</v>
      </c>
      <c r="BE232" s="511">
        <f t="shared" si="44"/>
        <v>0</v>
      </c>
      <c r="BF232" s="511">
        <f t="shared" si="45"/>
        <v>0</v>
      </c>
      <c r="BG232" s="511">
        <f t="shared" si="46"/>
        <v>0</v>
      </c>
      <c r="BH232" s="511">
        <f t="shared" si="47"/>
        <v>0</v>
      </c>
      <c r="BI232" s="511">
        <f t="shared" si="48"/>
        <v>0</v>
      </c>
      <c r="BJ232" s="431" t="s">
        <v>99</v>
      </c>
      <c r="BK232" s="511">
        <f t="shared" si="49"/>
        <v>0</v>
      </c>
      <c r="BL232" s="431" t="s">
        <v>204</v>
      </c>
      <c r="BM232" s="431" t="s">
        <v>2070</v>
      </c>
    </row>
    <row r="233" spans="2:65" s="438" customFormat="1" ht="22.5" customHeight="1">
      <c r="B233" s="439"/>
      <c r="C233" s="512" t="s">
        <v>2071</v>
      </c>
      <c r="D233" s="512" t="s">
        <v>1604</v>
      </c>
      <c r="E233" s="513" t="s">
        <v>1843</v>
      </c>
      <c r="F233" s="690" t="s">
        <v>1844</v>
      </c>
      <c r="G233" s="690"/>
      <c r="H233" s="690"/>
      <c r="I233" s="690"/>
      <c r="J233" s="514" t="s">
        <v>153</v>
      </c>
      <c r="K233" s="515">
        <v>8</v>
      </c>
      <c r="L233" s="691"/>
      <c r="M233" s="691"/>
      <c r="N233" s="692">
        <f t="shared" si="40"/>
        <v>0</v>
      </c>
      <c r="O233" s="686"/>
      <c r="P233" s="686"/>
      <c r="Q233" s="686"/>
      <c r="R233" s="441"/>
      <c r="T233" s="507" t="s">
        <v>1528</v>
      </c>
      <c r="U233" s="508" t="s">
        <v>1543</v>
      </c>
      <c r="V233" s="509">
        <v>0</v>
      </c>
      <c r="W233" s="509">
        <f t="shared" si="41"/>
        <v>0</v>
      </c>
      <c r="X233" s="509">
        <v>0</v>
      </c>
      <c r="Y233" s="509">
        <f t="shared" si="42"/>
        <v>0</v>
      </c>
      <c r="Z233" s="509">
        <v>0</v>
      </c>
      <c r="AA233" s="510">
        <f t="shared" si="43"/>
        <v>0</v>
      </c>
      <c r="AL233" s="546"/>
      <c r="AR233" s="431" t="s">
        <v>1592</v>
      </c>
      <c r="AT233" s="431" t="s">
        <v>1604</v>
      </c>
      <c r="AU233" s="431" t="s">
        <v>1577</v>
      </c>
      <c r="AY233" s="431" t="s">
        <v>1792</v>
      </c>
      <c r="BE233" s="511">
        <f t="shared" si="44"/>
        <v>0</v>
      </c>
      <c r="BF233" s="511">
        <f t="shared" si="45"/>
        <v>0</v>
      </c>
      <c r="BG233" s="511">
        <f t="shared" si="46"/>
        <v>0</v>
      </c>
      <c r="BH233" s="511">
        <f t="shared" si="47"/>
        <v>0</v>
      </c>
      <c r="BI233" s="511">
        <f t="shared" si="48"/>
        <v>0</v>
      </c>
      <c r="BJ233" s="431" t="s">
        <v>99</v>
      </c>
      <c r="BK233" s="511">
        <f t="shared" si="49"/>
        <v>0</v>
      </c>
      <c r="BL233" s="431" t="s">
        <v>204</v>
      </c>
      <c r="BM233" s="431" t="s">
        <v>2072</v>
      </c>
    </row>
    <row r="234" spans="2:65" s="438" customFormat="1" ht="31.5" customHeight="1">
      <c r="B234" s="439"/>
      <c r="C234" s="512" t="s">
        <v>2073</v>
      </c>
      <c r="D234" s="512" t="s">
        <v>1604</v>
      </c>
      <c r="E234" s="513" t="s">
        <v>2009</v>
      </c>
      <c r="F234" s="690" t="s">
        <v>2074</v>
      </c>
      <c r="G234" s="690"/>
      <c r="H234" s="690"/>
      <c r="I234" s="690"/>
      <c r="J234" s="514" t="s">
        <v>153</v>
      </c>
      <c r="K234" s="515">
        <v>4</v>
      </c>
      <c r="L234" s="691"/>
      <c r="M234" s="691"/>
      <c r="N234" s="692">
        <f t="shared" si="40"/>
        <v>0</v>
      </c>
      <c r="O234" s="686"/>
      <c r="P234" s="686"/>
      <c r="Q234" s="686"/>
      <c r="R234" s="441"/>
      <c r="T234" s="507" t="s">
        <v>1528</v>
      </c>
      <c r="U234" s="508" t="s">
        <v>1543</v>
      </c>
      <c r="V234" s="509">
        <v>0</v>
      </c>
      <c r="W234" s="509">
        <f t="shared" si="41"/>
        <v>0</v>
      </c>
      <c r="X234" s="509">
        <v>0</v>
      </c>
      <c r="Y234" s="509">
        <f t="shared" si="42"/>
        <v>0</v>
      </c>
      <c r="Z234" s="509">
        <v>0</v>
      </c>
      <c r="AA234" s="510">
        <f t="shared" si="43"/>
        <v>0</v>
      </c>
      <c r="AL234" s="546"/>
      <c r="AR234" s="431" t="s">
        <v>1592</v>
      </c>
      <c r="AT234" s="431" t="s">
        <v>1604</v>
      </c>
      <c r="AU234" s="431" t="s">
        <v>1577</v>
      </c>
      <c r="AY234" s="431" t="s">
        <v>1792</v>
      </c>
      <c r="BE234" s="511">
        <f t="shared" si="44"/>
        <v>0</v>
      </c>
      <c r="BF234" s="511">
        <f t="shared" si="45"/>
        <v>0</v>
      </c>
      <c r="BG234" s="511">
        <f t="shared" si="46"/>
        <v>0</v>
      </c>
      <c r="BH234" s="511">
        <f t="shared" si="47"/>
        <v>0</v>
      </c>
      <c r="BI234" s="511">
        <f t="shared" si="48"/>
        <v>0</v>
      </c>
      <c r="BJ234" s="431" t="s">
        <v>99</v>
      </c>
      <c r="BK234" s="511">
        <f t="shared" si="49"/>
        <v>0</v>
      </c>
      <c r="BL234" s="431" t="s">
        <v>204</v>
      </c>
      <c r="BM234" s="431" t="s">
        <v>2075</v>
      </c>
    </row>
    <row r="235" spans="2:65" s="438" customFormat="1" ht="44.25" customHeight="1">
      <c r="B235" s="439"/>
      <c r="C235" s="512" t="s">
        <v>2076</v>
      </c>
      <c r="D235" s="512" t="s">
        <v>1604</v>
      </c>
      <c r="E235" s="513" t="s">
        <v>2019</v>
      </c>
      <c r="F235" s="690" t="s">
        <v>2077</v>
      </c>
      <c r="G235" s="690"/>
      <c r="H235" s="690"/>
      <c r="I235" s="690"/>
      <c r="J235" s="514" t="s">
        <v>1498</v>
      </c>
      <c r="K235" s="515">
        <v>1</v>
      </c>
      <c r="L235" s="691"/>
      <c r="M235" s="691"/>
      <c r="N235" s="692">
        <f t="shared" si="40"/>
        <v>0</v>
      </c>
      <c r="O235" s="686"/>
      <c r="P235" s="686"/>
      <c r="Q235" s="686"/>
      <c r="R235" s="441"/>
      <c r="T235" s="507" t="s">
        <v>1528</v>
      </c>
      <c r="U235" s="508" t="s">
        <v>1543</v>
      </c>
      <c r="V235" s="509">
        <v>0</v>
      </c>
      <c r="W235" s="509">
        <f t="shared" si="41"/>
        <v>0</v>
      </c>
      <c r="X235" s="509">
        <v>0</v>
      </c>
      <c r="Y235" s="509">
        <f t="shared" si="42"/>
        <v>0</v>
      </c>
      <c r="Z235" s="509">
        <v>0</v>
      </c>
      <c r="AA235" s="510">
        <f t="shared" si="43"/>
        <v>0</v>
      </c>
      <c r="AL235" s="546"/>
      <c r="AR235" s="431" t="s">
        <v>1592</v>
      </c>
      <c r="AT235" s="431" t="s">
        <v>1604</v>
      </c>
      <c r="AU235" s="431" t="s">
        <v>1577</v>
      </c>
      <c r="AY235" s="431" t="s">
        <v>1792</v>
      </c>
      <c r="BE235" s="511">
        <f t="shared" si="44"/>
        <v>0</v>
      </c>
      <c r="BF235" s="511">
        <f t="shared" si="45"/>
        <v>0</v>
      </c>
      <c r="BG235" s="511">
        <f t="shared" si="46"/>
        <v>0</v>
      </c>
      <c r="BH235" s="511">
        <f t="shared" si="47"/>
        <v>0</v>
      </c>
      <c r="BI235" s="511">
        <f t="shared" si="48"/>
        <v>0</v>
      </c>
      <c r="BJ235" s="431" t="s">
        <v>99</v>
      </c>
      <c r="BK235" s="511">
        <f t="shared" si="49"/>
        <v>0</v>
      </c>
      <c r="BL235" s="431" t="s">
        <v>204</v>
      </c>
      <c r="BM235" s="431" t="s">
        <v>2078</v>
      </c>
    </row>
    <row r="236" spans="2:65" s="438" customFormat="1" ht="31.5" customHeight="1">
      <c r="B236" s="439"/>
      <c r="C236" s="512" t="s">
        <v>2079</v>
      </c>
      <c r="D236" s="512" t="s">
        <v>1604</v>
      </c>
      <c r="E236" s="513" t="s">
        <v>1826</v>
      </c>
      <c r="F236" s="690" t="s">
        <v>2080</v>
      </c>
      <c r="G236" s="690"/>
      <c r="H236" s="690"/>
      <c r="I236" s="690"/>
      <c r="J236" s="514" t="s">
        <v>1498</v>
      </c>
      <c r="K236" s="515">
        <v>1</v>
      </c>
      <c r="L236" s="691"/>
      <c r="M236" s="691"/>
      <c r="N236" s="692">
        <f t="shared" si="40"/>
        <v>0</v>
      </c>
      <c r="O236" s="686"/>
      <c r="P236" s="686"/>
      <c r="Q236" s="686"/>
      <c r="R236" s="441"/>
      <c r="T236" s="507" t="s">
        <v>1528</v>
      </c>
      <c r="U236" s="508" t="s">
        <v>1543</v>
      </c>
      <c r="V236" s="509">
        <v>0</v>
      </c>
      <c r="W236" s="509">
        <f t="shared" si="41"/>
        <v>0</v>
      </c>
      <c r="X236" s="509">
        <v>0</v>
      </c>
      <c r="Y236" s="509">
        <f t="shared" si="42"/>
        <v>0</v>
      </c>
      <c r="Z236" s="509">
        <v>0</v>
      </c>
      <c r="AA236" s="510">
        <f t="shared" si="43"/>
        <v>0</v>
      </c>
      <c r="AL236" s="546"/>
      <c r="AR236" s="431" t="s">
        <v>1592</v>
      </c>
      <c r="AT236" s="431" t="s">
        <v>1604</v>
      </c>
      <c r="AU236" s="431" t="s">
        <v>1577</v>
      </c>
      <c r="AY236" s="431" t="s">
        <v>1792</v>
      </c>
      <c r="BE236" s="511">
        <f t="shared" si="44"/>
        <v>0</v>
      </c>
      <c r="BF236" s="511">
        <f t="shared" si="45"/>
        <v>0</v>
      </c>
      <c r="BG236" s="511">
        <f t="shared" si="46"/>
        <v>0</v>
      </c>
      <c r="BH236" s="511">
        <f t="shared" si="47"/>
        <v>0</v>
      </c>
      <c r="BI236" s="511">
        <f t="shared" si="48"/>
        <v>0</v>
      </c>
      <c r="BJ236" s="431" t="s">
        <v>99</v>
      </c>
      <c r="BK236" s="511">
        <f t="shared" si="49"/>
        <v>0</v>
      </c>
      <c r="BL236" s="431" t="s">
        <v>204</v>
      </c>
      <c r="BM236" s="431" t="s">
        <v>2081</v>
      </c>
    </row>
    <row r="237" spans="2:65" s="438" customFormat="1" ht="22.5" customHeight="1">
      <c r="B237" s="439"/>
      <c r="C237" s="512" t="s">
        <v>2082</v>
      </c>
      <c r="D237" s="512" t="s">
        <v>1604</v>
      </c>
      <c r="E237" s="513" t="s">
        <v>2083</v>
      </c>
      <c r="F237" s="690" t="s">
        <v>2235</v>
      </c>
      <c r="G237" s="690"/>
      <c r="H237" s="690"/>
      <c r="I237" s="690"/>
      <c r="J237" s="514" t="s">
        <v>153</v>
      </c>
      <c r="K237" s="515">
        <v>4</v>
      </c>
      <c r="L237" s="691"/>
      <c r="M237" s="691"/>
      <c r="N237" s="692">
        <f t="shared" si="40"/>
        <v>0</v>
      </c>
      <c r="O237" s="686"/>
      <c r="P237" s="686"/>
      <c r="Q237" s="686"/>
      <c r="R237" s="441"/>
      <c r="T237" s="507" t="s">
        <v>1528</v>
      </c>
      <c r="U237" s="508" t="s">
        <v>1543</v>
      </c>
      <c r="V237" s="509">
        <v>0</v>
      </c>
      <c r="W237" s="509">
        <f t="shared" si="41"/>
        <v>0</v>
      </c>
      <c r="X237" s="509">
        <v>0</v>
      </c>
      <c r="Y237" s="509">
        <f t="shared" si="42"/>
        <v>0</v>
      </c>
      <c r="Z237" s="509">
        <v>0</v>
      </c>
      <c r="AA237" s="510">
        <f t="shared" si="43"/>
        <v>0</v>
      </c>
      <c r="AL237" s="546"/>
      <c r="AR237" s="431" t="s">
        <v>1592</v>
      </c>
      <c r="AT237" s="431" t="s">
        <v>1604</v>
      </c>
      <c r="AU237" s="431" t="s">
        <v>1577</v>
      </c>
      <c r="AY237" s="431" t="s">
        <v>1792</v>
      </c>
      <c r="BE237" s="511">
        <f t="shared" si="44"/>
        <v>0</v>
      </c>
      <c r="BF237" s="511">
        <f t="shared" si="45"/>
        <v>0</v>
      </c>
      <c r="BG237" s="511">
        <f t="shared" si="46"/>
        <v>0</v>
      </c>
      <c r="BH237" s="511">
        <f t="shared" si="47"/>
        <v>0</v>
      </c>
      <c r="BI237" s="511">
        <f t="shared" si="48"/>
        <v>0</v>
      </c>
      <c r="BJ237" s="431" t="s">
        <v>99</v>
      </c>
      <c r="BK237" s="511">
        <f t="shared" si="49"/>
        <v>0</v>
      </c>
      <c r="BL237" s="431" t="s">
        <v>204</v>
      </c>
      <c r="BM237" s="431" t="s">
        <v>2084</v>
      </c>
    </row>
    <row r="238" spans="2:63" s="495" customFormat="1" ht="22.35" customHeight="1">
      <c r="B238" s="491"/>
      <c r="C238" s="492"/>
      <c r="D238" s="502" t="s">
        <v>1779</v>
      </c>
      <c r="E238" s="502"/>
      <c r="F238" s="502"/>
      <c r="G238" s="502"/>
      <c r="H238" s="502"/>
      <c r="I238" s="502"/>
      <c r="J238" s="502"/>
      <c r="K238" s="502"/>
      <c r="L238" s="502"/>
      <c r="M238" s="502"/>
      <c r="N238" s="693">
        <f>BK238</f>
        <v>0</v>
      </c>
      <c r="O238" s="694"/>
      <c r="P238" s="694"/>
      <c r="Q238" s="694"/>
      <c r="R238" s="494"/>
      <c r="T238" s="496"/>
      <c r="U238" s="492"/>
      <c r="V238" s="492"/>
      <c r="W238" s="497">
        <f>SUM(W239:W258)</f>
        <v>100.496</v>
      </c>
      <c r="X238" s="492"/>
      <c r="Y238" s="497">
        <f>SUM(Y239:Y258)</f>
        <v>0.8242</v>
      </c>
      <c r="Z238" s="492"/>
      <c r="AA238" s="498">
        <f>SUM(AA239:AA258)</f>
        <v>0</v>
      </c>
      <c r="AL238" s="545"/>
      <c r="AR238" s="499" t="s">
        <v>99</v>
      </c>
      <c r="AT238" s="500" t="s">
        <v>1791</v>
      </c>
      <c r="AU238" s="500" t="s">
        <v>1577</v>
      </c>
      <c r="AY238" s="499" t="s">
        <v>1792</v>
      </c>
      <c r="BK238" s="501">
        <f>SUM(BK239:BK258)</f>
        <v>0</v>
      </c>
    </row>
    <row r="239" spans="2:65" s="438" customFormat="1" ht="22.5" customHeight="1">
      <c r="B239" s="439"/>
      <c r="C239" s="503" t="s">
        <v>2085</v>
      </c>
      <c r="D239" s="503" t="s">
        <v>1574</v>
      </c>
      <c r="E239" s="504" t="s">
        <v>2086</v>
      </c>
      <c r="F239" s="684" t="s">
        <v>2087</v>
      </c>
      <c r="G239" s="684"/>
      <c r="H239" s="684"/>
      <c r="I239" s="684"/>
      <c r="J239" s="505" t="s">
        <v>153</v>
      </c>
      <c r="K239" s="506">
        <v>1</v>
      </c>
      <c r="L239" s="685"/>
      <c r="M239" s="685"/>
      <c r="N239" s="686">
        <f aca="true" t="shared" si="50" ref="N239:N258">ROUND(L239*K239,2)</f>
        <v>0</v>
      </c>
      <c r="O239" s="686"/>
      <c r="P239" s="686"/>
      <c r="Q239" s="686"/>
      <c r="R239" s="441"/>
      <c r="T239" s="507" t="s">
        <v>1528</v>
      </c>
      <c r="U239" s="508" t="s">
        <v>1543</v>
      </c>
      <c r="V239" s="509">
        <v>0</v>
      </c>
      <c r="W239" s="509">
        <f aca="true" t="shared" si="51" ref="W239:W258">V239*K239</f>
        <v>0</v>
      </c>
      <c r="X239" s="509">
        <v>0</v>
      </c>
      <c r="Y239" s="509">
        <f aca="true" t="shared" si="52" ref="Y239:Y258">X239*K239</f>
        <v>0</v>
      </c>
      <c r="Z239" s="509">
        <v>0</v>
      </c>
      <c r="AA239" s="510">
        <f aca="true" t="shared" si="53" ref="AA239:AA258">Z239*K239</f>
        <v>0</v>
      </c>
      <c r="AL239" s="546"/>
      <c r="AR239" s="431" t="s">
        <v>204</v>
      </c>
      <c r="AT239" s="431" t="s">
        <v>1574</v>
      </c>
      <c r="AU239" s="431" t="s">
        <v>160</v>
      </c>
      <c r="AY239" s="431" t="s">
        <v>1792</v>
      </c>
      <c r="BE239" s="511">
        <f aca="true" t="shared" si="54" ref="BE239:BE258">IF(U239="základní",N239,0)</f>
        <v>0</v>
      </c>
      <c r="BF239" s="511">
        <f aca="true" t="shared" si="55" ref="BF239:BF258">IF(U239="snížená",N239,0)</f>
        <v>0</v>
      </c>
      <c r="BG239" s="511">
        <f aca="true" t="shared" si="56" ref="BG239:BG258">IF(U239="zákl. přenesená",N239,0)</f>
        <v>0</v>
      </c>
      <c r="BH239" s="511">
        <f aca="true" t="shared" si="57" ref="BH239:BH258">IF(U239="sníž. přenesená",N239,0)</f>
        <v>0</v>
      </c>
      <c r="BI239" s="511">
        <f aca="true" t="shared" si="58" ref="BI239:BI258">IF(U239="nulová",N239,0)</f>
        <v>0</v>
      </c>
      <c r="BJ239" s="431" t="s">
        <v>99</v>
      </c>
      <c r="BK239" s="511">
        <f aca="true" t="shared" si="59" ref="BK239:BK258">ROUND(L239*K239,2)</f>
        <v>0</v>
      </c>
      <c r="BL239" s="431" t="s">
        <v>204</v>
      </c>
      <c r="BM239" s="431" t="s">
        <v>2088</v>
      </c>
    </row>
    <row r="240" spans="2:65" s="438" customFormat="1" ht="31.5" customHeight="1">
      <c r="B240" s="439"/>
      <c r="C240" s="512" t="s">
        <v>2089</v>
      </c>
      <c r="D240" s="512" t="s">
        <v>1604</v>
      </c>
      <c r="E240" s="513" t="s">
        <v>1796</v>
      </c>
      <c r="F240" s="690" t="s">
        <v>1797</v>
      </c>
      <c r="G240" s="690"/>
      <c r="H240" s="690"/>
      <c r="I240" s="690"/>
      <c r="J240" s="514" t="s">
        <v>153</v>
      </c>
      <c r="K240" s="515">
        <v>1</v>
      </c>
      <c r="L240" s="691"/>
      <c r="M240" s="691"/>
      <c r="N240" s="692">
        <f t="shared" si="50"/>
        <v>0</v>
      </c>
      <c r="O240" s="686"/>
      <c r="P240" s="686"/>
      <c r="Q240" s="686"/>
      <c r="R240" s="441"/>
      <c r="T240" s="507" t="s">
        <v>1528</v>
      </c>
      <c r="U240" s="508" t="s">
        <v>1543</v>
      </c>
      <c r="V240" s="509">
        <v>0</v>
      </c>
      <c r="W240" s="509">
        <f t="shared" si="51"/>
        <v>0</v>
      </c>
      <c r="X240" s="509">
        <v>0</v>
      </c>
      <c r="Y240" s="509">
        <f t="shared" si="52"/>
        <v>0</v>
      </c>
      <c r="Z240" s="509">
        <v>0</v>
      </c>
      <c r="AA240" s="510">
        <f t="shared" si="53"/>
        <v>0</v>
      </c>
      <c r="AL240" s="546"/>
      <c r="AR240" s="431" t="s">
        <v>1592</v>
      </c>
      <c r="AT240" s="431" t="s">
        <v>1604</v>
      </c>
      <c r="AU240" s="431" t="s">
        <v>160</v>
      </c>
      <c r="AY240" s="431" t="s">
        <v>1792</v>
      </c>
      <c r="BE240" s="511">
        <f t="shared" si="54"/>
        <v>0</v>
      </c>
      <c r="BF240" s="511">
        <f t="shared" si="55"/>
        <v>0</v>
      </c>
      <c r="BG240" s="511">
        <f t="shared" si="56"/>
        <v>0</v>
      </c>
      <c r="BH240" s="511">
        <f t="shared" si="57"/>
        <v>0</v>
      </c>
      <c r="BI240" s="511">
        <f t="shared" si="58"/>
        <v>0</v>
      </c>
      <c r="BJ240" s="431" t="s">
        <v>99</v>
      </c>
      <c r="BK240" s="511">
        <f t="shared" si="59"/>
        <v>0</v>
      </c>
      <c r="BL240" s="431" t="s">
        <v>204</v>
      </c>
      <c r="BM240" s="431" t="s">
        <v>2090</v>
      </c>
    </row>
    <row r="241" spans="2:65" s="438" customFormat="1" ht="31.5" customHeight="1">
      <c r="B241" s="439"/>
      <c r="C241" s="503" t="s">
        <v>2091</v>
      </c>
      <c r="D241" s="503" t="s">
        <v>1574</v>
      </c>
      <c r="E241" s="504" t="s">
        <v>1799</v>
      </c>
      <c r="F241" s="684" t="s">
        <v>1800</v>
      </c>
      <c r="G241" s="684"/>
      <c r="H241" s="684"/>
      <c r="I241" s="684"/>
      <c r="J241" s="505" t="s">
        <v>101</v>
      </c>
      <c r="K241" s="506">
        <v>16</v>
      </c>
      <c r="L241" s="685"/>
      <c r="M241" s="685"/>
      <c r="N241" s="686">
        <f t="shared" si="50"/>
        <v>0</v>
      </c>
      <c r="O241" s="686"/>
      <c r="P241" s="686"/>
      <c r="Q241" s="686"/>
      <c r="R241" s="441"/>
      <c r="T241" s="507" t="s">
        <v>1528</v>
      </c>
      <c r="U241" s="508" t="s">
        <v>1543</v>
      </c>
      <c r="V241" s="509">
        <v>0</v>
      </c>
      <c r="W241" s="509">
        <f t="shared" si="51"/>
        <v>0</v>
      </c>
      <c r="X241" s="509">
        <v>0</v>
      </c>
      <c r="Y241" s="509">
        <f t="shared" si="52"/>
        <v>0</v>
      </c>
      <c r="Z241" s="509">
        <v>0</v>
      </c>
      <c r="AA241" s="510">
        <f t="shared" si="53"/>
        <v>0</v>
      </c>
      <c r="AL241" s="546"/>
      <c r="AR241" s="431" t="s">
        <v>204</v>
      </c>
      <c r="AT241" s="431" t="s">
        <v>1574</v>
      </c>
      <c r="AU241" s="431" t="s">
        <v>160</v>
      </c>
      <c r="AY241" s="431" t="s">
        <v>1792</v>
      </c>
      <c r="BE241" s="511">
        <f t="shared" si="54"/>
        <v>0</v>
      </c>
      <c r="BF241" s="511">
        <f t="shared" si="55"/>
        <v>0</v>
      </c>
      <c r="BG241" s="511">
        <f t="shared" si="56"/>
        <v>0</v>
      </c>
      <c r="BH241" s="511">
        <f t="shared" si="57"/>
        <v>0</v>
      </c>
      <c r="BI241" s="511">
        <f t="shared" si="58"/>
        <v>0</v>
      </c>
      <c r="BJ241" s="431" t="s">
        <v>99</v>
      </c>
      <c r="BK241" s="511">
        <f t="shared" si="59"/>
        <v>0</v>
      </c>
      <c r="BL241" s="431" t="s">
        <v>204</v>
      </c>
      <c r="BM241" s="431" t="s">
        <v>2092</v>
      </c>
    </row>
    <row r="242" spans="2:65" s="438" customFormat="1" ht="22.5" customHeight="1">
      <c r="B242" s="439"/>
      <c r="C242" s="503" t="s">
        <v>2093</v>
      </c>
      <c r="D242" s="503" t="s">
        <v>1574</v>
      </c>
      <c r="E242" s="504" t="s">
        <v>1802</v>
      </c>
      <c r="F242" s="684" t="s">
        <v>1803</v>
      </c>
      <c r="G242" s="684"/>
      <c r="H242" s="684"/>
      <c r="I242" s="684"/>
      <c r="J242" s="505" t="s">
        <v>153</v>
      </c>
      <c r="K242" s="506">
        <v>8</v>
      </c>
      <c r="L242" s="685"/>
      <c r="M242" s="685"/>
      <c r="N242" s="686">
        <f t="shared" si="50"/>
        <v>0</v>
      </c>
      <c r="O242" s="686"/>
      <c r="P242" s="686"/>
      <c r="Q242" s="686"/>
      <c r="R242" s="441"/>
      <c r="T242" s="507" t="s">
        <v>1528</v>
      </c>
      <c r="U242" s="508" t="s">
        <v>1543</v>
      </c>
      <c r="V242" s="509">
        <v>0</v>
      </c>
      <c r="W242" s="509">
        <f t="shared" si="51"/>
        <v>0</v>
      </c>
      <c r="X242" s="509">
        <v>0</v>
      </c>
      <c r="Y242" s="509">
        <f t="shared" si="52"/>
        <v>0</v>
      </c>
      <c r="Z242" s="509">
        <v>0</v>
      </c>
      <c r="AA242" s="510">
        <f t="shared" si="53"/>
        <v>0</v>
      </c>
      <c r="AL242" s="546"/>
      <c r="AR242" s="431" t="s">
        <v>204</v>
      </c>
      <c r="AT242" s="431" t="s">
        <v>1574</v>
      </c>
      <c r="AU242" s="431" t="s">
        <v>160</v>
      </c>
      <c r="AY242" s="431" t="s">
        <v>1792</v>
      </c>
      <c r="BE242" s="511">
        <f t="shared" si="54"/>
        <v>0</v>
      </c>
      <c r="BF242" s="511">
        <f t="shared" si="55"/>
        <v>0</v>
      </c>
      <c r="BG242" s="511">
        <f t="shared" si="56"/>
        <v>0</v>
      </c>
      <c r="BH242" s="511">
        <f t="shared" si="57"/>
        <v>0</v>
      </c>
      <c r="BI242" s="511">
        <f t="shared" si="58"/>
        <v>0</v>
      </c>
      <c r="BJ242" s="431" t="s">
        <v>99</v>
      </c>
      <c r="BK242" s="511">
        <f t="shared" si="59"/>
        <v>0</v>
      </c>
      <c r="BL242" s="431" t="s">
        <v>204</v>
      </c>
      <c r="BM242" s="431" t="s">
        <v>2094</v>
      </c>
    </row>
    <row r="243" spans="2:65" s="438" customFormat="1" ht="22.5" customHeight="1">
      <c r="B243" s="439"/>
      <c r="C243" s="503" t="s">
        <v>2095</v>
      </c>
      <c r="D243" s="503" t="s">
        <v>1574</v>
      </c>
      <c r="E243" s="504" t="s">
        <v>1805</v>
      </c>
      <c r="F243" s="684" t="s">
        <v>1806</v>
      </c>
      <c r="G243" s="684"/>
      <c r="H243" s="684"/>
      <c r="I243" s="684"/>
      <c r="J243" s="505" t="s">
        <v>153</v>
      </c>
      <c r="K243" s="506">
        <v>2</v>
      </c>
      <c r="L243" s="685"/>
      <c r="M243" s="685"/>
      <c r="N243" s="686">
        <f t="shared" si="50"/>
        <v>0</v>
      </c>
      <c r="O243" s="686"/>
      <c r="P243" s="686"/>
      <c r="Q243" s="686"/>
      <c r="R243" s="441"/>
      <c r="T243" s="507" t="s">
        <v>1528</v>
      </c>
      <c r="U243" s="508" t="s">
        <v>1543</v>
      </c>
      <c r="V243" s="509">
        <v>0</v>
      </c>
      <c r="W243" s="509">
        <f t="shared" si="51"/>
        <v>0</v>
      </c>
      <c r="X243" s="509">
        <v>0</v>
      </c>
      <c r="Y243" s="509">
        <f t="shared" si="52"/>
        <v>0</v>
      </c>
      <c r="Z243" s="509">
        <v>0</v>
      </c>
      <c r="AA243" s="510">
        <f t="shared" si="53"/>
        <v>0</v>
      </c>
      <c r="AL243" s="546"/>
      <c r="AR243" s="431" t="s">
        <v>204</v>
      </c>
      <c r="AT243" s="431" t="s">
        <v>1574</v>
      </c>
      <c r="AU243" s="431" t="s">
        <v>160</v>
      </c>
      <c r="AY243" s="431" t="s">
        <v>1792</v>
      </c>
      <c r="BE243" s="511">
        <f t="shared" si="54"/>
        <v>0</v>
      </c>
      <c r="BF243" s="511">
        <f t="shared" si="55"/>
        <v>0</v>
      </c>
      <c r="BG243" s="511">
        <f t="shared" si="56"/>
        <v>0</v>
      </c>
      <c r="BH243" s="511">
        <f t="shared" si="57"/>
        <v>0</v>
      </c>
      <c r="BI243" s="511">
        <f t="shared" si="58"/>
        <v>0</v>
      </c>
      <c r="BJ243" s="431" t="s">
        <v>99</v>
      </c>
      <c r="BK243" s="511">
        <f t="shared" si="59"/>
        <v>0</v>
      </c>
      <c r="BL243" s="431" t="s">
        <v>204</v>
      </c>
      <c r="BM243" s="431" t="s">
        <v>2096</v>
      </c>
    </row>
    <row r="244" spans="2:65" s="438" customFormat="1" ht="22.5" customHeight="1">
      <c r="B244" s="439"/>
      <c r="C244" s="503" t="s">
        <v>2097</v>
      </c>
      <c r="D244" s="503" t="s">
        <v>1574</v>
      </c>
      <c r="E244" s="504" t="s">
        <v>1811</v>
      </c>
      <c r="F244" s="684" t="s">
        <v>1812</v>
      </c>
      <c r="G244" s="684"/>
      <c r="H244" s="684"/>
      <c r="I244" s="684"/>
      <c r="J244" s="505" t="s">
        <v>153</v>
      </c>
      <c r="K244" s="506">
        <v>2</v>
      </c>
      <c r="L244" s="685"/>
      <c r="M244" s="685"/>
      <c r="N244" s="686">
        <f t="shared" si="50"/>
        <v>0</v>
      </c>
      <c r="O244" s="686"/>
      <c r="P244" s="686"/>
      <c r="Q244" s="686"/>
      <c r="R244" s="441"/>
      <c r="T244" s="507" t="s">
        <v>1528</v>
      </c>
      <c r="U244" s="508" t="s">
        <v>1543</v>
      </c>
      <c r="V244" s="509">
        <v>0</v>
      </c>
      <c r="W244" s="509">
        <f t="shared" si="51"/>
        <v>0</v>
      </c>
      <c r="X244" s="509">
        <v>0</v>
      </c>
      <c r="Y244" s="509">
        <f t="shared" si="52"/>
        <v>0</v>
      </c>
      <c r="Z244" s="509">
        <v>0</v>
      </c>
      <c r="AA244" s="510">
        <f t="shared" si="53"/>
        <v>0</v>
      </c>
      <c r="AL244" s="546"/>
      <c r="AR244" s="431" t="s">
        <v>204</v>
      </c>
      <c r="AT244" s="431" t="s">
        <v>1574</v>
      </c>
      <c r="AU244" s="431" t="s">
        <v>160</v>
      </c>
      <c r="AY244" s="431" t="s">
        <v>1792</v>
      </c>
      <c r="BE244" s="511">
        <f t="shared" si="54"/>
        <v>0</v>
      </c>
      <c r="BF244" s="511">
        <f t="shared" si="55"/>
        <v>0</v>
      </c>
      <c r="BG244" s="511">
        <f t="shared" si="56"/>
        <v>0</v>
      </c>
      <c r="BH244" s="511">
        <f t="shared" si="57"/>
        <v>0</v>
      </c>
      <c r="BI244" s="511">
        <f t="shared" si="58"/>
        <v>0</v>
      </c>
      <c r="BJ244" s="431" t="s">
        <v>99</v>
      </c>
      <c r="BK244" s="511">
        <f t="shared" si="59"/>
        <v>0</v>
      </c>
      <c r="BL244" s="431" t="s">
        <v>204</v>
      </c>
      <c r="BM244" s="431" t="s">
        <v>2098</v>
      </c>
    </row>
    <row r="245" spans="2:65" s="438" customFormat="1" ht="22.5" customHeight="1">
      <c r="B245" s="439"/>
      <c r="C245" s="503" t="s">
        <v>2099</v>
      </c>
      <c r="D245" s="503" t="s">
        <v>1574</v>
      </c>
      <c r="E245" s="504" t="s">
        <v>1808</v>
      </c>
      <c r="F245" s="684" t="s">
        <v>1809</v>
      </c>
      <c r="G245" s="684"/>
      <c r="H245" s="684"/>
      <c r="I245" s="684"/>
      <c r="J245" s="505" t="s">
        <v>153</v>
      </c>
      <c r="K245" s="506">
        <v>1</v>
      </c>
      <c r="L245" s="685"/>
      <c r="M245" s="685"/>
      <c r="N245" s="686">
        <f t="shared" si="50"/>
        <v>0</v>
      </c>
      <c r="O245" s="686"/>
      <c r="P245" s="686"/>
      <c r="Q245" s="686"/>
      <c r="R245" s="441"/>
      <c r="T245" s="507" t="s">
        <v>1528</v>
      </c>
      <c r="U245" s="508" t="s">
        <v>1543</v>
      </c>
      <c r="V245" s="509">
        <v>0</v>
      </c>
      <c r="W245" s="509">
        <f t="shared" si="51"/>
        <v>0</v>
      </c>
      <c r="X245" s="509">
        <v>0</v>
      </c>
      <c r="Y245" s="509">
        <f t="shared" si="52"/>
        <v>0</v>
      </c>
      <c r="Z245" s="509">
        <v>0</v>
      </c>
      <c r="AA245" s="510">
        <f t="shared" si="53"/>
        <v>0</v>
      </c>
      <c r="AL245" s="546"/>
      <c r="AR245" s="431" t="s">
        <v>204</v>
      </c>
      <c r="AT245" s="431" t="s">
        <v>1574</v>
      </c>
      <c r="AU245" s="431" t="s">
        <v>160</v>
      </c>
      <c r="AY245" s="431" t="s">
        <v>1792</v>
      </c>
      <c r="BE245" s="511">
        <f t="shared" si="54"/>
        <v>0</v>
      </c>
      <c r="BF245" s="511">
        <f t="shared" si="55"/>
        <v>0</v>
      </c>
      <c r="BG245" s="511">
        <f t="shared" si="56"/>
        <v>0</v>
      </c>
      <c r="BH245" s="511">
        <f t="shared" si="57"/>
        <v>0</v>
      </c>
      <c r="BI245" s="511">
        <f t="shared" si="58"/>
        <v>0</v>
      </c>
      <c r="BJ245" s="431" t="s">
        <v>99</v>
      </c>
      <c r="BK245" s="511">
        <f t="shared" si="59"/>
        <v>0</v>
      </c>
      <c r="BL245" s="431" t="s">
        <v>204</v>
      </c>
      <c r="BM245" s="431" t="s">
        <v>2100</v>
      </c>
    </row>
    <row r="246" spans="2:65" s="438" customFormat="1" ht="22.5" customHeight="1">
      <c r="B246" s="439"/>
      <c r="C246" s="503" t="s">
        <v>2101</v>
      </c>
      <c r="D246" s="503" t="s">
        <v>1574</v>
      </c>
      <c r="E246" s="504" t="s">
        <v>1814</v>
      </c>
      <c r="F246" s="684" t="s">
        <v>1815</v>
      </c>
      <c r="G246" s="684"/>
      <c r="H246" s="684"/>
      <c r="I246" s="684"/>
      <c r="J246" s="505" t="s">
        <v>153</v>
      </c>
      <c r="K246" s="506">
        <v>2</v>
      </c>
      <c r="L246" s="685"/>
      <c r="M246" s="685"/>
      <c r="N246" s="686">
        <f t="shared" si="50"/>
        <v>0</v>
      </c>
      <c r="O246" s="686"/>
      <c r="P246" s="686"/>
      <c r="Q246" s="686"/>
      <c r="R246" s="441"/>
      <c r="T246" s="507" t="s">
        <v>1528</v>
      </c>
      <c r="U246" s="508" t="s">
        <v>1543</v>
      </c>
      <c r="V246" s="509">
        <v>0</v>
      </c>
      <c r="W246" s="509">
        <f t="shared" si="51"/>
        <v>0</v>
      </c>
      <c r="X246" s="509">
        <v>0</v>
      </c>
      <c r="Y246" s="509">
        <f t="shared" si="52"/>
        <v>0</v>
      </c>
      <c r="Z246" s="509">
        <v>0</v>
      </c>
      <c r="AA246" s="510">
        <f t="shared" si="53"/>
        <v>0</v>
      </c>
      <c r="AL246" s="546"/>
      <c r="AR246" s="431" t="s">
        <v>204</v>
      </c>
      <c r="AT246" s="431" t="s">
        <v>1574</v>
      </c>
      <c r="AU246" s="431" t="s">
        <v>160</v>
      </c>
      <c r="AY246" s="431" t="s">
        <v>1792</v>
      </c>
      <c r="BE246" s="511">
        <f t="shared" si="54"/>
        <v>0</v>
      </c>
      <c r="BF246" s="511">
        <f t="shared" si="55"/>
        <v>0</v>
      </c>
      <c r="BG246" s="511">
        <f t="shared" si="56"/>
        <v>0</v>
      </c>
      <c r="BH246" s="511">
        <f t="shared" si="57"/>
        <v>0</v>
      </c>
      <c r="BI246" s="511">
        <f t="shared" si="58"/>
        <v>0</v>
      </c>
      <c r="BJ246" s="431" t="s">
        <v>99</v>
      </c>
      <c r="BK246" s="511">
        <f t="shared" si="59"/>
        <v>0</v>
      </c>
      <c r="BL246" s="431" t="s">
        <v>204</v>
      </c>
      <c r="BM246" s="431" t="s">
        <v>2102</v>
      </c>
    </row>
    <row r="247" spans="2:65" s="438" customFormat="1" ht="22.5" customHeight="1">
      <c r="B247" s="439"/>
      <c r="C247" s="503" t="s">
        <v>2103</v>
      </c>
      <c r="D247" s="503" t="s">
        <v>1574</v>
      </c>
      <c r="E247" s="504" t="s">
        <v>1817</v>
      </c>
      <c r="F247" s="684" t="s">
        <v>1818</v>
      </c>
      <c r="G247" s="684"/>
      <c r="H247" s="684"/>
      <c r="I247" s="684"/>
      <c r="J247" s="505" t="s">
        <v>153</v>
      </c>
      <c r="K247" s="506">
        <v>2</v>
      </c>
      <c r="L247" s="685"/>
      <c r="M247" s="685"/>
      <c r="N247" s="686">
        <f t="shared" si="50"/>
        <v>0</v>
      </c>
      <c r="O247" s="686"/>
      <c r="P247" s="686"/>
      <c r="Q247" s="686"/>
      <c r="R247" s="441"/>
      <c r="T247" s="507" t="s">
        <v>1528</v>
      </c>
      <c r="U247" s="508" t="s">
        <v>1543</v>
      </c>
      <c r="V247" s="509">
        <v>0</v>
      </c>
      <c r="W247" s="509">
        <f t="shared" si="51"/>
        <v>0</v>
      </c>
      <c r="X247" s="509">
        <v>0</v>
      </c>
      <c r="Y247" s="509">
        <f t="shared" si="52"/>
        <v>0</v>
      </c>
      <c r="Z247" s="509">
        <v>0</v>
      </c>
      <c r="AA247" s="510">
        <f t="shared" si="53"/>
        <v>0</v>
      </c>
      <c r="AL247" s="546"/>
      <c r="AR247" s="431" t="s">
        <v>204</v>
      </c>
      <c r="AT247" s="431" t="s">
        <v>1574</v>
      </c>
      <c r="AU247" s="431" t="s">
        <v>160</v>
      </c>
      <c r="AY247" s="431" t="s">
        <v>1792</v>
      </c>
      <c r="BE247" s="511">
        <f t="shared" si="54"/>
        <v>0</v>
      </c>
      <c r="BF247" s="511">
        <f t="shared" si="55"/>
        <v>0</v>
      </c>
      <c r="BG247" s="511">
        <f t="shared" si="56"/>
        <v>0</v>
      </c>
      <c r="BH247" s="511">
        <f t="shared" si="57"/>
        <v>0</v>
      </c>
      <c r="BI247" s="511">
        <f t="shared" si="58"/>
        <v>0</v>
      </c>
      <c r="BJ247" s="431" t="s">
        <v>99</v>
      </c>
      <c r="BK247" s="511">
        <f t="shared" si="59"/>
        <v>0</v>
      </c>
      <c r="BL247" s="431" t="s">
        <v>204</v>
      </c>
      <c r="BM247" s="431" t="s">
        <v>2104</v>
      </c>
    </row>
    <row r="248" spans="2:65" s="438" customFormat="1" ht="22.5" customHeight="1">
      <c r="B248" s="439"/>
      <c r="C248" s="512" t="s">
        <v>2105</v>
      </c>
      <c r="D248" s="512" t="s">
        <v>1604</v>
      </c>
      <c r="E248" s="513" t="s">
        <v>1820</v>
      </c>
      <c r="F248" s="690" t="s">
        <v>1821</v>
      </c>
      <c r="G248" s="690"/>
      <c r="H248" s="690"/>
      <c r="I248" s="690"/>
      <c r="J248" s="514" t="s">
        <v>153</v>
      </c>
      <c r="K248" s="515">
        <v>2</v>
      </c>
      <c r="L248" s="691"/>
      <c r="M248" s="691"/>
      <c r="N248" s="692">
        <f t="shared" si="50"/>
        <v>0</v>
      </c>
      <c r="O248" s="686"/>
      <c r="P248" s="686"/>
      <c r="Q248" s="686"/>
      <c r="R248" s="441"/>
      <c r="T248" s="507" t="s">
        <v>1528</v>
      </c>
      <c r="U248" s="508" t="s">
        <v>1543</v>
      </c>
      <c r="V248" s="509">
        <v>0</v>
      </c>
      <c r="W248" s="509">
        <f t="shared" si="51"/>
        <v>0</v>
      </c>
      <c r="X248" s="509">
        <v>0</v>
      </c>
      <c r="Y248" s="509">
        <f t="shared" si="52"/>
        <v>0</v>
      </c>
      <c r="Z248" s="509">
        <v>0</v>
      </c>
      <c r="AA248" s="510">
        <f t="shared" si="53"/>
        <v>0</v>
      </c>
      <c r="AL248" s="546"/>
      <c r="AR248" s="431" t="s">
        <v>1592</v>
      </c>
      <c r="AT248" s="431" t="s">
        <v>1604</v>
      </c>
      <c r="AU248" s="431" t="s">
        <v>160</v>
      </c>
      <c r="AY248" s="431" t="s">
        <v>1792</v>
      </c>
      <c r="BE248" s="511">
        <f t="shared" si="54"/>
        <v>0</v>
      </c>
      <c r="BF248" s="511">
        <f t="shared" si="55"/>
        <v>0</v>
      </c>
      <c r="BG248" s="511">
        <f t="shared" si="56"/>
        <v>0</v>
      </c>
      <c r="BH248" s="511">
        <f t="shared" si="57"/>
        <v>0</v>
      </c>
      <c r="BI248" s="511">
        <f t="shared" si="58"/>
        <v>0</v>
      </c>
      <c r="BJ248" s="431" t="s">
        <v>99</v>
      </c>
      <c r="BK248" s="511">
        <f t="shared" si="59"/>
        <v>0</v>
      </c>
      <c r="BL248" s="431" t="s">
        <v>204</v>
      </c>
      <c r="BM248" s="431" t="s">
        <v>2106</v>
      </c>
    </row>
    <row r="249" spans="2:65" s="438" customFormat="1" ht="31.5" customHeight="1">
      <c r="B249" s="439"/>
      <c r="C249" s="503" t="s">
        <v>2107</v>
      </c>
      <c r="D249" s="503" t="s">
        <v>1574</v>
      </c>
      <c r="E249" s="504" t="s">
        <v>1823</v>
      </c>
      <c r="F249" s="684" t="s">
        <v>1824</v>
      </c>
      <c r="G249" s="684"/>
      <c r="H249" s="684"/>
      <c r="I249" s="684"/>
      <c r="J249" s="505" t="s">
        <v>227</v>
      </c>
      <c r="K249" s="506">
        <v>40</v>
      </c>
      <c r="L249" s="685"/>
      <c r="M249" s="685"/>
      <c r="N249" s="686">
        <f t="shared" si="50"/>
        <v>0</v>
      </c>
      <c r="O249" s="686"/>
      <c r="P249" s="686"/>
      <c r="Q249" s="686"/>
      <c r="R249" s="441"/>
      <c r="T249" s="507" t="s">
        <v>1528</v>
      </c>
      <c r="U249" s="508" t="s">
        <v>1543</v>
      </c>
      <c r="V249" s="509">
        <v>0.997</v>
      </c>
      <c r="W249" s="509">
        <f t="shared" si="51"/>
        <v>39.88</v>
      </c>
      <c r="X249" s="509">
        <v>0.01081</v>
      </c>
      <c r="Y249" s="509">
        <f t="shared" si="52"/>
        <v>0.4324</v>
      </c>
      <c r="Z249" s="509">
        <v>0</v>
      </c>
      <c r="AA249" s="510">
        <f t="shared" si="53"/>
        <v>0</v>
      </c>
      <c r="AL249" s="546"/>
      <c r="AR249" s="431" t="s">
        <v>204</v>
      </c>
      <c r="AT249" s="431" t="s">
        <v>1574</v>
      </c>
      <c r="AU249" s="431" t="s">
        <v>160</v>
      </c>
      <c r="AY249" s="431" t="s">
        <v>1792</v>
      </c>
      <c r="BE249" s="511">
        <f t="shared" si="54"/>
        <v>0</v>
      </c>
      <c r="BF249" s="511">
        <f t="shared" si="55"/>
        <v>0</v>
      </c>
      <c r="BG249" s="511">
        <f t="shared" si="56"/>
        <v>0</v>
      </c>
      <c r="BH249" s="511">
        <f t="shared" si="57"/>
        <v>0</v>
      </c>
      <c r="BI249" s="511">
        <f t="shared" si="58"/>
        <v>0</v>
      </c>
      <c r="BJ249" s="431" t="s">
        <v>99</v>
      </c>
      <c r="BK249" s="511">
        <f t="shared" si="59"/>
        <v>0</v>
      </c>
      <c r="BL249" s="431" t="s">
        <v>204</v>
      </c>
      <c r="BM249" s="431" t="s">
        <v>2108</v>
      </c>
    </row>
    <row r="250" spans="2:65" s="438" customFormat="1" ht="22.5" customHeight="1">
      <c r="B250" s="439"/>
      <c r="C250" s="503" t="s">
        <v>2109</v>
      </c>
      <c r="D250" s="503" t="s">
        <v>1574</v>
      </c>
      <c r="E250" s="504" t="s">
        <v>1826</v>
      </c>
      <c r="F250" s="684" t="s">
        <v>1827</v>
      </c>
      <c r="G250" s="684"/>
      <c r="H250" s="684"/>
      <c r="I250" s="684"/>
      <c r="J250" s="505" t="s">
        <v>112</v>
      </c>
      <c r="K250" s="506">
        <v>15</v>
      </c>
      <c r="L250" s="685"/>
      <c r="M250" s="685"/>
      <c r="N250" s="686">
        <f t="shared" si="50"/>
        <v>0</v>
      </c>
      <c r="O250" s="686"/>
      <c r="P250" s="686"/>
      <c r="Q250" s="686"/>
      <c r="R250" s="441"/>
      <c r="T250" s="507" t="s">
        <v>1528</v>
      </c>
      <c r="U250" s="508" t="s">
        <v>1543</v>
      </c>
      <c r="V250" s="509">
        <v>0</v>
      </c>
      <c r="W250" s="509">
        <f t="shared" si="51"/>
        <v>0</v>
      </c>
      <c r="X250" s="509">
        <v>0</v>
      </c>
      <c r="Y250" s="509">
        <f t="shared" si="52"/>
        <v>0</v>
      </c>
      <c r="Z250" s="509">
        <v>0</v>
      </c>
      <c r="AA250" s="510">
        <f t="shared" si="53"/>
        <v>0</v>
      </c>
      <c r="AL250" s="546"/>
      <c r="AR250" s="431" t="s">
        <v>204</v>
      </c>
      <c r="AT250" s="431" t="s">
        <v>1574</v>
      </c>
      <c r="AU250" s="431" t="s">
        <v>160</v>
      </c>
      <c r="AY250" s="431" t="s">
        <v>1792</v>
      </c>
      <c r="BE250" s="511">
        <f t="shared" si="54"/>
        <v>0</v>
      </c>
      <c r="BF250" s="511">
        <f t="shared" si="55"/>
        <v>0</v>
      </c>
      <c r="BG250" s="511">
        <f t="shared" si="56"/>
        <v>0</v>
      </c>
      <c r="BH250" s="511">
        <f t="shared" si="57"/>
        <v>0</v>
      </c>
      <c r="BI250" s="511">
        <f t="shared" si="58"/>
        <v>0</v>
      </c>
      <c r="BJ250" s="431" t="s">
        <v>99</v>
      </c>
      <c r="BK250" s="511">
        <f t="shared" si="59"/>
        <v>0</v>
      </c>
      <c r="BL250" s="431" t="s">
        <v>204</v>
      </c>
      <c r="BM250" s="431" t="s">
        <v>2110</v>
      </c>
    </row>
    <row r="251" spans="2:65" s="438" customFormat="1" ht="31.5" customHeight="1">
      <c r="B251" s="439"/>
      <c r="C251" s="503" t="s">
        <v>2111</v>
      </c>
      <c r="D251" s="503" t="s">
        <v>1574</v>
      </c>
      <c r="E251" s="504" t="s">
        <v>1829</v>
      </c>
      <c r="F251" s="684" t="s">
        <v>1830</v>
      </c>
      <c r="G251" s="684"/>
      <c r="H251" s="684"/>
      <c r="I251" s="684"/>
      <c r="J251" s="505" t="s">
        <v>153</v>
      </c>
      <c r="K251" s="506">
        <v>5</v>
      </c>
      <c r="L251" s="685"/>
      <c r="M251" s="685"/>
      <c r="N251" s="686">
        <f t="shared" si="50"/>
        <v>0</v>
      </c>
      <c r="O251" s="686"/>
      <c r="P251" s="686"/>
      <c r="Q251" s="686"/>
      <c r="R251" s="441"/>
      <c r="T251" s="507" t="s">
        <v>1528</v>
      </c>
      <c r="U251" s="508" t="s">
        <v>1543</v>
      </c>
      <c r="V251" s="509">
        <v>1.946</v>
      </c>
      <c r="W251" s="509">
        <f t="shared" si="51"/>
        <v>9.73</v>
      </c>
      <c r="X251" s="509">
        <v>0</v>
      </c>
      <c r="Y251" s="509">
        <f t="shared" si="52"/>
        <v>0</v>
      </c>
      <c r="Z251" s="509">
        <v>0</v>
      </c>
      <c r="AA251" s="510">
        <f t="shared" si="53"/>
        <v>0</v>
      </c>
      <c r="AL251" s="546"/>
      <c r="AR251" s="431" t="s">
        <v>204</v>
      </c>
      <c r="AT251" s="431" t="s">
        <v>1574</v>
      </c>
      <c r="AU251" s="431" t="s">
        <v>160</v>
      </c>
      <c r="AY251" s="431" t="s">
        <v>1792</v>
      </c>
      <c r="BE251" s="511">
        <f t="shared" si="54"/>
        <v>0</v>
      </c>
      <c r="BF251" s="511">
        <f t="shared" si="55"/>
        <v>0</v>
      </c>
      <c r="BG251" s="511">
        <f t="shared" si="56"/>
        <v>0</v>
      </c>
      <c r="BH251" s="511">
        <f t="shared" si="57"/>
        <v>0</v>
      </c>
      <c r="BI251" s="511">
        <f t="shared" si="58"/>
        <v>0</v>
      </c>
      <c r="BJ251" s="431" t="s">
        <v>99</v>
      </c>
      <c r="BK251" s="511">
        <f t="shared" si="59"/>
        <v>0</v>
      </c>
      <c r="BL251" s="431" t="s">
        <v>204</v>
      </c>
      <c r="BM251" s="431" t="s">
        <v>2112</v>
      </c>
    </row>
    <row r="252" spans="2:65" s="438" customFormat="1" ht="22.5" customHeight="1">
      <c r="B252" s="439"/>
      <c r="C252" s="503" t="s">
        <v>2113</v>
      </c>
      <c r="D252" s="503" t="s">
        <v>1574</v>
      </c>
      <c r="E252" s="504" t="s">
        <v>1832</v>
      </c>
      <c r="F252" s="684" t="s">
        <v>1833</v>
      </c>
      <c r="G252" s="684"/>
      <c r="H252" s="684"/>
      <c r="I252" s="684"/>
      <c r="J252" s="505" t="s">
        <v>153</v>
      </c>
      <c r="K252" s="506">
        <v>2</v>
      </c>
      <c r="L252" s="685"/>
      <c r="M252" s="685"/>
      <c r="N252" s="686">
        <f t="shared" si="50"/>
        <v>0</v>
      </c>
      <c r="O252" s="686"/>
      <c r="P252" s="686"/>
      <c r="Q252" s="686"/>
      <c r="R252" s="441"/>
      <c r="T252" s="507" t="s">
        <v>1528</v>
      </c>
      <c r="U252" s="508" t="s">
        <v>1543</v>
      </c>
      <c r="V252" s="509">
        <v>0.846</v>
      </c>
      <c r="W252" s="509">
        <f t="shared" si="51"/>
        <v>1.692</v>
      </c>
      <c r="X252" s="509">
        <v>0</v>
      </c>
      <c r="Y252" s="509">
        <f t="shared" si="52"/>
        <v>0</v>
      </c>
      <c r="Z252" s="509">
        <v>0</v>
      </c>
      <c r="AA252" s="510">
        <f t="shared" si="53"/>
        <v>0</v>
      </c>
      <c r="AL252" s="546"/>
      <c r="AR252" s="431" t="s">
        <v>204</v>
      </c>
      <c r="AT252" s="431" t="s">
        <v>1574</v>
      </c>
      <c r="AU252" s="431" t="s">
        <v>160</v>
      </c>
      <c r="AY252" s="431" t="s">
        <v>1792</v>
      </c>
      <c r="BE252" s="511">
        <f t="shared" si="54"/>
        <v>0</v>
      </c>
      <c r="BF252" s="511">
        <f t="shared" si="55"/>
        <v>0</v>
      </c>
      <c r="BG252" s="511">
        <f t="shared" si="56"/>
        <v>0</v>
      </c>
      <c r="BH252" s="511">
        <f t="shared" si="57"/>
        <v>0</v>
      </c>
      <c r="BI252" s="511">
        <f t="shared" si="58"/>
        <v>0</v>
      </c>
      <c r="BJ252" s="431" t="s">
        <v>99</v>
      </c>
      <c r="BK252" s="511">
        <f t="shared" si="59"/>
        <v>0</v>
      </c>
      <c r="BL252" s="431" t="s">
        <v>204</v>
      </c>
      <c r="BM252" s="431" t="s">
        <v>2114</v>
      </c>
    </row>
    <row r="253" spans="2:65" s="438" customFormat="1" ht="31.5" customHeight="1">
      <c r="B253" s="439"/>
      <c r="C253" s="503" t="s">
        <v>2115</v>
      </c>
      <c r="D253" s="503" t="s">
        <v>1574</v>
      </c>
      <c r="E253" s="504" t="s">
        <v>1835</v>
      </c>
      <c r="F253" s="684" t="s">
        <v>1836</v>
      </c>
      <c r="G253" s="684"/>
      <c r="H253" s="684"/>
      <c r="I253" s="684"/>
      <c r="J253" s="505" t="s">
        <v>227</v>
      </c>
      <c r="K253" s="506">
        <v>60</v>
      </c>
      <c r="L253" s="685"/>
      <c r="M253" s="685"/>
      <c r="N253" s="686">
        <f t="shared" si="50"/>
        <v>0</v>
      </c>
      <c r="O253" s="686"/>
      <c r="P253" s="686"/>
      <c r="Q253" s="686"/>
      <c r="R253" s="441"/>
      <c r="T253" s="507" t="s">
        <v>1528</v>
      </c>
      <c r="U253" s="508" t="s">
        <v>1543</v>
      </c>
      <c r="V253" s="509">
        <v>0.763</v>
      </c>
      <c r="W253" s="509">
        <f t="shared" si="51"/>
        <v>45.78</v>
      </c>
      <c r="X253" s="509">
        <v>0.00653</v>
      </c>
      <c r="Y253" s="509">
        <f t="shared" si="52"/>
        <v>0.39180000000000004</v>
      </c>
      <c r="Z253" s="509">
        <v>0</v>
      </c>
      <c r="AA253" s="510">
        <f t="shared" si="53"/>
        <v>0</v>
      </c>
      <c r="AL253" s="546"/>
      <c r="AR253" s="431" t="s">
        <v>204</v>
      </c>
      <c r="AT253" s="431" t="s">
        <v>1574</v>
      </c>
      <c r="AU253" s="431" t="s">
        <v>160</v>
      </c>
      <c r="AY253" s="431" t="s">
        <v>1792</v>
      </c>
      <c r="BE253" s="511">
        <f t="shared" si="54"/>
        <v>0</v>
      </c>
      <c r="BF253" s="511">
        <f t="shared" si="55"/>
        <v>0</v>
      </c>
      <c r="BG253" s="511">
        <f t="shared" si="56"/>
        <v>0</v>
      </c>
      <c r="BH253" s="511">
        <f t="shared" si="57"/>
        <v>0</v>
      </c>
      <c r="BI253" s="511">
        <f t="shared" si="58"/>
        <v>0</v>
      </c>
      <c r="BJ253" s="431" t="s">
        <v>99</v>
      </c>
      <c r="BK253" s="511">
        <f t="shared" si="59"/>
        <v>0</v>
      </c>
      <c r="BL253" s="431" t="s">
        <v>204</v>
      </c>
      <c r="BM253" s="431" t="s">
        <v>2116</v>
      </c>
    </row>
    <row r="254" spans="2:65" s="438" customFormat="1" ht="31.5" customHeight="1">
      <c r="B254" s="439"/>
      <c r="C254" s="503" t="s">
        <v>2117</v>
      </c>
      <c r="D254" s="503" t="s">
        <v>1574</v>
      </c>
      <c r="E254" s="504" t="s">
        <v>1838</v>
      </c>
      <c r="F254" s="684" t="s">
        <v>1839</v>
      </c>
      <c r="G254" s="684"/>
      <c r="H254" s="684"/>
      <c r="I254" s="684"/>
      <c r="J254" s="505" t="s">
        <v>153</v>
      </c>
      <c r="K254" s="506">
        <v>6</v>
      </c>
      <c r="L254" s="685"/>
      <c r="M254" s="685"/>
      <c r="N254" s="686">
        <f t="shared" si="50"/>
        <v>0</v>
      </c>
      <c r="O254" s="686"/>
      <c r="P254" s="686"/>
      <c r="Q254" s="686"/>
      <c r="R254" s="441"/>
      <c r="T254" s="507" t="s">
        <v>1528</v>
      </c>
      <c r="U254" s="508" t="s">
        <v>1543</v>
      </c>
      <c r="V254" s="509">
        <v>0.569</v>
      </c>
      <c r="W254" s="509">
        <f t="shared" si="51"/>
        <v>3.4139999999999997</v>
      </c>
      <c r="X254" s="509">
        <v>0</v>
      </c>
      <c r="Y254" s="509">
        <f t="shared" si="52"/>
        <v>0</v>
      </c>
      <c r="Z254" s="509">
        <v>0</v>
      </c>
      <c r="AA254" s="510">
        <f t="shared" si="53"/>
        <v>0</v>
      </c>
      <c r="AL254" s="546"/>
      <c r="AR254" s="431" t="s">
        <v>204</v>
      </c>
      <c r="AT254" s="431" t="s">
        <v>1574</v>
      </c>
      <c r="AU254" s="431" t="s">
        <v>160</v>
      </c>
      <c r="AY254" s="431" t="s">
        <v>1792</v>
      </c>
      <c r="BE254" s="511">
        <f t="shared" si="54"/>
        <v>0</v>
      </c>
      <c r="BF254" s="511">
        <f t="shared" si="55"/>
        <v>0</v>
      </c>
      <c r="BG254" s="511">
        <f t="shared" si="56"/>
        <v>0</v>
      </c>
      <c r="BH254" s="511">
        <f t="shared" si="57"/>
        <v>0</v>
      </c>
      <c r="BI254" s="511">
        <f t="shared" si="58"/>
        <v>0</v>
      </c>
      <c r="BJ254" s="431" t="s">
        <v>99</v>
      </c>
      <c r="BK254" s="511">
        <f t="shared" si="59"/>
        <v>0</v>
      </c>
      <c r="BL254" s="431" t="s">
        <v>204</v>
      </c>
      <c r="BM254" s="431" t="s">
        <v>2118</v>
      </c>
    </row>
    <row r="255" spans="2:65" s="438" customFormat="1" ht="22.5" customHeight="1">
      <c r="B255" s="439"/>
      <c r="C255" s="512" t="s">
        <v>2119</v>
      </c>
      <c r="D255" s="512" t="s">
        <v>1604</v>
      </c>
      <c r="E255" s="513" t="s">
        <v>1817</v>
      </c>
      <c r="F255" s="690" t="s">
        <v>1841</v>
      </c>
      <c r="G255" s="690"/>
      <c r="H255" s="690"/>
      <c r="I255" s="690"/>
      <c r="J255" s="514" t="s">
        <v>153</v>
      </c>
      <c r="K255" s="515">
        <v>5</v>
      </c>
      <c r="L255" s="691"/>
      <c r="M255" s="691"/>
      <c r="N255" s="692">
        <f t="shared" si="50"/>
        <v>0</v>
      </c>
      <c r="O255" s="686"/>
      <c r="P255" s="686"/>
      <c r="Q255" s="686"/>
      <c r="R255" s="441"/>
      <c r="T255" s="507" t="s">
        <v>1528</v>
      </c>
      <c r="U255" s="508" t="s">
        <v>1543</v>
      </c>
      <c r="V255" s="509">
        <v>0</v>
      </c>
      <c r="W255" s="509">
        <f t="shared" si="51"/>
        <v>0</v>
      </c>
      <c r="X255" s="509">
        <v>0</v>
      </c>
      <c r="Y255" s="509">
        <f t="shared" si="52"/>
        <v>0</v>
      </c>
      <c r="Z255" s="509">
        <v>0</v>
      </c>
      <c r="AA255" s="510">
        <f t="shared" si="53"/>
        <v>0</v>
      </c>
      <c r="AL255" s="546"/>
      <c r="AR255" s="431" t="s">
        <v>1592</v>
      </c>
      <c r="AT255" s="431" t="s">
        <v>1604</v>
      </c>
      <c r="AU255" s="431" t="s">
        <v>160</v>
      </c>
      <c r="AY255" s="431" t="s">
        <v>1792</v>
      </c>
      <c r="BE255" s="511">
        <f t="shared" si="54"/>
        <v>0</v>
      </c>
      <c r="BF255" s="511">
        <f t="shared" si="55"/>
        <v>0</v>
      </c>
      <c r="BG255" s="511">
        <f t="shared" si="56"/>
        <v>0</v>
      </c>
      <c r="BH255" s="511">
        <f t="shared" si="57"/>
        <v>0</v>
      </c>
      <c r="BI255" s="511">
        <f t="shared" si="58"/>
        <v>0</v>
      </c>
      <c r="BJ255" s="431" t="s">
        <v>99</v>
      </c>
      <c r="BK255" s="511">
        <f t="shared" si="59"/>
        <v>0</v>
      </c>
      <c r="BL255" s="431" t="s">
        <v>204</v>
      </c>
      <c r="BM255" s="431" t="s">
        <v>2120</v>
      </c>
    </row>
    <row r="256" spans="2:65" s="438" customFormat="1" ht="22.5" customHeight="1">
      <c r="B256" s="439"/>
      <c r="C256" s="512" t="s">
        <v>2121</v>
      </c>
      <c r="D256" s="512" t="s">
        <v>1604</v>
      </c>
      <c r="E256" s="513" t="s">
        <v>1843</v>
      </c>
      <c r="F256" s="690" t="s">
        <v>1844</v>
      </c>
      <c r="G256" s="690"/>
      <c r="H256" s="690"/>
      <c r="I256" s="690"/>
      <c r="J256" s="514" t="s">
        <v>153</v>
      </c>
      <c r="K256" s="515">
        <v>4</v>
      </c>
      <c r="L256" s="691"/>
      <c r="M256" s="691"/>
      <c r="N256" s="692">
        <f t="shared" si="50"/>
        <v>0</v>
      </c>
      <c r="O256" s="686"/>
      <c r="P256" s="686"/>
      <c r="Q256" s="686"/>
      <c r="R256" s="441"/>
      <c r="T256" s="507" t="s">
        <v>1528</v>
      </c>
      <c r="U256" s="508" t="s">
        <v>1543</v>
      </c>
      <c r="V256" s="509">
        <v>0</v>
      </c>
      <c r="W256" s="509">
        <f t="shared" si="51"/>
        <v>0</v>
      </c>
      <c r="X256" s="509">
        <v>0</v>
      </c>
      <c r="Y256" s="509">
        <f t="shared" si="52"/>
        <v>0</v>
      </c>
      <c r="Z256" s="509">
        <v>0</v>
      </c>
      <c r="AA256" s="510">
        <f t="shared" si="53"/>
        <v>0</v>
      </c>
      <c r="AL256" s="546"/>
      <c r="AR256" s="431" t="s">
        <v>1592</v>
      </c>
      <c r="AT256" s="431" t="s">
        <v>1604</v>
      </c>
      <c r="AU256" s="431" t="s">
        <v>160</v>
      </c>
      <c r="AY256" s="431" t="s">
        <v>1792</v>
      </c>
      <c r="BE256" s="511">
        <f t="shared" si="54"/>
        <v>0</v>
      </c>
      <c r="BF256" s="511">
        <f t="shared" si="55"/>
        <v>0</v>
      </c>
      <c r="BG256" s="511">
        <f t="shared" si="56"/>
        <v>0</v>
      </c>
      <c r="BH256" s="511">
        <f t="shared" si="57"/>
        <v>0</v>
      </c>
      <c r="BI256" s="511">
        <f t="shared" si="58"/>
        <v>0</v>
      </c>
      <c r="BJ256" s="431" t="s">
        <v>99</v>
      </c>
      <c r="BK256" s="511">
        <f t="shared" si="59"/>
        <v>0</v>
      </c>
      <c r="BL256" s="431" t="s">
        <v>204</v>
      </c>
      <c r="BM256" s="431" t="s">
        <v>2122</v>
      </c>
    </row>
    <row r="257" spans="2:65" s="438" customFormat="1" ht="22.5" customHeight="1">
      <c r="B257" s="439"/>
      <c r="C257" s="512" t="s">
        <v>2123</v>
      </c>
      <c r="D257" s="512" t="s">
        <v>1604</v>
      </c>
      <c r="E257" s="513" t="s">
        <v>1799</v>
      </c>
      <c r="F257" s="690" t="s">
        <v>1846</v>
      </c>
      <c r="G257" s="690"/>
      <c r="H257" s="690"/>
      <c r="I257" s="690"/>
      <c r="J257" s="514" t="s">
        <v>153</v>
      </c>
      <c r="K257" s="515">
        <v>2</v>
      </c>
      <c r="L257" s="691"/>
      <c r="M257" s="691"/>
      <c r="N257" s="692">
        <f t="shared" si="50"/>
        <v>0</v>
      </c>
      <c r="O257" s="686"/>
      <c r="P257" s="686"/>
      <c r="Q257" s="686"/>
      <c r="R257" s="441"/>
      <c r="T257" s="507" t="s">
        <v>1528</v>
      </c>
      <c r="U257" s="508" t="s">
        <v>1543</v>
      </c>
      <c r="V257" s="509">
        <v>0</v>
      </c>
      <c r="W257" s="509">
        <f t="shared" si="51"/>
        <v>0</v>
      </c>
      <c r="X257" s="509">
        <v>0</v>
      </c>
      <c r="Y257" s="509">
        <f t="shared" si="52"/>
        <v>0</v>
      </c>
      <c r="Z257" s="509">
        <v>0</v>
      </c>
      <c r="AA257" s="510">
        <f t="shared" si="53"/>
        <v>0</v>
      </c>
      <c r="AL257" s="546"/>
      <c r="AR257" s="431" t="s">
        <v>1592</v>
      </c>
      <c r="AT257" s="431" t="s">
        <v>1604</v>
      </c>
      <c r="AU257" s="431" t="s">
        <v>160</v>
      </c>
      <c r="AY257" s="431" t="s">
        <v>1792</v>
      </c>
      <c r="BE257" s="511">
        <f t="shared" si="54"/>
        <v>0</v>
      </c>
      <c r="BF257" s="511">
        <f t="shared" si="55"/>
        <v>0</v>
      </c>
      <c r="BG257" s="511">
        <f t="shared" si="56"/>
        <v>0</v>
      </c>
      <c r="BH257" s="511">
        <f t="shared" si="57"/>
        <v>0</v>
      </c>
      <c r="BI257" s="511">
        <f t="shared" si="58"/>
        <v>0</v>
      </c>
      <c r="BJ257" s="431" t="s">
        <v>99</v>
      </c>
      <c r="BK257" s="511">
        <f t="shared" si="59"/>
        <v>0</v>
      </c>
      <c r="BL257" s="431" t="s">
        <v>204</v>
      </c>
      <c r="BM257" s="431" t="s">
        <v>2124</v>
      </c>
    </row>
    <row r="258" spans="2:65" s="438" customFormat="1" ht="22.5" customHeight="1">
      <c r="B258" s="439"/>
      <c r="C258" s="512" t="s">
        <v>2125</v>
      </c>
      <c r="D258" s="512" t="s">
        <v>1604</v>
      </c>
      <c r="E258" s="513" t="s">
        <v>1848</v>
      </c>
      <c r="F258" s="690" t="s">
        <v>2234</v>
      </c>
      <c r="G258" s="690"/>
      <c r="H258" s="690"/>
      <c r="I258" s="690"/>
      <c r="J258" s="514" t="s">
        <v>153</v>
      </c>
      <c r="K258" s="515">
        <v>2</v>
      </c>
      <c r="L258" s="691"/>
      <c r="M258" s="691"/>
      <c r="N258" s="692">
        <f t="shared" si="50"/>
        <v>0</v>
      </c>
      <c r="O258" s="686"/>
      <c r="P258" s="686"/>
      <c r="Q258" s="686"/>
      <c r="R258" s="441"/>
      <c r="T258" s="507" t="s">
        <v>1528</v>
      </c>
      <c r="U258" s="508" t="s">
        <v>1543</v>
      </c>
      <c r="V258" s="509">
        <v>0</v>
      </c>
      <c r="W258" s="509">
        <f t="shared" si="51"/>
        <v>0</v>
      </c>
      <c r="X258" s="509">
        <v>0</v>
      </c>
      <c r="Y258" s="509">
        <f t="shared" si="52"/>
        <v>0</v>
      </c>
      <c r="Z258" s="509">
        <v>0</v>
      </c>
      <c r="AA258" s="510">
        <f t="shared" si="53"/>
        <v>0</v>
      </c>
      <c r="AL258" s="546"/>
      <c r="AR258" s="431" t="s">
        <v>1592</v>
      </c>
      <c r="AT258" s="431" t="s">
        <v>1604</v>
      </c>
      <c r="AU258" s="431" t="s">
        <v>160</v>
      </c>
      <c r="AY258" s="431" t="s">
        <v>1792</v>
      </c>
      <c r="BE258" s="511">
        <f t="shared" si="54"/>
        <v>0</v>
      </c>
      <c r="BF258" s="511">
        <f t="shared" si="55"/>
        <v>0</v>
      </c>
      <c r="BG258" s="511">
        <f t="shared" si="56"/>
        <v>0</v>
      </c>
      <c r="BH258" s="511">
        <f t="shared" si="57"/>
        <v>0</v>
      </c>
      <c r="BI258" s="511">
        <f t="shared" si="58"/>
        <v>0</v>
      </c>
      <c r="BJ258" s="431" t="s">
        <v>99</v>
      </c>
      <c r="BK258" s="511">
        <f t="shared" si="59"/>
        <v>0</v>
      </c>
      <c r="BL258" s="431" t="s">
        <v>204</v>
      </c>
      <c r="BM258" s="431" t="s">
        <v>2126</v>
      </c>
    </row>
    <row r="259" spans="2:63" s="495" customFormat="1" ht="22.35" customHeight="1">
      <c r="B259" s="491"/>
      <c r="C259" s="492"/>
      <c r="D259" s="502" t="s">
        <v>1780</v>
      </c>
      <c r="E259" s="502"/>
      <c r="F259" s="502"/>
      <c r="G259" s="502"/>
      <c r="H259" s="502"/>
      <c r="I259" s="502"/>
      <c r="J259" s="502"/>
      <c r="K259" s="502"/>
      <c r="L259" s="502"/>
      <c r="M259" s="502"/>
      <c r="N259" s="693">
        <f>BK259</f>
        <v>0</v>
      </c>
      <c r="O259" s="694"/>
      <c r="P259" s="694"/>
      <c r="Q259" s="694"/>
      <c r="R259" s="494"/>
      <c r="T259" s="496"/>
      <c r="U259" s="492"/>
      <c r="V259" s="492"/>
      <c r="W259" s="497">
        <f>SUM(W260:W273)</f>
        <v>63.005</v>
      </c>
      <c r="X259" s="492"/>
      <c r="Y259" s="497">
        <f>SUM(Y260:Y273)</f>
        <v>0.4571</v>
      </c>
      <c r="Z259" s="492"/>
      <c r="AA259" s="498">
        <f>SUM(AA260:AA273)</f>
        <v>0</v>
      </c>
      <c r="AL259" s="545"/>
      <c r="AR259" s="499" t="s">
        <v>99</v>
      </c>
      <c r="AT259" s="500" t="s">
        <v>1791</v>
      </c>
      <c r="AU259" s="500" t="s">
        <v>1577</v>
      </c>
      <c r="AY259" s="499" t="s">
        <v>1792</v>
      </c>
      <c r="BK259" s="501">
        <f>SUM(BK260:BK273)</f>
        <v>0</v>
      </c>
    </row>
    <row r="260" spans="2:65" s="438" customFormat="1" ht="22.5" customHeight="1">
      <c r="B260" s="439"/>
      <c r="C260" s="503" t="s">
        <v>2127</v>
      </c>
      <c r="D260" s="503" t="s">
        <v>1574</v>
      </c>
      <c r="E260" s="504" t="s">
        <v>2128</v>
      </c>
      <c r="F260" s="684" t="s">
        <v>2129</v>
      </c>
      <c r="G260" s="684"/>
      <c r="H260" s="684"/>
      <c r="I260" s="684"/>
      <c r="J260" s="505" t="s">
        <v>153</v>
      </c>
      <c r="K260" s="506">
        <v>1</v>
      </c>
      <c r="L260" s="685"/>
      <c r="M260" s="685"/>
      <c r="N260" s="686">
        <f aca="true" t="shared" si="60" ref="N260:N273">ROUND(L260*K260,2)</f>
        <v>0</v>
      </c>
      <c r="O260" s="686"/>
      <c r="P260" s="686"/>
      <c r="Q260" s="686"/>
      <c r="R260" s="441"/>
      <c r="T260" s="507" t="s">
        <v>1528</v>
      </c>
      <c r="U260" s="508" t="s">
        <v>1543</v>
      </c>
      <c r="V260" s="509">
        <v>0</v>
      </c>
      <c r="W260" s="509">
        <f aca="true" t="shared" si="61" ref="W260:W273">V260*K260</f>
        <v>0</v>
      </c>
      <c r="X260" s="509">
        <v>0</v>
      </c>
      <c r="Y260" s="509">
        <f aca="true" t="shared" si="62" ref="Y260:Y273">X260*K260</f>
        <v>0</v>
      </c>
      <c r="Z260" s="509">
        <v>0</v>
      </c>
      <c r="AA260" s="510">
        <f aca="true" t="shared" si="63" ref="AA260:AA273">Z260*K260</f>
        <v>0</v>
      </c>
      <c r="AL260" s="546"/>
      <c r="AR260" s="431" t="s">
        <v>204</v>
      </c>
      <c r="AT260" s="431" t="s">
        <v>1574</v>
      </c>
      <c r="AU260" s="431" t="s">
        <v>160</v>
      </c>
      <c r="AY260" s="431" t="s">
        <v>1792</v>
      </c>
      <c r="BE260" s="511">
        <f aca="true" t="shared" si="64" ref="BE260:BE273">IF(U260="základní",N260,0)</f>
        <v>0</v>
      </c>
      <c r="BF260" s="511">
        <f aca="true" t="shared" si="65" ref="BF260:BF273">IF(U260="snížená",N260,0)</f>
        <v>0</v>
      </c>
      <c r="BG260" s="511">
        <f aca="true" t="shared" si="66" ref="BG260:BG273">IF(U260="zákl. přenesená",N260,0)</f>
        <v>0</v>
      </c>
      <c r="BH260" s="511">
        <f aca="true" t="shared" si="67" ref="BH260:BH273">IF(U260="sníž. přenesená",N260,0)</f>
        <v>0</v>
      </c>
      <c r="BI260" s="511">
        <f aca="true" t="shared" si="68" ref="BI260:BI273">IF(U260="nulová",N260,0)</f>
        <v>0</v>
      </c>
      <c r="BJ260" s="431" t="s">
        <v>99</v>
      </c>
      <c r="BK260" s="511">
        <f aca="true" t="shared" si="69" ref="BK260:BK273">ROUND(L260*K260,2)</f>
        <v>0</v>
      </c>
      <c r="BL260" s="431" t="s">
        <v>204</v>
      </c>
      <c r="BM260" s="431" t="s">
        <v>2130</v>
      </c>
    </row>
    <row r="261" spans="2:65" s="438" customFormat="1" ht="31.5" customHeight="1">
      <c r="B261" s="439"/>
      <c r="C261" s="512" t="s">
        <v>2131</v>
      </c>
      <c r="D261" s="512" t="s">
        <v>1604</v>
      </c>
      <c r="E261" s="513" t="s">
        <v>2132</v>
      </c>
      <c r="F261" s="690" t="s">
        <v>2133</v>
      </c>
      <c r="G261" s="690"/>
      <c r="H261" s="690"/>
      <c r="I261" s="690"/>
      <c r="J261" s="514" t="s">
        <v>153</v>
      </c>
      <c r="K261" s="515">
        <v>1</v>
      </c>
      <c r="L261" s="691"/>
      <c r="M261" s="691"/>
      <c r="N261" s="692">
        <f t="shared" si="60"/>
        <v>0</v>
      </c>
      <c r="O261" s="686"/>
      <c r="P261" s="686"/>
      <c r="Q261" s="686"/>
      <c r="R261" s="441"/>
      <c r="T261" s="507" t="s">
        <v>1528</v>
      </c>
      <c r="U261" s="508" t="s">
        <v>1543</v>
      </c>
      <c r="V261" s="509">
        <v>0</v>
      </c>
      <c r="W261" s="509">
        <f t="shared" si="61"/>
        <v>0</v>
      </c>
      <c r="X261" s="509">
        <v>0</v>
      </c>
      <c r="Y261" s="509">
        <f t="shared" si="62"/>
        <v>0</v>
      </c>
      <c r="Z261" s="509">
        <v>0</v>
      </c>
      <c r="AA261" s="510">
        <f t="shared" si="63"/>
        <v>0</v>
      </c>
      <c r="AL261" s="546"/>
      <c r="AR261" s="431" t="s">
        <v>1592</v>
      </c>
      <c r="AT261" s="431" t="s">
        <v>1604</v>
      </c>
      <c r="AU261" s="431" t="s">
        <v>160</v>
      </c>
      <c r="AY261" s="431" t="s">
        <v>1792</v>
      </c>
      <c r="BE261" s="511">
        <f t="shared" si="64"/>
        <v>0</v>
      </c>
      <c r="BF261" s="511">
        <f t="shared" si="65"/>
        <v>0</v>
      </c>
      <c r="BG261" s="511">
        <f t="shared" si="66"/>
        <v>0</v>
      </c>
      <c r="BH261" s="511">
        <f t="shared" si="67"/>
        <v>0</v>
      </c>
      <c r="BI261" s="511">
        <f t="shared" si="68"/>
        <v>0</v>
      </c>
      <c r="BJ261" s="431" t="s">
        <v>99</v>
      </c>
      <c r="BK261" s="511">
        <f t="shared" si="69"/>
        <v>0</v>
      </c>
      <c r="BL261" s="431" t="s">
        <v>204</v>
      </c>
      <c r="BM261" s="431" t="s">
        <v>2134</v>
      </c>
    </row>
    <row r="262" spans="2:65" s="438" customFormat="1" ht="31.5" customHeight="1">
      <c r="B262" s="439"/>
      <c r="C262" s="503" t="s">
        <v>2135</v>
      </c>
      <c r="D262" s="503" t="s">
        <v>1574</v>
      </c>
      <c r="E262" s="504" t="s">
        <v>1799</v>
      </c>
      <c r="F262" s="684" t="s">
        <v>1800</v>
      </c>
      <c r="G262" s="684"/>
      <c r="H262" s="684"/>
      <c r="I262" s="684"/>
      <c r="J262" s="505" t="s">
        <v>101</v>
      </c>
      <c r="K262" s="506">
        <v>8</v>
      </c>
      <c r="L262" s="685"/>
      <c r="M262" s="685"/>
      <c r="N262" s="686">
        <f t="shared" si="60"/>
        <v>0</v>
      </c>
      <c r="O262" s="686"/>
      <c r="P262" s="686"/>
      <c r="Q262" s="686"/>
      <c r="R262" s="441"/>
      <c r="T262" s="507" t="s">
        <v>1528</v>
      </c>
      <c r="U262" s="508" t="s">
        <v>1543</v>
      </c>
      <c r="V262" s="509">
        <v>0</v>
      </c>
      <c r="W262" s="509">
        <f t="shared" si="61"/>
        <v>0</v>
      </c>
      <c r="X262" s="509">
        <v>0</v>
      </c>
      <c r="Y262" s="509">
        <f t="shared" si="62"/>
        <v>0</v>
      </c>
      <c r="Z262" s="509">
        <v>0</v>
      </c>
      <c r="AA262" s="510">
        <f t="shared" si="63"/>
        <v>0</v>
      </c>
      <c r="AL262" s="546"/>
      <c r="AR262" s="431" t="s">
        <v>204</v>
      </c>
      <c r="AT262" s="431" t="s">
        <v>1574</v>
      </c>
      <c r="AU262" s="431" t="s">
        <v>160</v>
      </c>
      <c r="AY262" s="431" t="s">
        <v>1792</v>
      </c>
      <c r="BE262" s="511">
        <f t="shared" si="64"/>
        <v>0</v>
      </c>
      <c r="BF262" s="511">
        <f t="shared" si="65"/>
        <v>0</v>
      </c>
      <c r="BG262" s="511">
        <f t="shared" si="66"/>
        <v>0</v>
      </c>
      <c r="BH262" s="511">
        <f t="shared" si="67"/>
        <v>0</v>
      </c>
      <c r="BI262" s="511">
        <f t="shared" si="68"/>
        <v>0</v>
      </c>
      <c r="BJ262" s="431" t="s">
        <v>99</v>
      </c>
      <c r="BK262" s="511">
        <f t="shared" si="69"/>
        <v>0</v>
      </c>
      <c r="BL262" s="431" t="s">
        <v>204</v>
      </c>
      <c r="BM262" s="431" t="s">
        <v>2136</v>
      </c>
    </row>
    <row r="263" spans="2:65" s="438" customFormat="1" ht="22.5" customHeight="1">
      <c r="B263" s="439"/>
      <c r="C263" s="503" t="s">
        <v>2137</v>
      </c>
      <c r="D263" s="503" t="s">
        <v>1574</v>
      </c>
      <c r="E263" s="504" t="s">
        <v>1802</v>
      </c>
      <c r="F263" s="684" t="s">
        <v>1803</v>
      </c>
      <c r="G263" s="684"/>
      <c r="H263" s="684"/>
      <c r="I263" s="684"/>
      <c r="J263" s="505" t="s">
        <v>153</v>
      </c>
      <c r="K263" s="506">
        <v>7</v>
      </c>
      <c r="L263" s="685"/>
      <c r="M263" s="685"/>
      <c r="N263" s="686">
        <f t="shared" si="60"/>
        <v>0</v>
      </c>
      <c r="O263" s="686"/>
      <c r="P263" s="686"/>
      <c r="Q263" s="686"/>
      <c r="R263" s="441"/>
      <c r="T263" s="507" t="s">
        <v>1528</v>
      </c>
      <c r="U263" s="508" t="s">
        <v>1543</v>
      </c>
      <c r="V263" s="509">
        <v>0</v>
      </c>
      <c r="W263" s="509">
        <f t="shared" si="61"/>
        <v>0</v>
      </c>
      <c r="X263" s="509">
        <v>0</v>
      </c>
      <c r="Y263" s="509">
        <f t="shared" si="62"/>
        <v>0</v>
      </c>
      <c r="Z263" s="509">
        <v>0</v>
      </c>
      <c r="AA263" s="510">
        <f t="shared" si="63"/>
        <v>0</v>
      </c>
      <c r="AL263" s="546"/>
      <c r="AR263" s="431" t="s">
        <v>204</v>
      </c>
      <c r="AT263" s="431" t="s">
        <v>1574</v>
      </c>
      <c r="AU263" s="431" t="s">
        <v>160</v>
      </c>
      <c r="AY263" s="431" t="s">
        <v>1792</v>
      </c>
      <c r="BE263" s="511">
        <f t="shared" si="64"/>
        <v>0</v>
      </c>
      <c r="BF263" s="511">
        <f t="shared" si="65"/>
        <v>0</v>
      </c>
      <c r="BG263" s="511">
        <f t="shared" si="66"/>
        <v>0</v>
      </c>
      <c r="BH263" s="511">
        <f t="shared" si="67"/>
        <v>0</v>
      </c>
      <c r="BI263" s="511">
        <f t="shared" si="68"/>
        <v>0</v>
      </c>
      <c r="BJ263" s="431" t="s">
        <v>99</v>
      </c>
      <c r="BK263" s="511">
        <f t="shared" si="69"/>
        <v>0</v>
      </c>
      <c r="BL263" s="431" t="s">
        <v>204</v>
      </c>
      <c r="BM263" s="431" t="s">
        <v>2138</v>
      </c>
    </row>
    <row r="264" spans="2:65" s="438" customFormat="1" ht="22.5" customHeight="1">
      <c r="B264" s="439"/>
      <c r="C264" s="503" t="s">
        <v>2139</v>
      </c>
      <c r="D264" s="503" t="s">
        <v>1574</v>
      </c>
      <c r="E264" s="504" t="s">
        <v>1862</v>
      </c>
      <c r="F264" s="684" t="s">
        <v>1863</v>
      </c>
      <c r="G264" s="684"/>
      <c r="H264" s="684"/>
      <c r="I264" s="684"/>
      <c r="J264" s="505" t="s">
        <v>153</v>
      </c>
      <c r="K264" s="506">
        <v>2</v>
      </c>
      <c r="L264" s="685"/>
      <c r="M264" s="685"/>
      <c r="N264" s="686">
        <f t="shared" si="60"/>
        <v>0</v>
      </c>
      <c r="O264" s="686"/>
      <c r="P264" s="686"/>
      <c r="Q264" s="686"/>
      <c r="R264" s="441"/>
      <c r="T264" s="507" t="s">
        <v>1528</v>
      </c>
      <c r="U264" s="508" t="s">
        <v>1543</v>
      </c>
      <c r="V264" s="509">
        <v>0</v>
      </c>
      <c r="W264" s="509">
        <f t="shared" si="61"/>
        <v>0</v>
      </c>
      <c r="X264" s="509">
        <v>0</v>
      </c>
      <c r="Y264" s="509">
        <f t="shared" si="62"/>
        <v>0</v>
      </c>
      <c r="Z264" s="509">
        <v>0</v>
      </c>
      <c r="AA264" s="510">
        <f t="shared" si="63"/>
        <v>0</v>
      </c>
      <c r="AL264" s="546"/>
      <c r="AR264" s="431" t="s">
        <v>204</v>
      </c>
      <c r="AT264" s="431" t="s">
        <v>1574</v>
      </c>
      <c r="AU264" s="431" t="s">
        <v>160</v>
      </c>
      <c r="AY264" s="431" t="s">
        <v>1792</v>
      </c>
      <c r="BE264" s="511">
        <f t="shared" si="64"/>
        <v>0</v>
      </c>
      <c r="BF264" s="511">
        <f t="shared" si="65"/>
        <v>0</v>
      </c>
      <c r="BG264" s="511">
        <f t="shared" si="66"/>
        <v>0</v>
      </c>
      <c r="BH264" s="511">
        <f t="shared" si="67"/>
        <v>0</v>
      </c>
      <c r="BI264" s="511">
        <f t="shared" si="68"/>
        <v>0</v>
      </c>
      <c r="BJ264" s="431" t="s">
        <v>99</v>
      </c>
      <c r="BK264" s="511">
        <f t="shared" si="69"/>
        <v>0</v>
      </c>
      <c r="BL264" s="431" t="s">
        <v>204</v>
      </c>
      <c r="BM264" s="431" t="s">
        <v>2140</v>
      </c>
    </row>
    <row r="265" spans="2:65" s="438" customFormat="1" ht="22.5" customHeight="1">
      <c r="B265" s="439"/>
      <c r="C265" s="503" t="s">
        <v>2141</v>
      </c>
      <c r="D265" s="503" t="s">
        <v>1574</v>
      </c>
      <c r="E265" s="504" t="s">
        <v>1826</v>
      </c>
      <c r="F265" s="684" t="s">
        <v>1827</v>
      </c>
      <c r="G265" s="684"/>
      <c r="H265" s="684"/>
      <c r="I265" s="684"/>
      <c r="J265" s="505" t="s">
        <v>112</v>
      </c>
      <c r="K265" s="506">
        <v>30</v>
      </c>
      <c r="L265" s="685"/>
      <c r="M265" s="685"/>
      <c r="N265" s="686">
        <f t="shared" si="60"/>
        <v>0</v>
      </c>
      <c r="O265" s="686"/>
      <c r="P265" s="686"/>
      <c r="Q265" s="686"/>
      <c r="R265" s="441"/>
      <c r="T265" s="507" t="s">
        <v>1528</v>
      </c>
      <c r="U265" s="508" t="s">
        <v>1543</v>
      </c>
      <c r="V265" s="509">
        <v>0</v>
      </c>
      <c r="W265" s="509">
        <f t="shared" si="61"/>
        <v>0</v>
      </c>
      <c r="X265" s="509">
        <v>0</v>
      </c>
      <c r="Y265" s="509">
        <f t="shared" si="62"/>
        <v>0</v>
      </c>
      <c r="Z265" s="509">
        <v>0</v>
      </c>
      <c r="AA265" s="510">
        <f t="shared" si="63"/>
        <v>0</v>
      </c>
      <c r="AL265" s="546"/>
      <c r="AR265" s="431" t="s">
        <v>204</v>
      </c>
      <c r="AT265" s="431" t="s">
        <v>1574</v>
      </c>
      <c r="AU265" s="431" t="s">
        <v>160</v>
      </c>
      <c r="AY265" s="431" t="s">
        <v>1792</v>
      </c>
      <c r="BE265" s="511">
        <f t="shared" si="64"/>
        <v>0</v>
      </c>
      <c r="BF265" s="511">
        <f t="shared" si="65"/>
        <v>0</v>
      </c>
      <c r="BG265" s="511">
        <f t="shared" si="66"/>
        <v>0</v>
      </c>
      <c r="BH265" s="511">
        <f t="shared" si="67"/>
        <v>0</v>
      </c>
      <c r="BI265" s="511">
        <f t="shared" si="68"/>
        <v>0</v>
      </c>
      <c r="BJ265" s="431" t="s">
        <v>99</v>
      </c>
      <c r="BK265" s="511">
        <f t="shared" si="69"/>
        <v>0</v>
      </c>
      <c r="BL265" s="431" t="s">
        <v>204</v>
      </c>
      <c r="BM265" s="431" t="s">
        <v>2142</v>
      </c>
    </row>
    <row r="266" spans="2:65" s="438" customFormat="1" ht="31.5" customHeight="1">
      <c r="B266" s="439"/>
      <c r="C266" s="503" t="s">
        <v>2143</v>
      </c>
      <c r="D266" s="503" t="s">
        <v>1574</v>
      </c>
      <c r="E266" s="504" t="s">
        <v>1868</v>
      </c>
      <c r="F266" s="684" t="s">
        <v>1869</v>
      </c>
      <c r="G266" s="684"/>
      <c r="H266" s="684"/>
      <c r="I266" s="684"/>
      <c r="J266" s="505" t="s">
        <v>153</v>
      </c>
      <c r="K266" s="506">
        <v>5</v>
      </c>
      <c r="L266" s="685"/>
      <c r="M266" s="685"/>
      <c r="N266" s="686">
        <f t="shared" si="60"/>
        <v>0</v>
      </c>
      <c r="O266" s="686"/>
      <c r="P266" s="686"/>
      <c r="Q266" s="686"/>
      <c r="R266" s="441"/>
      <c r="T266" s="507" t="s">
        <v>1528</v>
      </c>
      <c r="U266" s="508" t="s">
        <v>1543</v>
      </c>
      <c r="V266" s="509">
        <v>1.353</v>
      </c>
      <c r="W266" s="509">
        <f t="shared" si="61"/>
        <v>6.765</v>
      </c>
      <c r="X266" s="509">
        <v>0</v>
      </c>
      <c r="Y266" s="509">
        <f t="shared" si="62"/>
        <v>0</v>
      </c>
      <c r="Z266" s="509">
        <v>0</v>
      </c>
      <c r="AA266" s="510">
        <f t="shared" si="63"/>
        <v>0</v>
      </c>
      <c r="AL266" s="546"/>
      <c r="AR266" s="431" t="s">
        <v>204</v>
      </c>
      <c r="AT266" s="431" t="s">
        <v>1574</v>
      </c>
      <c r="AU266" s="431" t="s">
        <v>160</v>
      </c>
      <c r="AY266" s="431" t="s">
        <v>1792</v>
      </c>
      <c r="BE266" s="511">
        <f t="shared" si="64"/>
        <v>0</v>
      </c>
      <c r="BF266" s="511">
        <f t="shared" si="65"/>
        <v>0</v>
      </c>
      <c r="BG266" s="511">
        <f t="shared" si="66"/>
        <v>0</v>
      </c>
      <c r="BH266" s="511">
        <f t="shared" si="67"/>
        <v>0</v>
      </c>
      <c r="BI266" s="511">
        <f t="shared" si="68"/>
        <v>0</v>
      </c>
      <c r="BJ266" s="431" t="s">
        <v>99</v>
      </c>
      <c r="BK266" s="511">
        <f t="shared" si="69"/>
        <v>0</v>
      </c>
      <c r="BL266" s="431" t="s">
        <v>204</v>
      </c>
      <c r="BM266" s="431" t="s">
        <v>2144</v>
      </c>
    </row>
    <row r="267" spans="2:65" s="438" customFormat="1" ht="22.5" customHeight="1">
      <c r="B267" s="439"/>
      <c r="C267" s="503" t="s">
        <v>2145</v>
      </c>
      <c r="D267" s="503" t="s">
        <v>1574</v>
      </c>
      <c r="E267" s="504" t="s">
        <v>1872</v>
      </c>
      <c r="F267" s="684" t="s">
        <v>1873</v>
      </c>
      <c r="G267" s="684"/>
      <c r="H267" s="684"/>
      <c r="I267" s="684"/>
      <c r="J267" s="505" t="s">
        <v>153</v>
      </c>
      <c r="K267" s="506">
        <v>2</v>
      </c>
      <c r="L267" s="685"/>
      <c r="M267" s="685"/>
      <c r="N267" s="686">
        <f t="shared" si="60"/>
        <v>0</v>
      </c>
      <c r="O267" s="686"/>
      <c r="P267" s="686"/>
      <c r="Q267" s="686"/>
      <c r="R267" s="441"/>
      <c r="T267" s="507" t="s">
        <v>1528</v>
      </c>
      <c r="U267" s="508" t="s">
        <v>1543</v>
      </c>
      <c r="V267" s="509">
        <v>0.846</v>
      </c>
      <c r="W267" s="509">
        <f t="shared" si="61"/>
        <v>1.692</v>
      </c>
      <c r="X267" s="509">
        <v>0</v>
      </c>
      <c r="Y267" s="509">
        <f t="shared" si="62"/>
        <v>0</v>
      </c>
      <c r="Z267" s="509">
        <v>0</v>
      </c>
      <c r="AA267" s="510">
        <f t="shared" si="63"/>
        <v>0</v>
      </c>
      <c r="AL267" s="546"/>
      <c r="AR267" s="431" t="s">
        <v>204</v>
      </c>
      <c r="AT267" s="431" t="s">
        <v>1574</v>
      </c>
      <c r="AU267" s="431" t="s">
        <v>160</v>
      </c>
      <c r="AY267" s="431" t="s">
        <v>1792</v>
      </c>
      <c r="BE267" s="511">
        <f t="shared" si="64"/>
        <v>0</v>
      </c>
      <c r="BF267" s="511">
        <f t="shared" si="65"/>
        <v>0</v>
      </c>
      <c r="BG267" s="511">
        <f t="shared" si="66"/>
        <v>0</v>
      </c>
      <c r="BH267" s="511">
        <f t="shared" si="67"/>
        <v>0</v>
      </c>
      <c r="BI267" s="511">
        <f t="shared" si="68"/>
        <v>0</v>
      </c>
      <c r="BJ267" s="431" t="s">
        <v>99</v>
      </c>
      <c r="BK267" s="511">
        <f t="shared" si="69"/>
        <v>0</v>
      </c>
      <c r="BL267" s="431" t="s">
        <v>204</v>
      </c>
      <c r="BM267" s="431" t="s">
        <v>2146</v>
      </c>
    </row>
    <row r="268" spans="2:65" s="438" customFormat="1" ht="22.5" customHeight="1">
      <c r="B268" s="439"/>
      <c r="C268" s="512" t="s">
        <v>2147</v>
      </c>
      <c r="D268" s="512" t="s">
        <v>1604</v>
      </c>
      <c r="E268" s="513" t="s">
        <v>1880</v>
      </c>
      <c r="F268" s="690" t="s">
        <v>1881</v>
      </c>
      <c r="G268" s="690"/>
      <c r="H268" s="690"/>
      <c r="I268" s="690"/>
      <c r="J268" s="514" t="s">
        <v>153</v>
      </c>
      <c r="K268" s="515">
        <v>5</v>
      </c>
      <c r="L268" s="691"/>
      <c r="M268" s="691"/>
      <c r="N268" s="692">
        <f t="shared" si="60"/>
        <v>0</v>
      </c>
      <c r="O268" s="686"/>
      <c r="P268" s="686"/>
      <c r="Q268" s="686"/>
      <c r="R268" s="441"/>
      <c r="T268" s="507" t="s">
        <v>1528</v>
      </c>
      <c r="U268" s="508" t="s">
        <v>1543</v>
      </c>
      <c r="V268" s="509">
        <v>0</v>
      </c>
      <c r="W268" s="509">
        <f t="shared" si="61"/>
        <v>0</v>
      </c>
      <c r="X268" s="509">
        <v>0</v>
      </c>
      <c r="Y268" s="509">
        <f t="shared" si="62"/>
        <v>0</v>
      </c>
      <c r="Z268" s="509">
        <v>0</v>
      </c>
      <c r="AA268" s="510">
        <f t="shared" si="63"/>
        <v>0</v>
      </c>
      <c r="AL268" s="546"/>
      <c r="AR268" s="431" t="s">
        <v>1592</v>
      </c>
      <c r="AT268" s="431" t="s">
        <v>1604</v>
      </c>
      <c r="AU268" s="431" t="s">
        <v>160</v>
      </c>
      <c r="AY268" s="431" t="s">
        <v>1792</v>
      </c>
      <c r="BE268" s="511">
        <f t="shared" si="64"/>
        <v>0</v>
      </c>
      <c r="BF268" s="511">
        <f t="shared" si="65"/>
        <v>0</v>
      </c>
      <c r="BG268" s="511">
        <f t="shared" si="66"/>
        <v>0</v>
      </c>
      <c r="BH268" s="511">
        <f t="shared" si="67"/>
        <v>0</v>
      </c>
      <c r="BI268" s="511">
        <f t="shared" si="68"/>
        <v>0</v>
      </c>
      <c r="BJ268" s="431" t="s">
        <v>99</v>
      </c>
      <c r="BK268" s="511">
        <f t="shared" si="69"/>
        <v>0</v>
      </c>
      <c r="BL268" s="431" t="s">
        <v>204</v>
      </c>
      <c r="BM268" s="431" t="s">
        <v>2148</v>
      </c>
    </row>
    <row r="269" spans="2:65" s="438" customFormat="1" ht="22.5" customHeight="1">
      <c r="B269" s="439"/>
      <c r="C269" s="512" t="s">
        <v>2149</v>
      </c>
      <c r="D269" s="512" t="s">
        <v>1604</v>
      </c>
      <c r="E269" s="513" t="s">
        <v>1884</v>
      </c>
      <c r="F269" s="690" t="s">
        <v>1885</v>
      </c>
      <c r="G269" s="690"/>
      <c r="H269" s="690"/>
      <c r="I269" s="690"/>
      <c r="J269" s="514" t="s">
        <v>153</v>
      </c>
      <c r="K269" s="515">
        <v>2</v>
      </c>
      <c r="L269" s="691"/>
      <c r="M269" s="691"/>
      <c r="N269" s="692">
        <f t="shared" si="60"/>
        <v>0</v>
      </c>
      <c r="O269" s="686"/>
      <c r="P269" s="686"/>
      <c r="Q269" s="686"/>
      <c r="R269" s="441"/>
      <c r="T269" s="507" t="s">
        <v>1528</v>
      </c>
      <c r="U269" s="508" t="s">
        <v>1543</v>
      </c>
      <c r="V269" s="509">
        <v>0</v>
      </c>
      <c r="W269" s="509">
        <f t="shared" si="61"/>
        <v>0</v>
      </c>
      <c r="X269" s="509">
        <v>0</v>
      </c>
      <c r="Y269" s="509">
        <f t="shared" si="62"/>
        <v>0</v>
      </c>
      <c r="Z269" s="509">
        <v>0</v>
      </c>
      <c r="AA269" s="510">
        <f t="shared" si="63"/>
        <v>0</v>
      </c>
      <c r="AL269" s="546"/>
      <c r="AR269" s="431" t="s">
        <v>1592</v>
      </c>
      <c r="AT269" s="431" t="s">
        <v>1604</v>
      </c>
      <c r="AU269" s="431" t="s">
        <v>160</v>
      </c>
      <c r="AY269" s="431" t="s">
        <v>1792</v>
      </c>
      <c r="BE269" s="511">
        <f t="shared" si="64"/>
        <v>0</v>
      </c>
      <c r="BF269" s="511">
        <f t="shared" si="65"/>
        <v>0</v>
      </c>
      <c r="BG269" s="511">
        <f t="shared" si="66"/>
        <v>0</v>
      </c>
      <c r="BH269" s="511">
        <f t="shared" si="67"/>
        <v>0</v>
      </c>
      <c r="BI269" s="511">
        <f t="shared" si="68"/>
        <v>0</v>
      </c>
      <c r="BJ269" s="431" t="s">
        <v>99</v>
      </c>
      <c r="BK269" s="511">
        <f t="shared" si="69"/>
        <v>0</v>
      </c>
      <c r="BL269" s="431" t="s">
        <v>204</v>
      </c>
      <c r="BM269" s="431" t="s">
        <v>2150</v>
      </c>
    </row>
    <row r="270" spans="2:65" s="438" customFormat="1" ht="31.5" customHeight="1">
      <c r="B270" s="439"/>
      <c r="C270" s="503" t="s">
        <v>2151</v>
      </c>
      <c r="D270" s="503" t="s">
        <v>1574</v>
      </c>
      <c r="E270" s="504" t="s">
        <v>1835</v>
      </c>
      <c r="F270" s="684" t="s">
        <v>1836</v>
      </c>
      <c r="G270" s="684"/>
      <c r="H270" s="684"/>
      <c r="I270" s="684"/>
      <c r="J270" s="505" t="s">
        <v>227</v>
      </c>
      <c r="K270" s="506">
        <v>70</v>
      </c>
      <c r="L270" s="685"/>
      <c r="M270" s="685"/>
      <c r="N270" s="686">
        <f t="shared" si="60"/>
        <v>0</v>
      </c>
      <c r="O270" s="686"/>
      <c r="P270" s="686"/>
      <c r="Q270" s="686"/>
      <c r="R270" s="441"/>
      <c r="T270" s="507" t="s">
        <v>1528</v>
      </c>
      <c r="U270" s="508" t="s">
        <v>1543</v>
      </c>
      <c r="V270" s="509">
        <v>0.763</v>
      </c>
      <c r="W270" s="509">
        <f t="shared" si="61"/>
        <v>53.410000000000004</v>
      </c>
      <c r="X270" s="509">
        <v>0.00653</v>
      </c>
      <c r="Y270" s="509">
        <f t="shared" si="62"/>
        <v>0.4571</v>
      </c>
      <c r="Z270" s="509">
        <v>0</v>
      </c>
      <c r="AA270" s="510">
        <f t="shared" si="63"/>
        <v>0</v>
      </c>
      <c r="AL270" s="546"/>
      <c r="AR270" s="431" t="s">
        <v>204</v>
      </c>
      <c r="AT270" s="431" t="s">
        <v>1574</v>
      </c>
      <c r="AU270" s="431" t="s">
        <v>160</v>
      </c>
      <c r="AY270" s="431" t="s">
        <v>1792</v>
      </c>
      <c r="BE270" s="511">
        <f t="shared" si="64"/>
        <v>0</v>
      </c>
      <c r="BF270" s="511">
        <f t="shared" si="65"/>
        <v>0</v>
      </c>
      <c r="BG270" s="511">
        <f t="shared" si="66"/>
        <v>0</v>
      </c>
      <c r="BH270" s="511">
        <f t="shared" si="67"/>
        <v>0</v>
      </c>
      <c r="BI270" s="511">
        <f t="shared" si="68"/>
        <v>0</v>
      </c>
      <c r="BJ270" s="431" t="s">
        <v>99</v>
      </c>
      <c r="BK270" s="511">
        <f t="shared" si="69"/>
        <v>0</v>
      </c>
      <c r="BL270" s="431" t="s">
        <v>204</v>
      </c>
      <c r="BM270" s="431" t="s">
        <v>2152</v>
      </c>
    </row>
    <row r="271" spans="2:65" s="438" customFormat="1" ht="31.5" customHeight="1">
      <c r="B271" s="439"/>
      <c r="C271" s="503" t="s">
        <v>2153</v>
      </c>
      <c r="D271" s="503" t="s">
        <v>1574</v>
      </c>
      <c r="E271" s="504" t="s">
        <v>1838</v>
      </c>
      <c r="F271" s="684" t="s">
        <v>1839</v>
      </c>
      <c r="G271" s="684"/>
      <c r="H271" s="684"/>
      <c r="I271" s="684"/>
      <c r="J271" s="505" t="s">
        <v>153</v>
      </c>
      <c r="K271" s="506">
        <v>2</v>
      </c>
      <c r="L271" s="685"/>
      <c r="M271" s="685"/>
      <c r="N271" s="686">
        <f t="shared" si="60"/>
        <v>0</v>
      </c>
      <c r="O271" s="686"/>
      <c r="P271" s="686"/>
      <c r="Q271" s="686"/>
      <c r="R271" s="441"/>
      <c r="T271" s="507" t="s">
        <v>1528</v>
      </c>
      <c r="U271" s="508" t="s">
        <v>1543</v>
      </c>
      <c r="V271" s="509">
        <v>0.569</v>
      </c>
      <c r="W271" s="509">
        <f t="shared" si="61"/>
        <v>1.138</v>
      </c>
      <c r="X271" s="509">
        <v>0</v>
      </c>
      <c r="Y271" s="509">
        <f t="shared" si="62"/>
        <v>0</v>
      </c>
      <c r="Z271" s="509">
        <v>0</v>
      </c>
      <c r="AA271" s="510">
        <f t="shared" si="63"/>
        <v>0</v>
      </c>
      <c r="AL271" s="546"/>
      <c r="AR271" s="431" t="s">
        <v>204</v>
      </c>
      <c r="AT271" s="431" t="s">
        <v>1574</v>
      </c>
      <c r="AU271" s="431" t="s">
        <v>160</v>
      </c>
      <c r="AY271" s="431" t="s">
        <v>1792</v>
      </c>
      <c r="BE271" s="511">
        <f t="shared" si="64"/>
        <v>0</v>
      </c>
      <c r="BF271" s="511">
        <f t="shared" si="65"/>
        <v>0</v>
      </c>
      <c r="BG271" s="511">
        <f t="shared" si="66"/>
        <v>0</v>
      </c>
      <c r="BH271" s="511">
        <f t="shared" si="67"/>
        <v>0</v>
      </c>
      <c r="BI271" s="511">
        <f t="shared" si="68"/>
        <v>0</v>
      </c>
      <c r="BJ271" s="431" t="s">
        <v>99</v>
      </c>
      <c r="BK271" s="511">
        <f t="shared" si="69"/>
        <v>0</v>
      </c>
      <c r="BL271" s="431" t="s">
        <v>204</v>
      </c>
      <c r="BM271" s="431" t="s">
        <v>2154</v>
      </c>
    </row>
    <row r="272" spans="2:65" s="438" customFormat="1" ht="22.5" customHeight="1">
      <c r="B272" s="439"/>
      <c r="C272" s="512" t="s">
        <v>2155</v>
      </c>
      <c r="D272" s="512" t="s">
        <v>1604</v>
      </c>
      <c r="E272" s="513" t="s">
        <v>1843</v>
      </c>
      <c r="F272" s="690" t="s">
        <v>1844</v>
      </c>
      <c r="G272" s="690"/>
      <c r="H272" s="690"/>
      <c r="I272" s="690"/>
      <c r="J272" s="514" t="s">
        <v>153</v>
      </c>
      <c r="K272" s="515">
        <v>2</v>
      </c>
      <c r="L272" s="691"/>
      <c r="M272" s="691"/>
      <c r="N272" s="692">
        <f t="shared" si="60"/>
        <v>0</v>
      </c>
      <c r="O272" s="686"/>
      <c r="P272" s="686"/>
      <c r="Q272" s="686"/>
      <c r="R272" s="441"/>
      <c r="T272" s="507" t="s">
        <v>1528</v>
      </c>
      <c r="U272" s="508" t="s">
        <v>1543</v>
      </c>
      <c r="V272" s="509">
        <v>0</v>
      </c>
      <c r="W272" s="509">
        <f t="shared" si="61"/>
        <v>0</v>
      </c>
      <c r="X272" s="509">
        <v>0</v>
      </c>
      <c r="Y272" s="509">
        <f t="shared" si="62"/>
        <v>0</v>
      </c>
      <c r="Z272" s="509">
        <v>0</v>
      </c>
      <c r="AA272" s="510">
        <f t="shared" si="63"/>
        <v>0</v>
      </c>
      <c r="AL272" s="546"/>
      <c r="AR272" s="431" t="s">
        <v>1592</v>
      </c>
      <c r="AT272" s="431" t="s">
        <v>1604</v>
      </c>
      <c r="AU272" s="431" t="s">
        <v>160</v>
      </c>
      <c r="AY272" s="431" t="s">
        <v>1792</v>
      </c>
      <c r="BE272" s="511">
        <f t="shared" si="64"/>
        <v>0</v>
      </c>
      <c r="BF272" s="511">
        <f t="shared" si="65"/>
        <v>0</v>
      </c>
      <c r="BG272" s="511">
        <f t="shared" si="66"/>
        <v>0</v>
      </c>
      <c r="BH272" s="511">
        <f t="shared" si="67"/>
        <v>0</v>
      </c>
      <c r="BI272" s="511">
        <f t="shared" si="68"/>
        <v>0</v>
      </c>
      <c r="BJ272" s="431" t="s">
        <v>99</v>
      </c>
      <c r="BK272" s="511">
        <f t="shared" si="69"/>
        <v>0</v>
      </c>
      <c r="BL272" s="431" t="s">
        <v>204</v>
      </c>
      <c r="BM272" s="431" t="s">
        <v>2156</v>
      </c>
    </row>
    <row r="273" spans="2:65" s="438" customFormat="1" ht="22.5" customHeight="1">
      <c r="B273" s="439"/>
      <c r="C273" s="512" t="s">
        <v>2157</v>
      </c>
      <c r="D273" s="512" t="s">
        <v>1604</v>
      </c>
      <c r="E273" s="513" t="s">
        <v>1848</v>
      </c>
      <c r="F273" s="690" t="s">
        <v>2234</v>
      </c>
      <c r="G273" s="690"/>
      <c r="H273" s="690"/>
      <c r="I273" s="690"/>
      <c r="J273" s="514" t="s">
        <v>153</v>
      </c>
      <c r="K273" s="515">
        <v>1</v>
      </c>
      <c r="L273" s="691"/>
      <c r="M273" s="691"/>
      <c r="N273" s="692">
        <f t="shared" si="60"/>
        <v>0</v>
      </c>
      <c r="O273" s="686"/>
      <c r="P273" s="686"/>
      <c r="Q273" s="686"/>
      <c r="R273" s="441"/>
      <c r="T273" s="507" t="s">
        <v>1528</v>
      </c>
      <c r="U273" s="508" t="s">
        <v>1543</v>
      </c>
      <c r="V273" s="509">
        <v>0</v>
      </c>
      <c r="W273" s="509">
        <f t="shared" si="61"/>
        <v>0</v>
      </c>
      <c r="X273" s="509">
        <v>0</v>
      </c>
      <c r="Y273" s="509">
        <f t="shared" si="62"/>
        <v>0</v>
      </c>
      <c r="Z273" s="509">
        <v>0</v>
      </c>
      <c r="AA273" s="510">
        <f t="shared" si="63"/>
        <v>0</v>
      </c>
      <c r="AL273" s="546"/>
      <c r="AR273" s="431" t="s">
        <v>1592</v>
      </c>
      <c r="AT273" s="431" t="s">
        <v>1604</v>
      </c>
      <c r="AU273" s="431" t="s">
        <v>160</v>
      </c>
      <c r="AY273" s="431" t="s">
        <v>1792</v>
      </c>
      <c r="BE273" s="511">
        <f t="shared" si="64"/>
        <v>0</v>
      </c>
      <c r="BF273" s="511">
        <f t="shared" si="65"/>
        <v>0</v>
      </c>
      <c r="BG273" s="511">
        <f t="shared" si="66"/>
        <v>0</v>
      </c>
      <c r="BH273" s="511">
        <f t="shared" si="67"/>
        <v>0</v>
      </c>
      <c r="BI273" s="511">
        <f t="shared" si="68"/>
        <v>0</v>
      </c>
      <c r="BJ273" s="431" t="s">
        <v>99</v>
      </c>
      <c r="BK273" s="511">
        <f t="shared" si="69"/>
        <v>0</v>
      </c>
      <c r="BL273" s="431" t="s">
        <v>204</v>
      </c>
      <c r="BM273" s="431" t="s">
        <v>2158</v>
      </c>
    </row>
    <row r="274" spans="2:63" s="495" customFormat="1" ht="22.35" customHeight="1">
      <c r="B274" s="491"/>
      <c r="C274" s="492"/>
      <c r="D274" s="502" t="s">
        <v>1781</v>
      </c>
      <c r="E274" s="502"/>
      <c r="F274" s="502"/>
      <c r="G274" s="502"/>
      <c r="H274" s="502"/>
      <c r="I274" s="502"/>
      <c r="J274" s="502"/>
      <c r="K274" s="502"/>
      <c r="L274" s="502"/>
      <c r="M274" s="502"/>
      <c r="N274" s="693">
        <f>BK274</f>
        <v>0</v>
      </c>
      <c r="O274" s="694"/>
      <c r="P274" s="694"/>
      <c r="Q274" s="694"/>
      <c r="R274" s="494"/>
      <c r="T274" s="496"/>
      <c r="U274" s="492"/>
      <c r="V274" s="492"/>
      <c r="W274" s="497">
        <f>W275+SUM(W276:W280)</f>
        <v>26.24689</v>
      </c>
      <c r="X274" s="492"/>
      <c r="Y274" s="497">
        <f>Y275+SUM(Y276:Y280)</f>
        <v>0.12451000000000001</v>
      </c>
      <c r="Z274" s="492"/>
      <c r="AA274" s="498">
        <f>AA275+SUM(AA276:AA280)</f>
        <v>0</v>
      </c>
      <c r="AL274" s="545"/>
      <c r="AR274" s="499" t="s">
        <v>99</v>
      </c>
      <c r="AT274" s="500" t="s">
        <v>1791</v>
      </c>
      <c r="AU274" s="500" t="s">
        <v>1577</v>
      </c>
      <c r="AY274" s="499" t="s">
        <v>1792</v>
      </c>
      <c r="BK274" s="501">
        <f>BK275+SUM(BK276:BK280)</f>
        <v>0</v>
      </c>
    </row>
    <row r="275" spans="2:65" s="438" customFormat="1" ht="22.5" customHeight="1">
      <c r="B275" s="439"/>
      <c r="C275" s="503" t="s">
        <v>2159</v>
      </c>
      <c r="D275" s="503" t="s">
        <v>1574</v>
      </c>
      <c r="E275" s="504" t="s">
        <v>1964</v>
      </c>
      <c r="F275" s="684" t="s">
        <v>1965</v>
      </c>
      <c r="G275" s="684"/>
      <c r="H275" s="684"/>
      <c r="I275" s="684"/>
      <c r="J275" s="505" t="s">
        <v>153</v>
      </c>
      <c r="K275" s="506">
        <v>1</v>
      </c>
      <c r="L275" s="685"/>
      <c r="M275" s="685"/>
      <c r="N275" s="686">
        <f>ROUND(L275*K275,2)</f>
        <v>0</v>
      </c>
      <c r="O275" s="686"/>
      <c r="P275" s="686"/>
      <c r="Q275" s="686"/>
      <c r="R275" s="441"/>
      <c r="T275" s="507" t="s">
        <v>1528</v>
      </c>
      <c r="U275" s="508" t="s">
        <v>1543</v>
      </c>
      <c r="V275" s="509">
        <v>6.09</v>
      </c>
      <c r="W275" s="509">
        <f>V275*K275</f>
        <v>6.09</v>
      </c>
      <c r="X275" s="509">
        <v>0</v>
      </c>
      <c r="Y275" s="509">
        <f>X275*K275</f>
        <v>0</v>
      </c>
      <c r="Z275" s="509">
        <v>0</v>
      </c>
      <c r="AA275" s="510">
        <f>Z275*K275</f>
        <v>0</v>
      </c>
      <c r="AL275" s="546"/>
      <c r="AR275" s="431" t="s">
        <v>204</v>
      </c>
      <c r="AT275" s="431" t="s">
        <v>1574</v>
      </c>
      <c r="AU275" s="431" t="s">
        <v>160</v>
      </c>
      <c r="AY275" s="431" t="s">
        <v>1792</v>
      </c>
      <c r="BE275" s="511">
        <f>IF(U275="základní",N275,0)</f>
        <v>0</v>
      </c>
      <c r="BF275" s="511">
        <f>IF(U275="snížená",N275,0)</f>
        <v>0</v>
      </c>
      <c r="BG275" s="511">
        <f>IF(U275="zákl. přenesená",N275,0)</f>
        <v>0</v>
      </c>
      <c r="BH275" s="511">
        <f>IF(U275="sníž. přenesená",N275,0)</f>
        <v>0</v>
      </c>
      <c r="BI275" s="511">
        <f>IF(U275="nulová",N275,0)</f>
        <v>0</v>
      </c>
      <c r="BJ275" s="431" t="s">
        <v>99</v>
      </c>
      <c r="BK275" s="511">
        <f>ROUND(L275*K275,2)</f>
        <v>0</v>
      </c>
      <c r="BL275" s="431" t="s">
        <v>204</v>
      </c>
      <c r="BM275" s="431" t="s">
        <v>2160</v>
      </c>
    </row>
    <row r="276" spans="2:65" s="438" customFormat="1" ht="31.5" customHeight="1">
      <c r="B276" s="439"/>
      <c r="C276" s="512" t="s">
        <v>2161</v>
      </c>
      <c r="D276" s="512" t="s">
        <v>1604</v>
      </c>
      <c r="E276" s="513" t="s">
        <v>1968</v>
      </c>
      <c r="F276" s="690" t="s">
        <v>1969</v>
      </c>
      <c r="G276" s="690"/>
      <c r="H276" s="690"/>
      <c r="I276" s="690"/>
      <c r="J276" s="514" t="s">
        <v>153</v>
      </c>
      <c r="K276" s="515">
        <v>1</v>
      </c>
      <c r="L276" s="691"/>
      <c r="M276" s="691"/>
      <c r="N276" s="692">
        <f>ROUND(L276*K276,2)</f>
        <v>0</v>
      </c>
      <c r="O276" s="686"/>
      <c r="P276" s="686"/>
      <c r="Q276" s="686"/>
      <c r="R276" s="441"/>
      <c r="T276" s="507" t="s">
        <v>1528</v>
      </c>
      <c r="U276" s="508" t="s">
        <v>1543</v>
      </c>
      <c r="V276" s="509">
        <v>0</v>
      </c>
      <c r="W276" s="509">
        <f>V276*K276</f>
        <v>0</v>
      </c>
      <c r="X276" s="509">
        <v>0.0275</v>
      </c>
      <c r="Y276" s="509">
        <f>X276*K276</f>
        <v>0.0275</v>
      </c>
      <c r="Z276" s="509">
        <v>0</v>
      </c>
      <c r="AA276" s="510">
        <f>Z276*K276</f>
        <v>0</v>
      </c>
      <c r="AL276" s="546"/>
      <c r="AR276" s="431" t="s">
        <v>1592</v>
      </c>
      <c r="AT276" s="431" t="s">
        <v>1604</v>
      </c>
      <c r="AU276" s="431" t="s">
        <v>160</v>
      </c>
      <c r="AY276" s="431" t="s">
        <v>1792</v>
      </c>
      <c r="BE276" s="511">
        <f>IF(U276="základní",N276,0)</f>
        <v>0</v>
      </c>
      <c r="BF276" s="511">
        <f>IF(U276="snížená",N276,0)</f>
        <v>0</v>
      </c>
      <c r="BG276" s="511">
        <f>IF(U276="zákl. přenesená",N276,0)</f>
        <v>0</v>
      </c>
      <c r="BH276" s="511">
        <f>IF(U276="sníž. přenesená",N276,0)</f>
        <v>0</v>
      </c>
      <c r="BI276" s="511">
        <f>IF(U276="nulová",N276,0)</f>
        <v>0</v>
      </c>
      <c r="BJ276" s="431" t="s">
        <v>99</v>
      </c>
      <c r="BK276" s="511">
        <f>ROUND(L276*K276,2)</f>
        <v>0</v>
      </c>
      <c r="BL276" s="431" t="s">
        <v>204</v>
      </c>
      <c r="BM276" s="431" t="s">
        <v>2162</v>
      </c>
    </row>
    <row r="277" spans="2:65" s="438" customFormat="1" ht="31.5" customHeight="1">
      <c r="B277" s="439"/>
      <c r="C277" s="512" t="s">
        <v>2163</v>
      </c>
      <c r="D277" s="512" t="s">
        <v>1604</v>
      </c>
      <c r="E277" s="513" t="s">
        <v>1976</v>
      </c>
      <c r="F277" s="690" t="s">
        <v>1977</v>
      </c>
      <c r="G277" s="690"/>
      <c r="H277" s="690"/>
      <c r="I277" s="690"/>
      <c r="J277" s="514" t="s">
        <v>153</v>
      </c>
      <c r="K277" s="515">
        <v>1</v>
      </c>
      <c r="L277" s="691"/>
      <c r="M277" s="691"/>
      <c r="N277" s="692">
        <f>ROUND(L277*K277,2)</f>
        <v>0</v>
      </c>
      <c r="O277" s="686"/>
      <c r="P277" s="686"/>
      <c r="Q277" s="686"/>
      <c r="R277" s="441"/>
      <c r="T277" s="507" t="s">
        <v>1528</v>
      </c>
      <c r="U277" s="508" t="s">
        <v>1543</v>
      </c>
      <c r="V277" s="509">
        <v>0</v>
      </c>
      <c r="W277" s="509">
        <f>V277*K277</f>
        <v>0</v>
      </c>
      <c r="X277" s="509">
        <v>0.0275</v>
      </c>
      <c r="Y277" s="509">
        <f>X277*K277</f>
        <v>0.0275</v>
      </c>
      <c r="Z277" s="509">
        <v>0</v>
      </c>
      <c r="AA277" s="510">
        <f>Z277*K277</f>
        <v>0</v>
      </c>
      <c r="AL277" s="546"/>
      <c r="AR277" s="431" t="s">
        <v>1883</v>
      </c>
      <c r="AT277" s="431" t="s">
        <v>1604</v>
      </c>
      <c r="AU277" s="431" t="s">
        <v>160</v>
      </c>
      <c r="AY277" s="431" t="s">
        <v>1792</v>
      </c>
      <c r="BE277" s="511">
        <f>IF(U277="základní",N277,0)</f>
        <v>0</v>
      </c>
      <c r="BF277" s="511">
        <f>IF(U277="snížená",N277,0)</f>
        <v>0</v>
      </c>
      <c r="BG277" s="511">
        <f>IF(U277="zákl. přenesená",N277,0)</f>
        <v>0</v>
      </c>
      <c r="BH277" s="511">
        <f>IF(U277="sníž. přenesená",N277,0)</f>
        <v>0</v>
      </c>
      <c r="BI277" s="511">
        <f>IF(U277="nulová",N277,0)</f>
        <v>0</v>
      </c>
      <c r="BJ277" s="431" t="s">
        <v>99</v>
      </c>
      <c r="BK277" s="511">
        <f>ROUND(L277*K277,2)</f>
        <v>0</v>
      </c>
      <c r="BL277" s="431" t="s">
        <v>1638</v>
      </c>
      <c r="BM277" s="431" t="s">
        <v>2164</v>
      </c>
    </row>
    <row r="278" spans="2:65" s="438" customFormat="1" ht="22.5" customHeight="1">
      <c r="B278" s="439"/>
      <c r="C278" s="512" t="s">
        <v>2165</v>
      </c>
      <c r="D278" s="512" t="s">
        <v>1604</v>
      </c>
      <c r="E278" s="513" t="s">
        <v>1972</v>
      </c>
      <c r="F278" s="690" t="s">
        <v>1973</v>
      </c>
      <c r="G278" s="690"/>
      <c r="H278" s="690"/>
      <c r="I278" s="690"/>
      <c r="J278" s="514" t="s">
        <v>153</v>
      </c>
      <c r="K278" s="515">
        <v>1</v>
      </c>
      <c r="L278" s="691"/>
      <c r="M278" s="691"/>
      <c r="N278" s="692">
        <f>ROUND(L278*K278,2)</f>
        <v>0</v>
      </c>
      <c r="O278" s="686"/>
      <c r="P278" s="686"/>
      <c r="Q278" s="686"/>
      <c r="R278" s="441"/>
      <c r="T278" s="507" t="s">
        <v>1528</v>
      </c>
      <c r="U278" s="508" t="s">
        <v>1543</v>
      </c>
      <c r="V278" s="509">
        <v>0</v>
      </c>
      <c r="W278" s="509">
        <f>V278*K278</f>
        <v>0</v>
      </c>
      <c r="X278" s="509">
        <v>0.0275</v>
      </c>
      <c r="Y278" s="509">
        <f>X278*K278</f>
        <v>0.0275</v>
      </c>
      <c r="Z278" s="509">
        <v>0</v>
      </c>
      <c r="AA278" s="510">
        <f>Z278*K278</f>
        <v>0</v>
      </c>
      <c r="AL278" s="546"/>
      <c r="AR278" s="431" t="s">
        <v>1883</v>
      </c>
      <c r="AT278" s="431" t="s">
        <v>1604</v>
      </c>
      <c r="AU278" s="431" t="s">
        <v>160</v>
      </c>
      <c r="AY278" s="431" t="s">
        <v>1792</v>
      </c>
      <c r="BE278" s="511">
        <f>IF(U278="základní",N278,0)</f>
        <v>0</v>
      </c>
      <c r="BF278" s="511">
        <f>IF(U278="snížená",N278,0)</f>
        <v>0</v>
      </c>
      <c r="BG278" s="511">
        <f>IF(U278="zákl. přenesená",N278,0)</f>
        <v>0</v>
      </c>
      <c r="BH278" s="511">
        <f>IF(U278="sníž. přenesená",N278,0)</f>
        <v>0</v>
      </c>
      <c r="BI278" s="511">
        <f>IF(U278="nulová",N278,0)</f>
        <v>0</v>
      </c>
      <c r="BJ278" s="431" t="s">
        <v>99</v>
      </c>
      <c r="BK278" s="511">
        <f>ROUND(L278*K278,2)</f>
        <v>0</v>
      </c>
      <c r="BL278" s="431" t="s">
        <v>1638</v>
      </c>
      <c r="BM278" s="431" t="s">
        <v>2166</v>
      </c>
    </row>
    <row r="279" spans="2:65" s="438" customFormat="1" ht="31.5" customHeight="1">
      <c r="B279" s="439"/>
      <c r="C279" s="503" t="s">
        <v>2167</v>
      </c>
      <c r="D279" s="503" t="s">
        <v>1574</v>
      </c>
      <c r="E279" s="504" t="s">
        <v>1835</v>
      </c>
      <c r="F279" s="684" t="s">
        <v>1836</v>
      </c>
      <c r="G279" s="684"/>
      <c r="H279" s="684"/>
      <c r="I279" s="684"/>
      <c r="J279" s="505" t="s">
        <v>227</v>
      </c>
      <c r="K279" s="506">
        <v>5</v>
      </c>
      <c r="L279" s="685"/>
      <c r="M279" s="685"/>
      <c r="N279" s="686">
        <f>ROUND(L279*K279,2)</f>
        <v>0</v>
      </c>
      <c r="O279" s="686"/>
      <c r="P279" s="686"/>
      <c r="Q279" s="686"/>
      <c r="R279" s="441"/>
      <c r="T279" s="507" t="s">
        <v>1528</v>
      </c>
      <c r="U279" s="508" t="s">
        <v>1543</v>
      </c>
      <c r="V279" s="509">
        <v>0.763</v>
      </c>
      <c r="W279" s="509">
        <f>V279*K279</f>
        <v>3.815</v>
      </c>
      <c r="X279" s="509">
        <v>0.00653</v>
      </c>
      <c r="Y279" s="509">
        <f>X279*K279</f>
        <v>0.03265</v>
      </c>
      <c r="Z279" s="509">
        <v>0</v>
      </c>
      <c r="AA279" s="510">
        <f>Z279*K279</f>
        <v>0</v>
      </c>
      <c r="AL279" s="546"/>
      <c r="AR279" s="431" t="s">
        <v>204</v>
      </c>
      <c r="AT279" s="431" t="s">
        <v>1574</v>
      </c>
      <c r="AU279" s="431" t="s">
        <v>160</v>
      </c>
      <c r="AY279" s="431" t="s">
        <v>1792</v>
      </c>
      <c r="BE279" s="511">
        <f>IF(U279="základní",N279,0)</f>
        <v>0</v>
      </c>
      <c r="BF279" s="511">
        <f>IF(U279="snížená",N279,0)</f>
        <v>0</v>
      </c>
      <c r="BG279" s="511">
        <f>IF(U279="zákl. přenesená",N279,0)</f>
        <v>0</v>
      </c>
      <c r="BH279" s="511">
        <f>IF(U279="sníž. přenesená",N279,0)</f>
        <v>0</v>
      </c>
      <c r="BI279" s="511">
        <f>IF(U279="nulová",N279,0)</f>
        <v>0</v>
      </c>
      <c r="BJ279" s="431" t="s">
        <v>99</v>
      </c>
      <c r="BK279" s="511">
        <f>ROUND(L279*K279,2)</f>
        <v>0</v>
      </c>
      <c r="BL279" s="431" t="s">
        <v>204</v>
      </c>
      <c r="BM279" s="431" t="s">
        <v>2168</v>
      </c>
    </row>
    <row r="280" spans="2:63" s="520" customFormat="1" ht="21.6" customHeight="1">
      <c r="B280" s="516"/>
      <c r="C280" s="517"/>
      <c r="D280" s="518" t="s">
        <v>1782</v>
      </c>
      <c r="E280" s="518"/>
      <c r="F280" s="518"/>
      <c r="G280" s="518"/>
      <c r="H280" s="518"/>
      <c r="I280" s="518"/>
      <c r="J280" s="518"/>
      <c r="K280" s="518"/>
      <c r="L280" s="518"/>
      <c r="M280" s="518"/>
      <c r="N280" s="695">
        <f>BK280</f>
        <v>0</v>
      </c>
      <c r="O280" s="696"/>
      <c r="P280" s="696"/>
      <c r="Q280" s="696"/>
      <c r="R280" s="519"/>
      <c r="T280" s="521"/>
      <c r="U280" s="517"/>
      <c r="V280" s="517"/>
      <c r="W280" s="522">
        <f>SUM(W281:W286)</f>
        <v>16.34189</v>
      </c>
      <c r="X280" s="517"/>
      <c r="Y280" s="522">
        <f>SUM(Y281:Y286)</f>
        <v>0.00936</v>
      </c>
      <c r="Z280" s="517"/>
      <c r="AA280" s="523">
        <f>SUM(AA281:AA286)</f>
        <v>0</v>
      </c>
      <c r="AL280" s="547"/>
      <c r="AR280" s="524" t="s">
        <v>99</v>
      </c>
      <c r="AT280" s="525" t="s">
        <v>1791</v>
      </c>
      <c r="AU280" s="525" t="s">
        <v>160</v>
      </c>
      <c r="AY280" s="524" t="s">
        <v>1792</v>
      </c>
      <c r="BK280" s="526">
        <f>SUM(BK281:BK286)</f>
        <v>0</v>
      </c>
    </row>
    <row r="281" spans="2:65" s="438" customFormat="1" ht="31.5" customHeight="1">
      <c r="B281" s="439"/>
      <c r="C281" s="503" t="s">
        <v>2169</v>
      </c>
      <c r="D281" s="503" t="s">
        <v>1574</v>
      </c>
      <c r="E281" s="504" t="s">
        <v>2170</v>
      </c>
      <c r="F281" s="684" t="s">
        <v>2171</v>
      </c>
      <c r="G281" s="684"/>
      <c r="H281" s="684"/>
      <c r="I281" s="684"/>
      <c r="J281" s="505" t="s">
        <v>153</v>
      </c>
      <c r="K281" s="506">
        <v>1</v>
      </c>
      <c r="L281" s="685"/>
      <c r="M281" s="685"/>
      <c r="N281" s="686">
        <f aca="true" t="shared" si="70" ref="N281:N286">ROUND(L281*K281,2)</f>
        <v>0</v>
      </c>
      <c r="O281" s="686"/>
      <c r="P281" s="686"/>
      <c r="Q281" s="686"/>
      <c r="R281" s="441"/>
      <c r="T281" s="507" t="s">
        <v>1528</v>
      </c>
      <c r="U281" s="508" t="s">
        <v>1543</v>
      </c>
      <c r="V281" s="509">
        <v>1.692</v>
      </c>
      <c r="W281" s="509">
        <f aca="true" t="shared" si="71" ref="W281:W286">V281*K281</f>
        <v>1.692</v>
      </c>
      <c r="X281" s="509">
        <v>0</v>
      </c>
      <c r="Y281" s="509">
        <f aca="true" t="shared" si="72" ref="Y281:Y286">X281*K281</f>
        <v>0</v>
      </c>
      <c r="Z281" s="509">
        <v>0</v>
      </c>
      <c r="AA281" s="510">
        <f aca="true" t="shared" si="73" ref="AA281:AA286">Z281*K281</f>
        <v>0</v>
      </c>
      <c r="AL281" s="546"/>
      <c r="AR281" s="431" t="s">
        <v>1638</v>
      </c>
      <c r="AT281" s="431" t="s">
        <v>1574</v>
      </c>
      <c r="AU281" s="431" t="s">
        <v>204</v>
      </c>
      <c r="AY281" s="431" t="s">
        <v>1792</v>
      </c>
      <c r="BE281" s="511">
        <f aca="true" t="shared" si="74" ref="BE281:BE286">IF(U281="základní",N281,0)</f>
        <v>0</v>
      </c>
      <c r="BF281" s="511">
        <f aca="true" t="shared" si="75" ref="BF281:BF286">IF(U281="snížená",N281,0)</f>
        <v>0</v>
      </c>
      <c r="BG281" s="511">
        <f aca="true" t="shared" si="76" ref="BG281:BG286">IF(U281="zákl. přenesená",N281,0)</f>
        <v>0</v>
      </c>
      <c r="BH281" s="511">
        <f aca="true" t="shared" si="77" ref="BH281:BH286">IF(U281="sníž. přenesená",N281,0)</f>
        <v>0</v>
      </c>
      <c r="BI281" s="511">
        <f aca="true" t="shared" si="78" ref="BI281:BI286">IF(U281="nulová",N281,0)</f>
        <v>0</v>
      </c>
      <c r="BJ281" s="431" t="s">
        <v>99</v>
      </c>
      <c r="BK281" s="511">
        <f aca="true" t="shared" si="79" ref="BK281:BK286">ROUND(L281*K281,2)</f>
        <v>0</v>
      </c>
      <c r="BL281" s="431" t="s">
        <v>1638</v>
      </c>
      <c r="BM281" s="431" t="s">
        <v>2172</v>
      </c>
    </row>
    <row r="282" spans="2:65" s="438" customFormat="1" ht="22.5" customHeight="1">
      <c r="B282" s="439"/>
      <c r="C282" s="503" t="s">
        <v>2173</v>
      </c>
      <c r="D282" s="503" t="s">
        <v>1574</v>
      </c>
      <c r="E282" s="504" t="s">
        <v>2174</v>
      </c>
      <c r="F282" s="684" t="s">
        <v>2175</v>
      </c>
      <c r="G282" s="684"/>
      <c r="H282" s="684"/>
      <c r="I282" s="684"/>
      <c r="J282" s="505" t="s">
        <v>153</v>
      </c>
      <c r="K282" s="506">
        <v>1</v>
      </c>
      <c r="L282" s="685"/>
      <c r="M282" s="685"/>
      <c r="N282" s="686">
        <f t="shared" si="70"/>
        <v>0</v>
      </c>
      <c r="O282" s="686"/>
      <c r="P282" s="686"/>
      <c r="Q282" s="686"/>
      <c r="R282" s="441"/>
      <c r="T282" s="507" t="s">
        <v>1528</v>
      </c>
      <c r="U282" s="508" t="s">
        <v>1543</v>
      </c>
      <c r="V282" s="509">
        <v>0.677</v>
      </c>
      <c r="W282" s="509">
        <f t="shared" si="71"/>
        <v>0.677</v>
      </c>
      <c r="X282" s="509">
        <v>0</v>
      </c>
      <c r="Y282" s="509">
        <f t="shared" si="72"/>
        <v>0</v>
      </c>
      <c r="Z282" s="509">
        <v>0</v>
      </c>
      <c r="AA282" s="510">
        <f t="shared" si="73"/>
        <v>0</v>
      </c>
      <c r="AL282" s="546"/>
      <c r="AR282" s="431" t="s">
        <v>1638</v>
      </c>
      <c r="AT282" s="431" t="s">
        <v>1574</v>
      </c>
      <c r="AU282" s="431" t="s">
        <v>204</v>
      </c>
      <c r="AY282" s="431" t="s">
        <v>1792</v>
      </c>
      <c r="BE282" s="511">
        <f t="shared" si="74"/>
        <v>0</v>
      </c>
      <c r="BF282" s="511">
        <f t="shared" si="75"/>
        <v>0</v>
      </c>
      <c r="BG282" s="511">
        <f t="shared" si="76"/>
        <v>0</v>
      </c>
      <c r="BH282" s="511">
        <f t="shared" si="77"/>
        <v>0</v>
      </c>
      <c r="BI282" s="511">
        <f t="shared" si="78"/>
        <v>0</v>
      </c>
      <c r="BJ282" s="431" t="s">
        <v>99</v>
      </c>
      <c r="BK282" s="511">
        <f t="shared" si="79"/>
        <v>0</v>
      </c>
      <c r="BL282" s="431" t="s">
        <v>1638</v>
      </c>
      <c r="BM282" s="431" t="s">
        <v>2176</v>
      </c>
    </row>
    <row r="283" spans="2:65" s="438" customFormat="1" ht="31.5" customHeight="1">
      <c r="B283" s="439"/>
      <c r="C283" s="503" t="s">
        <v>2177</v>
      </c>
      <c r="D283" s="503" t="s">
        <v>1574</v>
      </c>
      <c r="E283" s="504" t="s">
        <v>2178</v>
      </c>
      <c r="F283" s="684" t="s">
        <v>2179</v>
      </c>
      <c r="G283" s="684"/>
      <c r="H283" s="684"/>
      <c r="I283" s="684"/>
      <c r="J283" s="505" t="s">
        <v>227</v>
      </c>
      <c r="K283" s="506">
        <v>1</v>
      </c>
      <c r="L283" s="685"/>
      <c r="M283" s="685"/>
      <c r="N283" s="686">
        <f t="shared" si="70"/>
        <v>0</v>
      </c>
      <c r="O283" s="686"/>
      <c r="P283" s="686"/>
      <c r="Q283" s="686"/>
      <c r="R283" s="441"/>
      <c r="T283" s="507" t="s">
        <v>1528</v>
      </c>
      <c r="U283" s="508" t="s">
        <v>1543</v>
      </c>
      <c r="V283" s="509">
        <v>0.523</v>
      </c>
      <c r="W283" s="509">
        <f t="shared" si="71"/>
        <v>0.523</v>
      </c>
      <c r="X283" s="509">
        <v>0.00312</v>
      </c>
      <c r="Y283" s="509">
        <f t="shared" si="72"/>
        <v>0.00312</v>
      </c>
      <c r="Z283" s="509">
        <v>0</v>
      </c>
      <c r="AA283" s="510">
        <f t="shared" si="73"/>
        <v>0</v>
      </c>
      <c r="AL283" s="546"/>
      <c r="AR283" s="431" t="s">
        <v>1638</v>
      </c>
      <c r="AT283" s="431" t="s">
        <v>1574</v>
      </c>
      <c r="AU283" s="431" t="s">
        <v>204</v>
      </c>
      <c r="AY283" s="431" t="s">
        <v>1792</v>
      </c>
      <c r="BE283" s="511">
        <f t="shared" si="74"/>
        <v>0</v>
      </c>
      <c r="BF283" s="511">
        <f t="shared" si="75"/>
        <v>0</v>
      </c>
      <c r="BG283" s="511">
        <f t="shared" si="76"/>
        <v>0</v>
      </c>
      <c r="BH283" s="511">
        <f t="shared" si="77"/>
        <v>0</v>
      </c>
      <c r="BI283" s="511">
        <f t="shared" si="78"/>
        <v>0</v>
      </c>
      <c r="BJ283" s="431" t="s">
        <v>99</v>
      </c>
      <c r="BK283" s="511">
        <f t="shared" si="79"/>
        <v>0</v>
      </c>
      <c r="BL283" s="431" t="s">
        <v>1638</v>
      </c>
      <c r="BM283" s="431" t="s">
        <v>2180</v>
      </c>
    </row>
    <row r="284" spans="2:65" s="438" customFormat="1" ht="22.5" customHeight="1">
      <c r="B284" s="439"/>
      <c r="C284" s="503" t="s">
        <v>2181</v>
      </c>
      <c r="D284" s="503" t="s">
        <v>1574</v>
      </c>
      <c r="E284" s="504" t="s">
        <v>2182</v>
      </c>
      <c r="F284" s="684" t="s">
        <v>2183</v>
      </c>
      <c r="G284" s="684"/>
      <c r="H284" s="684"/>
      <c r="I284" s="684"/>
      <c r="J284" s="505" t="s">
        <v>153</v>
      </c>
      <c r="K284" s="506">
        <v>1</v>
      </c>
      <c r="L284" s="685"/>
      <c r="M284" s="685"/>
      <c r="N284" s="686">
        <f t="shared" si="70"/>
        <v>0</v>
      </c>
      <c r="O284" s="686"/>
      <c r="P284" s="686"/>
      <c r="Q284" s="686"/>
      <c r="R284" s="441"/>
      <c r="T284" s="507" t="s">
        <v>1528</v>
      </c>
      <c r="U284" s="508" t="s">
        <v>1543</v>
      </c>
      <c r="V284" s="509">
        <v>0.523</v>
      </c>
      <c r="W284" s="509">
        <f t="shared" si="71"/>
        <v>0.523</v>
      </c>
      <c r="X284" s="509">
        <v>0.00312</v>
      </c>
      <c r="Y284" s="509">
        <f t="shared" si="72"/>
        <v>0.00312</v>
      </c>
      <c r="Z284" s="509">
        <v>0</v>
      </c>
      <c r="AA284" s="510">
        <f t="shared" si="73"/>
        <v>0</v>
      </c>
      <c r="AL284" s="546"/>
      <c r="AR284" s="431" t="s">
        <v>1638</v>
      </c>
      <c r="AT284" s="431" t="s">
        <v>1574</v>
      </c>
      <c r="AU284" s="431" t="s">
        <v>204</v>
      </c>
      <c r="AY284" s="431" t="s">
        <v>1792</v>
      </c>
      <c r="BE284" s="511">
        <f t="shared" si="74"/>
        <v>0</v>
      </c>
      <c r="BF284" s="511">
        <f t="shared" si="75"/>
        <v>0</v>
      </c>
      <c r="BG284" s="511">
        <f t="shared" si="76"/>
        <v>0</v>
      </c>
      <c r="BH284" s="511">
        <f t="shared" si="77"/>
        <v>0</v>
      </c>
      <c r="BI284" s="511">
        <f t="shared" si="78"/>
        <v>0</v>
      </c>
      <c r="BJ284" s="431" t="s">
        <v>99</v>
      </c>
      <c r="BK284" s="511">
        <f t="shared" si="79"/>
        <v>0</v>
      </c>
      <c r="BL284" s="431" t="s">
        <v>1638</v>
      </c>
      <c r="BM284" s="431" t="s">
        <v>2184</v>
      </c>
    </row>
    <row r="285" spans="2:65" s="438" customFormat="1" ht="22.5" customHeight="1">
      <c r="B285" s="439"/>
      <c r="C285" s="503" t="s">
        <v>2185</v>
      </c>
      <c r="D285" s="503" t="s">
        <v>1574</v>
      </c>
      <c r="E285" s="504" t="s">
        <v>2186</v>
      </c>
      <c r="F285" s="684" t="s">
        <v>2187</v>
      </c>
      <c r="G285" s="684"/>
      <c r="H285" s="684"/>
      <c r="I285" s="684"/>
      <c r="J285" s="505" t="s">
        <v>153</v>
      </c>
      <c r="K285" s="506">
        <v>1</v>
      </c>
      <c r="L285" s="685"/>
      <c r="M285" s="685"/>
      <c r="N285" s="686">
        <f t="shared" si="70"/>
        <v>0</v>
      </c>
      <c r="O285" s="686"/>
      <c r="P285" s="686"/>
      <c r="Q285" s="686"/>
      <c r="R285" s="441"/>
      <c r="T285" s="507" t="s">
        <v>1528</v>
      </c>
      <c r="U285" s="508" t="s">
        <v>1543</v>
      </c>
      <c r="V285" s="509">
        <v>0.523</v>
      </c>
      <c r="W285" s="509">
        <f t="shared" si="71"/>
        <v>0.523</v>
      </c>
      <c r="X285" s="509">
        <v>0.00312</v>
      </c>
      <c r="Y285" s="509">
        <f t="shared" si="72"/>
        <v>0.00312</v>
      </c>
      <c r="Z285" s="509">
        <v>0</v>
      </c>
      <c r="AA285" s="510">
        <f t="shared" si="73"/>
        <v>0</v>
      </c>
      <c r="AL285" s="546"/>
      <c r="AR285" s="431" t="s">
        <v>1638</v>
      </c>
      <c r="AT285" s="431" t="s">
        <v>1574</v>
      </c>
      <c r="AU285" s="431" t="s">
        <v>204</v>
      </c>
      <c r="AY285" s="431" t="s">
        <v>1792</v>
      </c>
      <c r="BE285" s="511">
        <f t="shared" si="74"/>
        <v>0</v>
      </c>
      <c r="BF285" s="511">
        <f t="shared" si="75"/>
        <v>0</v>
      </c>
      <c r="BG285" s="511">
        <f t="shared" si="76"/>
        <v>0</v>
      </c>
      <c r="BH285" s="511">
        <f t="shared" si="77"/>
        <v>0</v>
      </c>
      <c r="BI285" s="511">
        <f t="shared" si="78"/>
        <v>0</v>
      </c>
      <c r="BJ285" s="431" t="s">
        <v>99</v>
      </c>
      <c r="BK285" s="511">
        <f t="shared" si="79"/>
        <v>0</v>
      </c>
      <c r="BL285" s="431" t="s">
        <v>1638</v>
      </c>
      <c r="BM285" s="431" t="s">
        <v>2188</v>
      </c>
    </row>
    <row r="286" spans="2:65" s="438" customFormat="1" ht="31.5" customHeight="1">
      <c r="B286" s="439"/>
      <c r="C286" s="503" t="s">
        <v>2189</v>
      </c>
      <c r="D286" s="503" t="s">
        <v>1574</v>
      </c>
      <c r="E286" s="504" t="s">
        <v>2190</v>
      </c>
      <c r="F286" s="684" t="s">
        <v>2191</v>
      </c>
      <c r="G286" s="684"/>
      <c r="H286" s="684"/>
      <c r="I286" s="684"/>
      <c r="J286" s="505" t="s">
        <v>579</v>
      </c>
      <c r="K286" s="506">
        <v>1.461</v>
      </c>
      <c r="L286" s="685"/>
      <c r="M286" s="685"/>
      <c r="N286" s="686">
        <f t="shared" si="70"/>
        <v>0</v>
      </c>
      <c r="O286" s="686"/>
      <c r="P286" s="686"/>
      <c r="Q286" s="686"/>
      <c r="R286" s="441"/>
      <c r="T286" s="507" t="s">
        <v>1528</v>
      </c>
      <c r="U286" s="508" t="s">
        <v>1543</v>
      </c>
      <c r="V286" s="509">
        <v>8.49</v>
      </c>
      <c r="W286" s="509">
        <f t="shared" si="71"/>
        <v>12.40389</v>
      </c>
      <c r="X286" s="509">
        <v>0</v>
      </c>
      <c r="Y286" s="509">
        <f t="shared" si="72"/>
        <v>0</v>
      </c>
      <c r="Z286" s="509">
        <v>0</v>
      </c>
      <c r="AA286" s="510">
        <f t="shared" si="73"/>
        <v>0</v>
      </c>
      <c r="AL286" s="546"/>
      <c r="AR286" s="431" t="s">
        <v>1638</v>
      </c>
      <c r="AT286" s="431" t="s">
        <v>1574</v>
      </c>
      <c r="AU286" s="431" t="s">
        <v>204</v>
      </c>
      <c r="AY286" s="431" t="s">
        <v>1792</v>
      </c>
      <c r="BE286" s="511">
        <f t="shared" si="74"/>
        <v>0</v>
      </c>
      <c r="BF286" s="511">
        <f t="shared" si="75"/>
        <v>0</v>
      </c>
      <c r="BG286" s="511">
        <f t="shared" si="76"/>
        <v>0</v>
      </c>
      <c r="BH286" s="511">
        <f t="shared" si="77"/>
        <v>0</v>
      </c>
      <c r="BI286" s="511">
        <f t="shared" si="78"/>
        <v>0</v>
      </c>
      <c r="BJ286" s="431" t="s">
        <v>99</v>
      </c>
      <c r="BK286" s="511">
        <f t="shared" si="79"/>
        <v>0</v>
      </c>
      <c r="BL286" s="431" t="s">
        <v>1638</v>
      </c>
      <c r="BM286" s="431" t="s">
        <v>2192</v>
      </c>
    </row>
    <row r="287" spans="2:63" s="495" customFormat="1" ht="29.85" customHeight="1">
      <c r="B287" s="491"/>
      <c r="C287" s="492"/>
      <c r="D287" s="502" t="s">
        <v>1783</v>
      </c>
      <c r="E287" s="502"/>
      <c r="F287" s="502"/>
      <c r="G287" s="502"/>
      <c r="H287" s="502"/>
      <c r="I287" s="502"/>
      <c r="J287" s="502"/>
      <c r="K287" s="502"/>
      <c r="L287" s="502"/>
      <c r="M287" s="502"/>
      <c r="N287" s="693">
        <f>SUM(N288:Q299)</f>
        <v>0</v>
      </c>
      <c r="O287" s="694"/>
      <c r="P287" s="694"/>
      <c r="Q287" s="694"/>
      <c r="R287" s="494"/>
      <c r="T287" s="496"/>
      <c r="U287" s="492"/>
      <c r="V287" s="492"/>
      <c r="W287" s="497">
        <f>SUM(W288:W299)</f>
        <v>0</v>
      </c>
      <c r="X287" s="492"/>
      <c r="Y287" s="497">
        <f>SUM(Y288:Y299)</f>
        <v>0</v>
      </c>
      <c r="Z287" s="492"/>
      <c r="AA287" s="498">
        <f>SUM(AA288:AA299)</f>
        <v>0</v>
      </c>
      <c r="AL287" s="545"/>
      <c r="AR287" s="499" t="s">
        <v>99</v>
      </c>
      <c r="AT287" s="500" t="s">
        <v>1791</v>
      </c>
      <c r="AU287" s="500" t="s">
        <v>99</v>
      </c>
      <c r="AY287" s="499" t="s">
        <v>1792</v>
      </c>
      <c r="BK287" s="501">
        <f>SUM(BK288:BK299)</f>
        <v>0</v>
      </c>
    </row>
    <row r="288" spans="2:65" s="438" customFormat="1" ht="22.5" customHeight="1">
      <c r="B288" s="439"/>
      <c r="C288" s="503" t="s">
        <v>2193</v>
      </c>
      <c r="D288" s="503" t="s">
        <v>1574</v>
      </c>
      <c r="E288" s="504" t="s">
        <v>2119</v>
      </c>
      <c r="F288" s="684" t="s">
        <v>2194</v>
      </c>
      <c r="G288" s="684"/>
      <c r="H288" s="684"/>
      <c r="I288" s="684"/>
      <c r="J288" s="505" t="s">
        <v>811</v>
      </c>
      <c r="K288" s="506">
        <v>150</v>
      </c>
      <c r="L288" s="685"/>
      <c r="M288" s="685"/>
      <c r="N288" s="686">
        <f aca="true" t="shared" si="80" ref="N288:N299">ROUND(L288*K288,2)</f>
        <v>0</v>
      </c>
      <c r="O288" s="686"/>
      <c r="P288" s="686"/>
      <c r="Q288" s="686"/>
      <c r="R288" s="441"/>
      <c r="T288" s="507" t="s">
        <v>1528</v>
      </c>
      <c r="U288" s="508" t="s">
        <v>1543</v>
      </c>
      <c r="V288" s="509">
        <v>0</v>
      </c>
      <c r="W288" s="509">
        <f aca="true" t="shared" si="81" ref="W288:W299">V288*K288</f>
        <v>0</v>
      </c>
      <c r="X288" s="509">
        <v>0</v>
      </c>
      <c r="Y288" s="509">
        <f aca="true" t="shared" si="82" ref="Y288:Y299">X288*K288</f>
        <v>0</v>
      </c>
      <c r="Z288" s="509">
        <v>0</v>
      </c>
      <c r="AA288" s="510">
        <f aca="true" t="shared" si="83" ref="AA288:AA299">Z288*K288</f>
        <v>0</v>
      </c>
      <c r="AL288" s="546"/>
      <c r="AR288" s="431" t="s">
        <v>204</v>
      </c>
      <c r="AT288" s="431" t="s">
        <v>1574</v>
      </c>
      <c r="AU288" s="431" t="s">
        <v>1577</v>
      </c>
      <c r="AY288" s="431" t="s">
        <v>1792</v>
      </c>
      <c r="BE288" s="511">
        <f aca="true" t="shared" si="84" ref="BE288:BE299">IF(U288="základní",N288,0)</f>
        <v>0</v>
      </c>
      <c r="BF288" s="511">
        <f aca="true" t="shared" si="85" ref="BF288:BF299">IF(U288="snížená",N288,0)</f>
        <v>0</v>
      </c>
      <c r="BG288" s="511">
        <f aca="true" t="shared" si="86" ref="BG288:BG299">IF(U288="zákl. přenesená",N288,0)</f>
        <v>0</v>
      </c>
      <c r="BH288" s="511">
        <f aca="true" t="shared" si="87" ref="BH288:BH299">IF(U288="sníž. přenesená",N288,0)</f>
        <v>0</v>
      </c>
      <c r="BI288" s="511">
        <f aca="true" t="shared" si="88" ref="BI288:BI299">IF(U288="nulová",N288,0)</f>
        <v>0</v>
      </c>
      <c r="BJ288" s="431" t="s">
        <v>99</v>
      </c>
      <c r="BK288" s="511">
        <f aca="true" t="shared" si="89" ref="BK288:BK299">ROUND(L288*K288,2)</f>
        <v>0</v>
      </c>
      <c r="BL288" s="431" t="s">
        <v>204</v>
      </c>
      <c r="BM288" s="431" t="s">
        <v>2195</v>
      </c>
    </row>
    <row r="289" spans="2:65" s="438" customFormat="1" ht="22.5" customHeight="1">
      <c r="B289" s="439"/>
      <c r="C289" s="503" t="s">
        <v>2196</v>
      </c>
      <c r="D289" s="503" t="s">
        <v>1574</v>
      </c>
      <c r="E289" s="504" t="s">
        <v>2121</v>
      </c>
      <c r="F289" s="684" t="s">
        <v>2197</v>
      </c>
      <c r="G289" s="684"/>
      <c r="H289" s="684"/>
      <c r="I289" s="684"/>
      <c r="J289" s="505" t="s">
        <v>811</v>
      </c>
      <c r="K289" s="506">
        <v>300</v>
      </c>
      <c r="L289" s="685"/>
      <c r="M289" s="685"/>
      <c r="N289" s="686">
        <f t="shared" si="80"/>
        <v>0</v>
      </c>
      <c r="O289" s="686"/>
      <c r="P289" s="686"/>
      <c r="Q289" s="686"/>
      <c r="R289" s="441"/>
      <c r="T289" s="507" t="s">
        <v>1528</v>
      </c>
      <c r="U289" s="508" t="s">
        <v>1543</v>
      </c>
      <c r="V289" s="509">
        <v>0</v>
      </c>
      <c r="W289" s="509">
        <f t="shared" si="81"/>
        <v>0</v>
      </c>
      <c r="X289" s="509">
        <v>0</v>
      </c>
      <c r="Y289" s="509">
        <f t="shared" si="82"/>
        <v>0</v>
      </c>
      <c r="Z289" s="509">
        <v>0</v>
      </c>
      <c r="AA289" s="510">
        <f t="shared" si="83"/>
        <v>0</v>
      </c>
      <c r="AL289" s="546"/>
      <c r="AR289" s="431" t="s">
        <v>204</v>
      </c>
      <c r="AT289" s="431" t="s">
        <v>1574</v>
      </c>
      <c r="AU289" s="431" t="s">
        <v>1577</v>
      </c>
      <c r="AY289" s="431" t="s">
        <v>1792</v>
      </c>
      <c r="BE289" s="511">
        <f t="shared" si="84"/>
        <v>0</v>
      </c>
      <c r="BF289" s="511">
        <f t="shared" si="85"/>
        <v>0</v>
      </c>
      <c r="BG289" s="511">
        <f t="shared" si="86"/>
        <v>0</v>
      </c>
      <c r="BH289" s="511">
        <f t="shared" si="87"/>
        <v>0</v>
      </c>
      <c r="BI289" s="511">
        <f t="shared" si="88"/>
        <v>0</v>
      </c>
      <c r="BJ289" s="431" t="s">
        <v>99</v>
      </c>
      <c r="BK289" s="511">
        <f t="shared" si="89"/>
        <v>0</v>
      </c>
      <c r="BL289" s="431" t="s">
        <v>204</v>
      </c>
      <c r="BM289" s="431" t="s">
        <v>2198</v>
      </c>
    </row>
    <row r="290" spans="2:65" s="438" customFormat="1" ht="22.5" customHeight="1">
      <c r="B290" s="439"/>
      <c r="C290" s="503" t="s">
        <v>2199</v>
      </c>
      <c r="D290" s="503" t="s">
        <v>1574</v>
      </c>
      <c r="E290" s="504" t="s">
        <v>2123</v>
      </c>
      <c r="F290" s="684" t="s">
        <v>2200</v>
      </c>
      <c r="G290" s="684"/>
      <c r="H290" s="684"/>
      <c r="I290" s="684"/>
      <c r="J290" s="505" t="s">
        <v>811</v>
      </c>
      <c r="K290" s="506">
        <v>300</v>
      </c>
      <c r="L290" s="685"/>
      <c r="M290" s="685"/>
      <c r="N290" s="686">
        <f t="shared" si="80"/>
        <v>0</v>
      </c>
      <c r="O290" s="686"/>
      <c r="P290" s="686"/>
      <c r="Q290" s="686"/>
      <c r="R290" s="441"/>
      <c r="T290" s="507" t="s">
        <v>1528</v>
      </c>
      <c r="U290" s="508" t="s">
        <v>1543</v>
      </c>
      <c r="V290" s="509">
        <v>0</v>
      </c>
      <c r="W290" s="509">
        <f t="shared" si="81"/>
        <v>0</v>
      </c>
      <c r="X290" s="509">
        <v>0</v>
      </c>
      <c r="Y290" s="509">
        <f t="shared" si="82"/>
        <v>0</v>
      </c>
      <c r="Z290" s="509">
        <v>0</v>
      </c>
      <c r="AA290" s="510">
        <f t="shared" si="83"/>
        <v>0</v>
      </c>
      <c r="AL290" s="546"/>
      <c r="AR290" s="431" t="s">
        <v>204</v>
      </c>
      <c r="AT290" s="431" t="s">
        <v>1574</v>
      </c>
      <c r="AU290" s="431" t="s">
        <v>1577</v>
      </c>
      <c r="AY290" s="431" t="s">
        <v>1792</v>
      </c>
      <c r="BE290" s="511">
        <f t="shared" si="84"/>
        <v>0</v>
      </c>
      <c r="BF290" s="511">
        <f t="shared" si="85"/>
        <v>0</v>
      </c>
      <c r="BG290" s="511">
        <f t="shared" si="86"/>
        <v>0</v>
      </c>
      <c r="BH290" s="511">
        <f t="shared" si="87"/>
        <v>0</v>
      </c>
      <c r="BI290" s="511">
        <f t="shared" si="88"/>
        <v>0</v>
      </c>
      <c r="BJ290" s="431" t="s">
        <v>99</v>
      </c>
      <c r="BK290" s="511">
        <f t="shared" si="89"/>
        <v>0</v>
      </c>
      <c r="BL290" s="431" t="s">
        <v>204</v>
      </c>
      <c r="BM290" s="431" t="s">
        <v>2201</v>
      </c>
    </row>
    <row r="291" spans="2:65" s="438" customFormat="1" ht="22.5" customHeight="1">
      <c r="B291" s="439"/>
      <c r="C291" s="503" t="s">
        <v>2202</v>
      </c>
      <c r="D291" s="503" t="s">
        <v>1574</v>
      </c>
      <c r="E291" s="504" t="s">
        <v>2125</v>
      </c>
      <c r="F291" s="684" t="s">
        <v>2203</v>
      </c>
      <c r="G291" s="684"/>
      <c r="H291" s="684"/>
      <c r="I291" s="684"/>
      <c r="J291" s="505" t="s">
        <v>811</v>
      </c>
      <c r="K291" s="506">
        <v>150</v>
      </c>
      <c r="L291" s="685"/>
      <c r="M291" s="685"/>
      <c r="N291" s="686">
        <f t="shared" si="80"/>
        <v>0</v>
      </c>
      <c r="O291" s="686"/>
      <c r="P291" s="686"/>
      <c r="Q291" s="686"/>
      <c r="R291" s="441"/>
      <c r="T291" s="507" t="s">
        <v>1528</v>
      </c>
      <c r="U291" s="508" t="s">
        <v>1543</v>
      </c>
      <c r="V291" s="509">
        <v>0</v>
      </c>
      <c r="W291" s="509">
        <f t="shared" si="81"/>
        <v>0</v>
      </c>
      <c r="X291" s="509">
        <v>0</v>
      </c>
      <c r="Y291" s="509">
        <f t="shared" si="82"/>
        <v>0</v>
      </c>
      <c r="Z291" s="509">
        <v>0</v>
      </c>
      <c r="AA291" s="510">
        <f t="shared" si="83"/>
        <v>0</v>
      </c>
      <c r="AL291" s="546"/>
      <c r="AR291" s="431" t="s">
        <v>204</v>
      </c>
      <c r="AT291" s="431" t="s">
        <v>1574</v>
      </c>
      <c r="AU291" s="431" t="s">
        <v>1577</v>
      </c>
      <c r="AY291" s="431" t="s">
        <v>1792</v>
      </c>
      <c r="BE291" s="511">
        <f t="shared" si="84"/>
        <v>0</v>
      </c>
      <c r="BF291" s="511">
        <f t="shared" si="85"/>
        <v>0</v>
      </c>
      <c r="BG291" s="511">
        <f t="shared" si="86"/>
        <v>0</v>
      </c>
      <c r="BH291" s="511">
        <f t="shared" si="87"/>
        <v>0</v>
      </c>
      <c r="BI291" s="511">
        <f t="shared" si="88"/>
        <v>0</v>
      </c>
      <c r="BJ291" s="431" t="s">
        <v>99</v>
      </c>
      <c r="BK291" s="511">
        <f t="shared" si="89"/>
        <v>0</v>
      </c>
      <c r="BL291" s="431" t="s">
        <v>204</v>
      </c>
      <c r="BM291" s="431" t="s">
        <v>2204</v>
      </c>
    </row>
    <row r="292" spans="2:65" s="438" customFormat="1" ht="22.5" customHeight="1">
      <c r="B292" s="439"/>
      <c r="C292" s="503" t="s">
        <v>2205</v>
      </c>
      <c r="D292" s="503" t="s">
        <v>1574</v>
      </c>
      <c r="E292" s="504" t="s">
        <v>2135</v>
      </c>
      <c r="F292" s="684" t="s">
        <v>2206</v>
      </c>
      <c r="G292" s="684"/>
      <c r="H292" s="684"/>
      <c r="I292" s="684"/>
      <c r="J292" s="505" t="s">
        <v>2207</v>
      </c>
      <c r="K292" s="506">
        <v>1</v>
      </c>
      <c r="L292" s="685"/>
      <c r="M292" s="685"/>
      <c r="N292" s="686">
        <f t="shared" si="80"/>
        <v>0</v>
      </c>
      <c r="O292" s="686"/>
      <c r="P292" s="686"/>
      <c r="Q292" s="686"/>
      <c r="R292" s="441"/>
      <c r="T292" s="507" t="s">
        <v>1528</v>
      </c>
      <c r="U292" s="508" t="s">
        <v>1543</v>
      </c>
      <c r="V292" s="509">
        <v>0</v>
      </c>
      <c r="W292" s="509">
        <f t="shared" si="81"/>
        <v>0</v>
      </c>
      <c r="X292" s="509">
        <v>0</v>
      </c>
      <c r="Y292" s="509">
        <f t="shared" si="82"/>
        <v>0</v>
      </c>
      <c r="Z292" s="509">
        <v>0</v>
      </c>
      <c r="AA292" s="510">
        <f t="shared" si="83"/>
        <v>0</v>
      </c>
      <c r="AL292" s="546"/>
      <c r="AR292" s="431" t="s">
        <v>204</v>
      </c>
      <c r="AT292" s="431" t="s">
        <v>1574</v>
      </c>
      <c r="AU292" s="431" t="s">
        <v>1577</v>
      </c>
      <c r="AY292" s="431" t="s">
        <v>1792</v>
      </c>
      <c r="BE292" s="511">
        <f t="shared" si="84"/>
        <v>0</v>
      </c>
      <c r="BF292" s="511">
        <f t="shared" si="85"/>
        <v>0</v>
      </c>
      <c r="BG292" s="511">
        <f t="shared" si="86"/>
        <v>0</v>
      </c>
      <c r="BH292" s="511">
        <f t="shared" si="87"/>
        <v>0</v>
      </c>
      <c r="BI292" s="511">
        <f t="shared" si="88"/>
        <v>0</v>
      </c>
      <c r="BJ292" s="431" t="s">
        <v>99</v>
      </c>
      <c r="BK292" s="511">
        <f t="shared" si="89"/>
        <v>0</v>
      </c>
      <c r="BL292" s="431" t="s">
        <v>204</v>
      </c>
      <c r="BM292" s="431" t="s">
        <v>2208</v>
      </c>
    </row>
    <row r="293" spans="2:65" s="438" customFormat="1" ht="22.5" customHeight="1">
      <c r="B293" s="439"/>
      <c r="C293" s="503" t="s">
        <v>2209</v>
      </c>
      <c r="D293" s="503" t="s">
        <v>1574</v>
      </c>
      <c r="E293" s="504" t="s">
        <v>2137</v>
      </c>
      <c r="F293" s="684" t="s">
        <v>2210</v>
      </c>
      <c r="G293" s="684"/>
      <c r="H293" s="684"/>
      <c r="I293" s="684"/>
      <c r="J293" s="505" t="s">
        <v>2207</v>
      </c>
      <c r="K293" s="506">
        <v>1</v>
      </c>
      <c r="L293" s="685"/>
      <c r="M293" s="685"/>
      <c r="N293" s="686">
        <f t="shared" si="80"/>
        <v>0</v>
      </c>
      <c r="O293" s="686"/>
      <c r="P293" s="686"/>
      <c r="Q293" s="686"/>
      <c r="R293" s="441"/>
      <c r="T293" s="507" t="s">
        <v>1528</v>
      </c>
      <c r="U293" s="508" t="s">
        <v>1543</v>
      </c>
      <c r="V293" s="509">
        <v>0</v>
      </c>
      <c r="W293" s="509">
        <f t="shared" si="81"/>
        <v>0</v>
      </c>
      <c r="X293" s="509">
        <v>0</v>
      </c>
      <c r="Y293" s="509">
        <f t="shared" si="82"/>
        <v>0</v>
      </c>
      <c r="Z293" s="509">
        <v>0</v>
      </c>
      <c r="AA293" s="510">
        <f t="shared" si="83"/>
        <v>0</v>
      </c>
      <c r="AL293" s="546"/>
      <c r="AR293" s="431" t="s">
        <v>204</v>
      </c>
      <c r="AT293" s="431" t="s">
        <v>1574</v>
      </c>
      <c r="AU293" s="431" t="s">
        <v>1577</v>
      </c>
      <c r="AY293" s="431" t="s">
        <v>1792</v>
      </c>
      <c r="BE293" s="511">
        <f t="shared" si="84"/>
        <v>0</v>
      </c>
      <c r="BF293" s="511">
        <f t="shared" si="85"/>
        <v>0</v>
      </c>
      <c r="BG293" s="511">
        <f t="shared" si="86"/>
        <v>0</v>
      </c>
      <c r="BH293" s="511">
        <f t="shared" si="87"/>
        <v>0</v>
      </c>
      <c r="BI293" s="511">
        <f t="shared" si="88"/>
        <v>0</v>
      </c>
      <c r="BJ293" s="431" t="s">
        <v>99</v>
      </c>
      <c r="BK293" s="511">
        <f t="shared" si="89"/>
        <v>0</v>
      </c>
      <c r="BL293" s="431" t="s">
        <v>204</v>
      </c>
      <c r="BM293" s="431" t="s">
        <v>2211</v>
      </c>
    </row>
    <row r="294" spans="2:65" s="438" customFormat="1" ht="22.5" customHeight="1">
      <c r="B294" s="439"/>
      <c r="C294" s="503" t="s">
        <v>2212</v>
      </c>
      <c r="D294" s="503" t="s">
        <v>1574</v>
      </c>
      <c r="E294" s="504" t="s">
        <v>2141</v>
      </c>
      <c r="F294" s="684" t="s">
        <v>2213</v>
      </c>
      <c r="G294" s="684"/>
      <c r="H294" s="684"/>
      <c r="I294" s="684"/>
      <c r="J294" s="505" t="s">
        <v>2207</v>
      </c>
      <c r="K294" s="506">
        <v>1</v>
      </c>
      <c r="L294" s="685"/>
      <c r="M294" s="685"/>
      <c r="N294" s="686">
        <f t="shared" si="80"/>
        <v>0</v>
      </c>
      <c r="O294" s="686"/>
      <c r="P294" s="686"/>
      <c r="Q294" s="686"/>
      <c r="R294" s="441"/>
      <c r="T294" s="507" t="s">
        <v>1528</v>
      </c>
      <c r="U294" s="508" t="s">
        <v>1543</v>
      </c>
      <c r="V294" s="509">
        <v>0</v>
      </c>
      <c r="W294" s="509">
        <f t="shared" si="81"/>
        <v>0</v>
      </c>
      <c r="X294" s="509">
        <v>0</v>
      </c>
      <c r="Y294" s="509">
        <f t="shared" si="82"/>
        <v>0</v>
      </c>
      <c r="Z294" s="509">
        <v>0</v>
      </c>
      <c r="AA294" s="510">
        <f t="shared" si="83"/>
        <v>0</v>
      </c>
      <c r="AL294" s="546"/>
      <c r="AR294" s="431" t="s">
        <v>204</v>
      </c>
      <c r="AT294" s="431" t="s">
        <v>1574</v>
      </c>
      <c r="AU294" s="431" t="s">
        <v>1577</v>
      </c>
      <c r="AY294" s="431" t="s">
        <v>1792</v>
      </c>
      <c r="BE294" s="511">
        <f t="shared" si="84"/>
        <v>0</v>
      </c>
      <c r="BF294" s="511">
        <f t="shared" si="85"/>
        <v>0</v>
      </c>
      <c r="BG294" s="511">
        <f t="shared" si="86"/>
        <v>0</v>
      </c>
      <c r="BH294" s="511">
        <f t="shared" si="87"/>
        <v>0</v>
      </c>
      <c r="BI294" s="511">
        <f t="shared" si="88"/>
        <v>0</v>
      </c>
      <c r="BJ294" s="431" t="s">
        <v>99</v>
      </c>
      <c r="BK294" s="511">
        <f t="shared" si="89"/>
        <v>0</v>
      </c>
      <c r="BL294" s="431" t="s">
        <v>204</v>
      </c>
      <c r="BM294" s="431" t="s">
        <v>2214</v>
      </c>
    </row>
    <row r="295" spans="2:65" s="438" customFormat="1" ht="22.5" customHeight="1">
      <c r="B295" s="439"/>
      <c r="C295" s="503" t="s">
        <v>2215</v>
      </c>
      <c r="D295" s="503" t="s">
        <v>1574</v>
      </c>
      <c r="E295" s="504" t="s">
        <v>2143</v>
      </c>
      <c r="F295" s="684" t="s">
        <v>2216</v>
      </c>
      <c r="G295" s="684"/>
      <c r="H295" s="684"/>
      <c r="I295" s="684"/>
      <c r="J295" s="505" t="s">
        <v>2207</v>
      </c>
      <c r="K295" s="506">
        <v>1</v>
      </c>
      <c r="L295" s="685"/>
      <c r="M295" s="685"/>
      <c r="N295" s="686">
        <f t="shared" si="80"/>
        <v>0</v>
      </c>
      <c r="O295" s="686"/>
      <c r="P295" s="686"/>
      <c r="Q295" s="686"/>
      <c r="R295" s="441"/>
      <c r="T295" s="507" t="s">
        <v>1528</v>
      </c>
      <c r="U295" s="508" t="s">
        <v>1543</v>
      </c>
      <c r="V295" s="509">
        <v>0</v>
      </c>
      <c r="W295" s="509">
        <f t="shared" si="81"/>
        <v>0</v>
      </c>
      <c r="X295" s="509">
        <v>0</v>
      </c>
      <c r="Y295" s="509">
        <f t="shared" si="82"/>
        <v>0</v>
      </c>
      <c r="Z295" s="509">
        <v>0</v>
      </c>
      <c r="AA295" s="510">
        <f t="shared" si="83"/>
        <v>0</v>
      </c>
      <c r="AL295" s="546"/>
      <c r="AR295" s="431" t="s">
        <v>204</v>
      </c>
      <c r="AT295" s="431" t="s">
        <v>1574</v>
      </c>
      <c r="AU295" s="431" t="s">
        <v>1577</v>
      </c>
      <c r="AY295" s="431" t="s">
        <v>1792</v>
      </c>
      <c r="BE295" s="511">
        <f t="shared" si="84"/>
        <v>0</v>
      </c>
      <c r="BF295" s="511">
        <f t="shared" si="85"/>
        <v>0</v>
      </c>
      <c r="BG295" s="511">
        <f t="shared" si="86"/>
        <v>0</v>
      </c>
      <c r="BH295" s="511">
        <f t="shared" si="87"/>
        <v>0</v>
      </c>
      <c r="BI295" s="511">
        <f t="shared" si="88"/>
        <v>0</v>
      </c>
      <c r="BJ295" s="431" t="s">
        <v>99</v>
      </c>
      <c r="BK295" s="511">
        <f t="shared" si="89"/>
        <v>0</v>
      </c>
      <c r="BL295" s="431" t="s">
        <v>204</v>
      </c>
      <c r="BM295" s="431" t="s">
        <v>2217</v>
      </c>
    </row>
    <row r="296" spans="2:65" s="438" customFormat="1" ht="22.5" customHeight="1">
      <c r="B296" s="439"/>
      <c r="C296" s="503" t="s">
        <v>2218</v>
      </c>
      <c r="D296" s="503" t="s">
        <v>1574</v>
      </c>
      <c r="E296" s="504" t="s">
        <v>2145</v>
      </c>
      <c r="F296" s="684" t="s">
        <v>2219</v>
      </c>
      <c r="G296" s="684"/>
      <c r="H296" s="684"/>
      <c r="I296" s="684"/>
      <c r="J296" s="505" t="s">
        <v>112</v>
      </c>
      <c r="K296" s="506">
        <v>300</v>
      </c>
      <c r="L296" s="685"/>
      <c r="M296" s="685"/>
      <c r="N296" s="686">
        <f t="shared" si="80"/>
        <v>0</v>
      </c>
      <c r="O296" s="686"/>
      <c r="P296" s="686"/>
      <c r="Q296" s="686"/>
      <c r="R296" s="441"/>
      <c r="T296" s="507" t="s">
        <v>1528</v>
      </c>
      <c r="U296" s="508" t="s">
        <v>1543</v>
      </c>
      <c r="V296" s="509">
        <v>0</v>
      </c>
      <c r="W296" s="509">
        <f t="shared" si="81"/>
        <v>0</v>
      </c>
      <c r="X296" s="509">
        <v>0</v>
      </c>
      <c r="Y296" s="509">
        <f t="shared" si="82"/>
        <v>0</v>
      </c>
      <c r="Z296" s="509">
        <v>0</v>
      </c>
      <c r="AA296" s="510">
        <f t="shared" si="83"/>
        <v>0</v>
      </c>
      <c r="AL296" s="546"/>
      <c r="AR296" s="431" t="s">
        <v>204</v>
      </c>
      <c r="AT296" s="431" t="s">
        <v>1574</v>
      </c>
      <c r="AU296" s="431" t="s">
        <v>1577</v>
      </c>
      <c r="AY296" s="431" t="s">
        <v>1792</v>
      </c>
      <c r="BE296" s="511">
        <f t="shared" si="84"/>
        <v>0</v>
      </c>
      <c r="BF296" s="511">
        <f t="shared" si="85"/>
        <v>0</v>
      </c>
      <c r="BG296" s="511">
        <f t="shared" si="86"/>
        <v>0</v>
      </c>
      <c r="BH296" s="511">
        <f t="shared" si="87"/>
        <v>0</v>
      </c>
      <c r="BI296" s="511">
        <f t="shared" si="88"/>
        <v>0</v>
      </c>
      <c r="BJ296" s="431" t="s">
        <v>99</v>
      </c>
      <c r="BK296" s="511">
        <f t="shared" si="89"/>
        <v>0</v>
      </c>
      <c r="BL296" s="431" t="s">
        <v>204</v>
      </c>
      <c r="BM296" s="431" t="s">
        <v>2220</v>
      </c>
    </row>
    <row r="297" spans="2:65" s="438" customFormat="1" ht="45.75" customHeight="1">
      <c r="B297" s="439"/>
      <c r="C297" s="503">
        <v>161</v>
      </c>
      <c r="D297" s="503"/>
      <c r="E297" s="504" t="s">
        <v>2147</v>
      </c>
      <c r="F297" s="697" t="s">
        <v>2221</v>
      </c>
      <c r="G297" s="698"/>
      <c r="H297" s="698"/>
      <c r="I297" s="699"/>
      <c r="J297" s="505" t="s">
        <v>227</v>
      </c>
      <c r="K297" s="506">
        <v>350</v>
      </c>
      <c r="L297" s="700"/>
      <c r="M297" s="701"/>
      <c r="N297" s="702">
        <f t="shared" si="80"/>
        <v>0</v>
      </c>
      <c r="O297" s="703"/>
      <c r="P297" s="703"/>
      <c r="Q297" s="704"/>
      <c r="R297" s="441"/>
      <c r="T297" s="507"/>
      <c r="U297" s="508"/>
      <c r="V297" s="509"/>
      <c r="W297" s="509"/>
      <c r="X297" s="509"/>
      <c r="Y297" s="509"/>
      <c r="Z297" s="509"/>
      <c r="AA297" s="510"/>
      <c r="AL297" s="546"/>
      <c r="AR297" s="431"/>
      <c r="AT297" s="431"/>
      <c r="AU297" s="431"/>
      <c r="AY297" s="431"/>
      <c r="BE297" s="511"/>
      <c r="BF297" s="511"/>
      <c r="BG297" s="511"/>
      <c r="BH297" s="511"/>
      <c r="BI297" s="511"/>
      <c r="BJ297" s="431"/>
      <c r="BK297" s="511">
        <f t="shared" si="89"/>
        <v>0</v>
      </c>
      <c r="BL297" s="431"/>
      <c r="BM297" s="431"/>
    </row>
    <row r="298" spans="2:65" s="438" customFormat="1" ht="34.5" customHeight="1">
      <c r="B298" s="439"/>
      <c r="C298" s="503">
        <v>162</v>
      </c>
      <c r="D298" s="503"/>
      <c r="E298" s="504" t="s">
        <v>2149</v>
      </c>
      <c r="F298" s="697" t="s">
        <v>2222</v>
      </c>
      <c r="G298" s="698"/>
      <c r="H298" s="698"/>
      <c r="I298" s="699"/>
      <c r="J298" s="505" t="s">
        <v>153</v>
      </c>
      <c r="K298" s="506">
        <v>9</v>
      </c>
      <c r="L298" s="700"/>
      <c r="M298" s="701"/>
      <c r="N298" s="702">
        <f t="shared" si="80"/>
        <v>0</v>
      </c>
      <c r="O298" s="703"/>
      <c r="P298" s="703"/>
      <c r="Q298" s="704"/>
      <c r="R298" s="441"/>
      <c r="T298" s="507"/>
      <c r="U298" s="508"/>
      <c r="V298" s="509"/>
      <c r="W298" s="509"/>
      <c r="X298" s="509"/>
      <c r="Y298" s="509"/>
      <c r="Z298" s="509"/>
      <c r="AA298" s="510"/>
      <c r="AL298" s="546"/>
      <c r="AR298" s="431"/>
      <c r="AT298" s="431"/>
      <c r="AU298" s="431"/>
      <c r="AY298" s="431"/>
      <c r="BE298" s="511"/>
      <c r="BF298" s="511"/>
      <c r="BG298" s="511"/>
      <c r="BH298" s="511"/>
      <c r="BI298" s="511"/>
      <c r="BJ298" s="431"/>
      <c r="BK298" s="511">
        <f t="shared" si="89"/>
        <v>0</v>
      </c>
      <c r="BL298" s="431"/>
      <c r="BM298" s="431"/>
    </row>
    <row r="299" spans="2:65" s="438" customFormat="1" ht="22.5" customHeight="1">
      <c r="B299" s="439"/>
      <c r="C299" s="503">
        <v>163</v>
      </c>
      <c r="D299" s="503" t="s">
        <v>1574</v>
      </c>
      <c r="E299" s="504" t="s">
        <v>2151</v>
      </c>
      <c r="F299" s="684" t="s">
        <v>2223</v>
      </c>
      <c r="G299" s="684"/>
      <c r="H299" s="684"/>
      <c r="I299" s="684"/>
      <c r="J299" s="505" t="s">
        <v>153</v>
      </c>
      <c r="K299" s="506">
        <v>50</v>
      </c>
      <c r="L299" s="685"/>
      <c r="M299" s="685"/>
      <c r="N299" s="686">
        <f t="shared" si="80"/>
        <v>0</v>
      </c>
      <c r="O299" s="686"/>
      <c r="P299" s="686"/>
      <c r="Q299" s="686"/>
      <c r="R299" s="441"/>
      <c r="T299" s="507" t="s">
        <v>1528</v>
      </c>
      <c r="U299" s="508" t="s">
        <v>1543</v>
      </c>
      <c r="V299" s="509">
        <v>0</v>
      </c>
      <c r="W299" s="509">
        <f t="shared" si="81"/>
        <v>0</v>
      </c>
      <c r="X299" s="509">
        <v>0</v>
      </c>
      <c r="Y299" s="509">
        <f t="shared" si="82"/>
        <v>0</v>
      </c>
      <c r="Z299" s="509">
        <v>0</v>
      </c>
      <c r="AA299" s="510">
        <f t="shared" si="83"/>
        <v>0</v>
      </c>
      <c r="AL299" s="546"/>
      <c r="AR299" s="431" t="s">
        <v>204</v>
      </c>
      <c r="AT299" s="431" t="s">
        <v>1574</v>
      </c>
      <c r="AU299" s="431" t="s">
        <v>1577</v>
      </c>
      <c r="AY299" s="431" t="s">
        <v>1792</v>
      </c>
      <c r="BE299" s="511">
        <f t="shared" si="84"/>
        <v>0</v>
      </c>
      <c r="BF299" s="511">
        <f t="shared" si="85"/>
        <v>0</v>
      </c>
      <c r="BG299" s="511">
        <f t="shared" si="86"/>
        <v>0</v>
      </c>
      <c r="BH299" s="511">
        <f t="shared" si="87"/>
        <v>0</v>
      </c>
      <c r="BI299" s="511">
        <f t="shared" si="88"/>
        <v>0</v>
      </c>
      <c r="BJ299" s="431" t="s">
        <v>99</v>
      </c>
      <c r="BK299" s="511">
        <f t="shared" si="89"/>
        <v>0</v>
      </c>
      <c r="BL299" s="431" t="s">
        <v>204</v>
      </c>
      <c r="BM299" s="431" t="s">
        <v>2224</v>
      </c>
    </row>
    <row r="300" spans="2:63" s="495" customFormat="1" ht="37.35" customHeight="1">
      <c r="B300" s="491"/>
      <c r="C300" s="492"/>
      <c r="D300" s="493" t="s">
        <v>1564</v>
      </c>
      <c r="E300" s="493"/>
      <c r="F300" s="493"/>
      <c r="G300" s="493"/>
      <c r="H300" s="493"/>
      <c r="I300" s="493"/>
      <c r="J300" s="493"/>
      <c r="K300" s="493"/>
      <c r="L300" s="493"/>
      <c r="M300" s="493"/>
      <c r="N300" s="705">
        <f>BK300</f>
        <v>0</v>
      </c>
      <c r="O300" s="706"/>
      <c r="P300" s="706"/>
      <c r="Q300" s="706"/>
      <c r="R300" s="494"/>
      <c r="T300" s="496"/>
      <c r="U300" s="492"/>
      <c r="V300" s="492"/>
      <c r="W300" s="497">
        <f>W301</f>
        <v>100</v>
      </c>
      <c r="X300" s="492"/>
      <c r="Y300" s="497">
        <f>Y301</f>
        <v>0</v>
      </c>
      <c r="Z300" s="492"/>
      <c r="AA300" s="498">
        <f>AA301</f>
        <v>0</v>
      </c>
      <c r="AL300" s="545"/>
      <c r="AR300" s="499" t="s">
        <v>204</v>
      </c>
      <c r="AT300" s="500" t="s">
        <v>1791</v>
      </c>
      <c r="AU300" s="500" t="s">
        <v>608</v>
      </c>
      <c r="AY300" s="499" t="s">
        <v>1792</v>
      </c>
      <c r="BK300" s="501">
        <f>BK301</f>
        <v>0</v>
      </c>
    </row>
    <row r="301" spans="2:65" s="438" customFormat="1" ht="31.5" customHeight="1">
      <c r="B301" s="439"/>
      <c r="C301" s="503">
        <v>164</v>
      </c>
      <c r="D301" s="503" t="s">
        <v>1574</v>
      </c>
      <c r="E301" s="504" t="s">
        <v>2225</v>
      </c>
      <c r="F301" s="684" t="s">
        <v>2226</v>
      </c>
      <c r="G301" s="684"/>
      <c r="H301" s="684"/>
      <c r="I301" s="684"/>
      <c r="J301" s="505" t="s">
        <v>1595</v>
      </c>
      <c r="K301" s="506">
        <v>100</v>
      </c>
      <c r="L301" s="685"/>
      <c r="M301" s="685"/>
      <c r="N301" s="686">
        <f>ROUND(L301*K301,2)</f>
        <v>0</v>
      </c>
      <c r="O301" s="686"/>
      <c r="P301" s="686"/>
      <c r="Q301" s="686"/>
      <c r="R301" s="441"/>
      <c r="T301" s="507" t="s">
        <v>1528</v>
      </c>
      <c r="U301" s="527" t="s">
        <v>1543</v>
      </c>
      <c r="V301" s="528">
        <v>1</v>
      </c>
      <c r="W301" s="528">
        <f>V301*K301</f>
        <v>100</v>
      </c>
      <c r="X301" s="528">
        <v>0</v>
      </c>
      <c r="Y301" s="528">
        <f>X301*K301</f>
        <v>0</v>
      </c>
      <c r="Z301" s="528">
        <v>0</v>
      </c>
      <c r="AA301" s="529">
        <f>Z301*K301</f>
        <v>0</v>
      </c>
      <c r="AL301" s="546"/>
      <c r="AR301" s="431" t="s">
        <v>2227</v>
      </c>
      <c r="AT301" s="431" t="s">
        <v>1574</v>
      </c>
      <c r="AU301" s="431" t="s">
        <v>99</v>
      </c>
      <c r="AY301" s="431" t="s">
        <v>1792</v>
      </c>
      <c r="BE301" s="511">
        <f>IF(U301="základní",N301,0)</f>
        <v>0</v>
      </c>
      <c r="BF301" s="511">
        <f>IF(U301="snížená",N301,0)</f>
        <v>0</v>
      </c>
      <c r="BG301" s="511">
        <f>IF(U301="zákl. přenesená",N301,0)</f>
        <v>0</v>
      </c>
      <c r="BH301" s="511">
        <f>IF(U301="sníž. přenesená",N301,0)</f>
        <v>0</v>
      </c>
      <c r="BI301" s="511">
        <f>IF(U301="nulová",N301,0)</f>
        <v>0</v>
      </c>
      <c r="BJ301" s="431" t="s">
        <v>99</v>
      </c>
      <c r="BK301" s="511">
        <f>ROUND(L301*K301,2)</f>
        <v>0</v>
      </c>
      <c r="BL301" s="431" t="s">
        <v>2227</v>
      </c>
      <c r="BM301" s="431" t="s">
        <v>2228</v>
      </c>
    </row>
    <row r="302" spans="2:38" s="438" customFormat="1" ht="6.95" customHeight="1">
      <c r="B302" s="461"/>
      <c r="C302" s="462"/>
      <c r="D302" s="462"/>
      <c r="E302" s="462"/>
      <c r="F302" s="462"/>
      <c r="G302" s="462"/>
      <c r="H302" s="462"/>
      <c r="I302" s="462"/>
      <c r="J302" s="462"/>
      <c r="K302" s="462"/>
      <c r="L302" s="462"/>
      <c r="M302" s="462"/>
      <c r="N302" s="462"/>
      <c r="O302" s="462"/>
      <c r="P302" s="462"/>
      <c r="Q302" s="462"/>
      <c r="R302" s="463"/>
      <c r="AL302" s="546"/>
    </row>
    <row r="303" spans="1:38" ht="12.75">
      <c r="A303" s="539"/>
      <c r="B303" s="539"/>
      <c r="C303" s="539"/>
      <c r="D303" s="539"/>
      <c r="E303" s="539"/>
      <c r="F303" s="539"/>
      <c r="G303" s="539"/>
      <c r="H303" s="539"/>
      <c r="I303" s="539"/>
      <c r="J303" s="539"/>
      <c r="K303" s="539"/>
      <c r="L303" s="539"/>
      <c r="M303" s="539"/>
      <c r="N303" s="539"/>
      <c r="O303" s="539"/>
      <c r="P303" s="539"/>
      <c r="Q303" s="539"/>
      <c r="R303" s="539"/>
      <c r="S303" s="539"/>
      <c r="T303" s="539"/>
      <c r="U303" s="539"/>
      <c r="V303" s="539"/>
      <c r="W303" s="539"/>
      <c r="X303" s="539"/>
      <c r="Y303" s="539"/>
      <c r="Z303" s="539"/>
      <c r="AA303" s="539"/>
      <c r="AB303" s="539"/>
      <c r="AC303" s="539"/>
      <c r="AD303" s="539"/>
      <c r="AE303" s="539"/>
      <c r="AF303" s="539"/>
      <c r="AG303" s="539"/>
      <c r="AH303" s="539"/>
      <c r="AI303" s="539"/>
      <c r="AJ303" s="539"/>
      <c r="AK303" s="539"/>
      <c r="AL303" s="548"/>
    </row>
    <row r="304" spans="1:38" ht="12.75">
      <c r="A304" s="539"/>
      <c r="B304" s="539"/>
      <c r="C304" s="539"/>
      <c r="D304" s="539"/>
      <c r="E304" s="539"/>
      <c r="F304" s="539"/>
      <c r="G304" s="539"/>
      <c r="H304" s="539"/>
      <c r="I304" s="539"/>
      <c r="J304" s="539"/>
      <c r="K304" s="539"/>
      <c r="L304" s="539"/>
      <c r="M304" s="539"/>
      <c r="N304" s="539"/>
      <c r="O304" s="539"/>
      <c r="P304" s="539"/>
      <c r="Q304" s="539"/>
      <c r="R304" s="539"/>
      <c r="S304" s="539"/>
      <c r="T304" s="539"/>
      <c r="U304" s="539"/>
      <c r="V304" s="539"/>
      <c r="W304" s="539"/>
      <c r="X304" s="539"/>
      <c r="Y304" s="539"/>
      <c r="Z304" s="539"/>
      <c r="AA304" s="539"/>
      <c r="AB304" s="539"/>
      <c r="AC304" s="539"/>
      <c r="AD304" s="539"/>
      <c r="AE304" s="539"/>
      <c r="AF304" s="539"/>
      <c r="AG304" s="539"/>
      <c r="AH304" s="539"/>
      <c r="AI304" s="539"/>
      <c r="AJ304" s="539"/>
      <c r="AK304" s="539"/>
      <c r="AL304" s="548"/>
    </row>
    <row r="305" spans="1:38" ht="12.75">
      <c r="A305" s="539"/>
      <c r="B305" s="539"/>
      <c r="C305" s="539"/>
      <c r="D305" s="539"/>
      <c r="E305" s="539"/>
      <c r="F305" s="539"/>
      <c r="G305" s="539"/>
      <c r="H305" s="539"/>
      <c r="I305" s="539"/>
      <c r="J305" s="539"/>
      <c r="K305" s="539"/>
      <c r="L305" s="539"/>
      <c r="M305" s="539"/>
      <c r="N305" s="539"/>
      <c r="O305" s="539"/>
      <c r="P305" s="539"/>
      <c r="Q305" s="539"/>
      <c r="R305" s="539"/>
      <c r="S305" s="539"/>
      <c r="T305" s="539"/>
      <c r="U305" s="539"/>
      <c r="V305" s="539"/>
      <c r="W305" s="539"/>
      <c r="X305" s="539"/>
      <c r="Y305" s="539"/>
      <c r="Z305" s="539"/>
      <c r="AA305" s="539"/>
      <c r="AB305" s="539"/>
      <c r="AC305" s="539"/>
      <c r="AD305" s="539"/>
      <c r="AE305" s="539"/>
      <c r="AF305" s="539"/>
      <c r="AG305" s="539"/>
      <c r="AH305" s="539"/>
      <c r="AI305" s="539"/>
      <c r="AJ305" s="539"/>
      <c r="AK305" s="539"/>
      <c r="AL305" s="548"/>
    </row>
    <row r="306" spans="1:38" ht="12.75">
      <c r="A306" s="539"/>
      <c r="B306" s="539"/>
      <c r="C306" s="539"/>
      <c r="D306" s="539"/>
      <c r="E306" s="539"/>
      <c r="F306" s="539"/>
      <c r="G306" s="539"/>
      <c r="H306" s="539"/>
      <c r="I306" s="539"/>
      <c r="J306" s="539"/>
      <c r="K306" s="539"/>
      <c r="L306" s="539"/>
      <c r="M306" s="539"/>
      <c r="N306" s="539"/>
      <c r="O306" s="539"/>
      <c r="P306" s="539"/>
      <c r="Q306" s="539"/>
      <c r="R306" s="539"/>
      <c r="S306" s="539"/>
      <c r="T306" s="539"/>
      <c r="U306" s="539"/>
      <c r="V306" s="539"/>
      <c r="W306" s="539"/>
      <c r="X306" s="539"/>
      <c r="Y306" s="539"/>
      <c r="Z306" s="539"/>
      <c r="AA306" s="539"/>
      <c r="AB306" s="539"/>
      <c r="AC306" s="539"/>
      <c r="AD306" s="539"/>
      <c r="AE306" s="539"/>
      <c r="AF306" s="539"/>
      <c r="AG306" s="539"/>
      <c r="AH306" s="539"/>
      <c r="AI306" s="539"/>
      <c r="AJ306" s="539"/>
      <c r="AK306" s="539"/>
      <c r="AL306" s="548"/>
    </row>
    <row r="307" spans="1:38" ht="12.75">
      <c r="A307" s="539"/>
      <c r="B307" s="539"/>
      <c r="C307" s="539"/>
      <c r="D307" s="539"/>
      <c r="E307" s="539"/>
      <c r="F307" s="539"/>
      <c r="G307" s="539"/>
      <c r="H307" s="539"/>
      <c r="I307" s="539"/>
      <c r="J307" s="539"/>
      <c r="K307" s="539"/>
      <c r="L307" s="539"/>
      <c r="M307" s="539"/>
      <c r="N307" s="539"/>
      <c r="O307" s="539"/>
      <c r="P307" s="539"/>
      <c r="Q307" s="539"/>
      <c r="R307" s="539"/>
      <c r="S307" s="539"/>
      <c r="T307" s="539"/>
      <c r="U307" s="539"/>
      <c r="V307" s="539"/>
      <c r="W307" s="539"/>
      <c r="X307" s="539"/>
      <c r="Y307" s="539"/>
      <c r="Z307" s="539"/>
      <c r="AA307" s="539"/>
      <c r="AB307" s="539"/>
      <c r="AC307" s="539"/>
      <c r="AD307" s="539"/>
      <c r="AE307" s="539"/>
      <c r="AF307" s="539"/>
      <c r="AG307" s="539"/>
      <c r="AH307" s="539"/>
      <c r="AI307" s="539"/>
      <c r="AJ307" s="539"/>
      <c r="AK307" s="539"/>
      <c r="AL307" s="548"/>
    </row>
    <row r="308" spans="1:38" ht="12.75">
      <c r="A308" s="539"/>
      <c r="B308" s="539"/>
      <c r="C308" s="539"/>
      <c r="D308" s="539"/>
      <c r="E308" s="539"/>
      <c r="F308" s="539"/>
      <c r="G308" s="539"/>
      <c r="H308" s="539"/>
      <c r="I308" s="539"/>
      <c r="J308" s="539"/>
      <c r="K308" s="539"/>
      <c r="L308" s="539"/>
      <c r="M308" s="539"/>
      <c r="N308" s="539"/>
      <c r="O308" s="539"/>
      <c r="P308" s="539"/>
      <c r="Q308" s="539"/>
      <c r="R308" s="539"/>
      <c r="S308" s="539"/>
      <c r="T308" s="539"/>
      <c r="U308" s="539"/>
      <c r="V308" s="539"/>
      <c r="W308" s="539"/>
      <c r="X308" s="539"/>
      <c r="Y308" s="539"/>
      <c r="Z308" s="539"/>
      <c r="AA308" s="539"/>
      <c r="AB308" s="539"/>
      <c r="AC308" s="539"/>
      <c r="AD308" s="539"/>
      <c r="AE308" s="539"/>
      <c r="AF308" s="539"/>
      <c r="AG308" s="539"/>
      <c r="AH308" s="539"/>
      <c r="AI308" s="539"/>
      <c r="AJ308" s="539"/>
      <c r="AK308" s="539"/>
      <c r="AL308" s="548"/>
    </row>
    <row r="309" spans="1:38" ht="12.75">
      <c r="A309" s="539"/>
      <c r="B309" s="539"/>
      <c r="C309" s="539"/>
      <c r="D309" s="539"/>
      <c r="E309" s="539"/>
      <c r="F309" s="539"/>
      <c r="G309" s="539"/>
      <c r="H309" s="539"/>
      <c r="I309" s="539"/>
      <c r="J309" s="539"/>
      <c r="K309" s="539"/>
      <c r="L309" s="539"/>
      <c r="M309" s="539"/>
      <c r="N309" s="539"/>
      <c r="O309" s="539"/>
      <c r="P309" s="539"/>
      <c r="Q309" s="539"/>
      <c r="R309" s="539"/>
      <c r="S309" s="539"/>
      <c r="T309" s="539"/>
      <c r="U309" s="539"/>
      <c r="V309" s="539"/>
      <c r="W309" s="539"/>
      <c r="X309" s="539"/>
      <c r="Y309" s="539"/>
      <c r="Z309" s="539"/>
      <c r="AA309" s="539"/>
      <c r="AB309" s="539"/>
      <c r="AC309" s="539"/>
      <c r="AD309" s="539"/>
      <c r="AE309" s="539"/>
      <c r="AF309" s="539"/>
      <c r="AG309" s="539"/>
      <c r="AH309" s="539"/>
      <c r="AI309" s="539"/>
      <c r="AJ309" s="539"/>
      <c r="AK309" s="539"/>
      <c r="AL309" s="548"/>
    </row>
    <row r="310" spans="1:38" ht="12.75">
      <c r="A310" s="539"/>
      <c r="B310" s="539"/>
      <c r="C310" s="539"/>
      <c r="D310" s="539"/>
      <c r="E310" s="539"/>
      <c r="F310" s="539"/>
      <c r="G310" s="539"/>
      <c r="H310" s="539"/>
      <c r="I310" s="539"/>
      <c r="J310" s="539"/>
      <c r="K310" s="539"/>
      <c r="L310" s="539"/>
      <c r="M310" s="539"/>
      <c r="N310" s="539"/>
      <c r="O310" s="539"/>
      <c r="P310" s="539"/>
      <c r="Q310" s="539"/>
      <c r="R310" s="539"/>
      <c r="S310" s="539"/>
      <c r="T310" s="539"/>
      <c r="U310" s="539"/>
      <c r="V310" s="539"/>
      <c r="W310" s="539"/>
      <c r="X310" s="539"/>
      <c r="Y310" s="539"/>
      <c r="Z310" s="539"/>
      <c r="AA310" s="539"/>
      <c r="AB310" s="539"/>
      <c r="AC310" s="539"/>
      <c r="AD310" s="539"/>
      <c r="AE310" s="539"/>
      <c r="AF310" s="539"/>
      <c r="AG310" s="539"/>
      <c r="AH310" s="539"/>
      <c r="AI310" s="539"/>
      <c r="AJ310" s="539"/>
      <c r="AK310" s="539"/>
      <c r="AL310" s="548"/>
    </row>
    <row r="311" spans="1:38" ht="12.75">
      <c r="A311" s="539"/>
      <c r="B311" s="539"/>
      <c r="C311" s="539"/>
      <c r="D311" s="539"/>
      <c r="E311" s="539"/>
      <c r="F311" s="539"/>
      <c r="G311" s="539"/>
      <c r="H311" s="539"/>
      <c r="I311" s="539"/>
      <c r="J311" s="539"/>
      <c r="K311" s="539"/>
      <c r="L311" s="539"/>
      <c r="M311" s="539"/>
      <c r="N311" s="539"/>
      <c r="O311" s="539"/>
      <c r="P311" s="539"/>
      <c r="Q311" s="539"/>
      <c r="R311" s="539"/>
      <c r="S311" s="539"/>
      <c r="T311" s="539"/>
      <c r="U311" s="539"/>
      <c r="V311" s="539"/>
      <c r="W311" s="539"/>
      <c r="X311" s="539"/>
      <c r="Y311" s="539"/>
      <c r="Z311" s="539"/>
      <c r="AA311" s="539"/>
      <c r="AB311" s="539"/>
      <c r="AC311" s="539"/>
      <c r="AD311" s="539"/>
      <c r="AE311" s="539"/>
      <c r="AF311" s="539"/>
      <c r="AG311" s="539"/>
      <c r="AH311" s="539"/>
      <c r="AI311" s="539"/>
      <c r="AJ311" s="539"/>
      <c r="AK311" s="539"/>
      <c r="AL311" s="548"/>
    </row>
    <row r="312" spans="1:38" ht="12.75">
      <c r="A312" s="539"/>
      <c r="B312" s="539"/>
      <c r="C312" s="539"/>
      <c r="D312" s="539"/>
      <c r="E312" s="539"/>
      <c r="F312" s="539"/>
      <c r="G312" s="539"/>
      <c r="H312" s="539"/>
      <c r="I312" s="539"/>
      <c r="J312" s="539"/>
      <c r="K312" s="539"/>
      <c r="L312" s="539"/>
      <c r="M312" s="539"/>
      <c r="N312" s="539"/>
      <c r="O312" s="539"/>
      <c r="P312" s="539"/>
      <c r="Q312" s="539"/>
      <c r="R312" s="539"/>
      <c r="S312" s="539"/>
      <c r="T312" s="539"/>
      <c r="U312" s="539"/>
      <c r="V312" s="539"/>
      <c r="W312" s="539"/>
      <c r="X312" s="539"/>
      <c r="Y312" s="539"/>
      <c r="Z312" s="539"/>
      <c r="AA312" s="539"/>
      <c r="AB312" s="539"/>
      <c r="AC312" s="539"/>
      <c r="AD312" s="539"/>
      <c r="AE312" s="539"/>
      <c r="AF312" s="539"/>
      <c r="AG312" s="539"/>
      <c r="AH312" s="539"/>
      <c r="AI312" s="539"/>
      <c r="AJ312" s="539"/>
      <c r="AK312" s="539"/>
      <c r="AL312" s="548"/>
    </row>
    <row r="313" spans="1:38" ht="12.75">
      <c r="A313" s="539"/>
      <c r="B313" s="539"/>
      <c r="C313" s="539"/>
      <c r="D313" s="539"/>
      <c r="E313" s="539"/>
      <c r="F313" s="539"/>
      <c r="G313" s="539"/>
      <c r="H313" s="539"/>
      <c r="I313" s="539"/>
      <c r="J313" s="539"/>
      <c r="K313" s="539"/>
      <c r="L313" s="539"/>
      <c r="M313" s="539"/>
      <c r="N313" s="539"/>
      <c r="O313" s="539"/>
      <c r="P313" s="539"/>
      <c r="Q313" s="539"/>
      <c r="R313" s="539"/>
      <c r="S313" s="539"/>
      <c r="T313" s="539"/>
      <c r="U313" s="539"/>
      <c r="V313" s="539"/>
      <c r="W313" s="539"/>
      <c r="X313" s="539"/>
      <c r="Y313" s="539"/>
      <c r="Z313" s="539"/>
      <c r="AA313" s="539"/>
      <c r="AB313" s="539"/>
      <c r="AC313" s="539"/>
      <c r="AD313" s="539"/>
      <c r="AE313" s="539"/>
      <c r="AF313" s="539"/>
      <c r="AG313" s="539"/>
      <c r="AH313" s="539"/>
      <c r="AI313" s="539"/>
      <c r="AJ313" s="539"/>
      <c r="AK313" s="539"/>
      <c r="AL313" s="548"/>
    </row>
    <row r="314" spans="1:38" ht="12.75">
      <c r="A314" s="539"/>
      <c r="B314" s="539"/>
      <c r="C314" s="539"/>
      <c r="D314" s="539"/>
      <c r="E314" s="539"/>
      <c r="F314" s="539"/>
      <c r="G314" s="539"/>
      <c r="H314" s="539"/>
      <c r="I314" s="539"/>
      <c r="J314" s="539"/>
      <c r="K314" s="539"/>
      <c r="L314" s="539"/>
      <c r="M314" s="539"/>
      <c r="N314" s="539"/>
      <c r="O314" s="539"/>
      <c r="P314" s="539"/>
      <c r="Q314" s="539"/>
      <c r="R314" s="539"/>
      <c r="S314" s="539"/>
      <c r="T314" s="539"/>
      <c r="U314" s="539"/>
      <c r="V314" s="539"/>
      <c r="W314" s="539"/>
      <c r="X314" s="539"/>
      <c r="Y314" s="539"/>
      <c r="Z314" s="539"/>
      <c r="AA314" s="539"/>
      <c r="AB314" s="539"/>
      <c r="AC314" s="539"/>
      <c r="AD314" s="539"/>
      <c r="AE314" s="539"/>
      <c r="AF314" s="539"/>
      <c r="AG314" s="539"/>
      <c r="AH314" s="539"/>
      <c r="AI314" s="539"/>
      <c r="AJ314" s="539"/>
      <c r="AK314" s="539"/>
      <c r="AL314" s="548"/>
    </row>
    <row r="315" spans="1:38" ht="12.75">
      <c r="A315" s="539"/>
      <c r="B315" s="539"/>
      <c r="C315" s="539"/>
      <c r="D315" s="539"/>
      <c r="E315" s="539"/>
      <c r="F315" s="539"/>
      <c r="G315" s="539"/>
      <c r="H315" s="539"/>
      <c r="I315" s="539"/>
      <c r="J315" s="539"/>
      <c r="K315" s="539"/>
      <c r="L315" s="539"/>
      <c r="M315" s="539"/>
      <c r="N315" s="539"/>
      <c r="O315" s="539"/>
      <c r="P315" s="539"/>
      <c r="Q315" s="539"/>
      <c r="R315" s="539"/>
      <c r="S315" s="539"/>
      <c r="T315" s="539"/>
      <c r="U315" s="539"/>
      <c r="V315" s="539"/>
      <c r="W315" s="539"/>
      <c r="X315" s="539"/>
      <c r="Y315" s="539"/>
      <c r="Z315" s="539"/>
      <c r="AA315" s="539"/>
      <c r="AB315" s="539"/>
      <c r="AC315" s="539"/>
      <c r="AD315" s="539"/>
      <c r="AE315" s="539"/>
      <c r="AF315" s="539"/>
      <c r="AG315" s="539"/>
      <c r="AH315" s="539"/>
      <c r="AI315" s="539"/>
      <c r="AJ315" s="539"/>
      <c r="AK315" s="539"/>
      <c r="AL315" s="548"/>
    </row>
    <row r="316" spans="1:38" ht="12.75">
      <c r="A316" s="539"/>
      <c r="B316" s="539"/>
      <c r="C316" s="539"/>
      <c r="D316" s="539"/>
      <c r="E316" s="539"/>
      <c r="F316" s="539"/>
      <c r="G316" s="539"/>
      <c r="H316" s="539"/>
      <c r="I316" s="539"/>
      <c r="J316" s="539"/>
      <c r="K316" s="539"/>
      <c r="L316" s="539"/>
      <c r="M316" s="539"/>
      <c r="N316" s="539"/>
      <c r="O316" s="539"/>
      <c r="P316" s="539"/>
      <c r="Q316" s="539"/>
      <c r="R316" s="539"/>
      <c r="S316" s="539"/>
      <c r="T316" s="539"/>
      <c r="U316" s="539"/>
      <c r="V316" s="539"/>
      <c r="W316" s="539"/>
      <c r="X316" s="539"/>
      <c r="Y316" s="539"/>
      <c r="Z316" s="539"/>
      <c r="AA316" s="539"/>
      <c r="AB316" s="539"/>
      <c r="AC316" s="539"/>
      <c r="AD316" s="539"/>
      <c r="AE316" s="539"/>
      <c r="AF316" s="539"/>
      <c r="AG316" s="539"/>
      <c r="AH316" s="539"/>
      <c r="AI316" s="539"/>
      <c r="AJ316" s="539"/>
      <c r="AK316" s="539"/>
      <c r="AL316" s="548"/>
    </row>
    <row r="317" spans="1:38" ht="12.75">
      <c r="A317" s="539"/>
      <c r="B317" s="539"/>
      <c r="C317" s="539"/>
      <c r="D317" s="539"/>
      <c r="E317" s="539"/>
      <c r="F317" s="539"/>
      <c r="G317" s="539"/>
      <c r="H317" s="539"/>
      <c r="I317" s="539"/>
      <c r="J317" s="539"/>
      <c r="K317" s="539"/>
      <c r="L317" s="539"/>
      <c r="M317" s="539"/>
      <c r="N317" s="539"/>
      <c r="O317" s="539"/>
      <c r="P317" s="539"/>
      <c r="Q317" s="539"/>
      <c r="R317" s="539"/>
      <c r="S317" s="539"/>
      <c r="T317" s="539"/>
      <c r="U317" s="539"/>
      <c r="V317" s="539"/>
      <c r="W317" s="539"/>
      <c r="X317" s="539"/>
      <c r="Y317" s="539"/>
      <c r="Z317" s="539"/>
      <c r="AA317" s="539"/>
      <c r="AB317" s="539"/>
      <c r="AC317" s="539"/>
      <c r="AD317" s="539"/>
      <c r="AE317" s="539"/>
      <c r="AF317" s="539"/>
      <c r="AG317" s="539"/>
      <c r="AH317" s="539"/>
      <c r="AI317" s="539"/>
      <c r="AJ317" s="539"/>
      <c r="AK317" s="539"/>
      <c r="AL317" s="548"/>
    </row>
    <row r="318" spans="1:38" ht="12.75">
      <c r="A318" s="539"/>
      <c r="B318" s="539"/>
      <c r="C318" s="539"/>
      <c r="D318" s="539"/>
      <c r="E318" s="539"/>
      <c r="F318" s="539"/>
      <c r="G318" s="539"/>
      <c r="H318" s="539"/>
      <c r="I318" s="539"/>
      <c r="J318" s="539"/>
      <c r="K318" s="539"/>
      <c r="L318" s="539"/>
      <c r="M318" s="539"/>
      <c r="N318" s="539"/>
      <c r="O318" s="539"/>
      <c r="P318" s="539"/>
      <c r="Q318" s="539"/>
      <c r="R318" s="539"/>
      <c r="S318" s="539"/>
      <c r="T318" s="539"/>
      <c r="U318" s="539"/>
      <c r="V318" s="539"/>
      <c r="W318" s="539"/>
      <c r="X318" s="539"/>
      <c r="Y318" s="539"/>
      <c r="Z318" s="539"/>
      <c r="AA318" s="539"/>
      <c r="AB318" s="539"/>
      <c r="AC318" s="539"/>
      <c r="AD318" s="539"/>
      <c r="AE318" s="539"/>
      <c r="AF318" s="539"/>
      <c r="AG318" s="539"/>
      <c r="AH318" s="539"/>
      <c r="AI318" s="539"/>
      <c r="AJ318" s="539"/>
      <c r="AK318" s="539"/>
      <c r="AL318" s="548"/>
    </row>
    <row r="319" spans="1:38" ht="12.75">
      <c r="A319" s="539"/>
      <c r="B319" s="539"/>
      <c r="C319" s="539"/>
      <c r="D319" s="539"/>
      <c r="E319" s="539"/>
      <c r="F319" s="539"/>
      <c r="G319" s="539"/>
      <c r="H319" s="539"/>
      <c r="I319" s="539"/>
      <c r="J319" s="539"/>
      <c r="K319" s="539"/>
      <c r="L319" s="539"/>
      <c r="M319" s="539"/>
      <c r="N319" s="539"/>
      <c r="O319" s="539"/>
      <c r="P319" s="539"/>
      <c r="Q319" s="539"/>
      <c r="R319" s="539"/>
      <c r="S319" s="539"/>
      <c r="T319" s="539"/>
      <c r="U319" s="539"/>
      <c r="V319" s="539"/>
      <c r="W319" s="539"/>
      <c r="X319" s="539"/>
      <c r="Y319" s="539"/>
      <c r="Z319" s="539"/>
      <c r="AA319" s="539"/>
      <c r="AB319" s="539"/>
      <c r="AC319" s="539"/>
      <c r="AD319" s="539"/>
      <c r="AE319" s="539"/>
      <c r="AF319" s="539"/>
      <c r="AG319" s="539"/>
      <c r="AH319" s="539"/>
      <c r="AI319" s="539"/>
      <c r="AJ319" s="539"/>
      <c r="AK319" s="539"/>
      <c r="AL319" s="548"/>
    </row>
    <row r="320" spans="1:38" ht="12.75">
      <c r="A320" s="539"/>
      <c r="B320" s="539"/>
      <c r="C320" s="539"/>
      <c r="D320" s="539"/>
      <c r="E320" s="539"/>
      <c r="F320" s="539"/>
      <c r="G320" s="539"/>
      <c r="H320" s="539"/>
      <c r="I320" s="539"/>
      <c r="J320" s="539"/>
      <c r="K320" s="539"/>
      <c r="L320" s="539"/>
      <c r="M320" s="539"/>
      <c r="N320" s="539"/>
      <c r="O320" s="539"/>
      <c r="P320" s="539"/>
      <c r="Q320" s="539"/>
      <c r="R320" s="539"/>
      <c r="S320" s="539"/>
      <c r="T320" s="539"/>
      <c r="U320" s="539"/>
      <c r="V320" s="539"/>
      <c r="W320" s="539"/>
      <c r="X320" s="539"/>
      <c r="Y320" s="539"/>
      <c r="Z320" s="539"/>
      <c r="AA320" s="539"/>
      <c r="AB320" s="539"/>
      <c r="AC320" s="539"/>
      <c r="AD320" s="539"/>
      <c r="AE320" s="539"/>
      <c r="AF320" s="539"/>
      <c r="AG320" s="539"/>
      <c r="AH320" s="539"/>
      <c r="AI320" s="539"/>
      <c r="AJ320" s="539"/>
      <c r="AK320" s="539"/>
      <c r="AL320" s="548"/>
    </row>
    <row r="321" spans="1:38" ht="12.75">
      <c r="A321" s="539"/>
      <c r="B321" s="539"/>
      <c r="C321" s="539"/>
      <c r="D321" s="539"/>
      <c r="E321" s="539"/>
      <c r="F321" s="539"/>
      <c r="G321" s="539"/>
      <c r="H321" s="539"/>
      <c r="I321" s="539"/>
      <c r="J321" s="539"/>
      <c r="K321" s="539"/>
      <c r="L321" s="539"/>
      <c r="M321" s="539"/>
      <c r="N321" s="539"/>
      <c r="O321" s="539"/>
      <c r="P321" s="539"/>
      <c r="Q321" s="539"/>
      <c r="R321" s="539"/>
      <c r="S321" s="539"/>
      <c r="T321" s="539"/>
      <c r="U321" s="539"/>
      <c r="V321" s="539"/>
      <c r="W321" s="539"/>
      <c r="X321" s="539"/>
      <c r="Y321" s="539"/>
      <c r="Z321" s="539"/>
      <c r="AA321" s="539"/>
      <c r="AB321" s="539"/>
      <c r="AC321" s="539"/>
      <c r="AD321" s="539"/>
      <c r="AE321" s="539"/>
      <c r="AF321" s="539"/>
      <c r="AG321" s="539"/>
      <c r="AH321" s="539"/>
      <c r="AI321" s="539"/>
      <c r="AJ321" s="539"/>
      <c r="AK321" s="539"/>
      <c r="AL321" s="548"/>
    </row>
    <row r="322" spans="1:38" ht="12.75">
      <c r="A322" s="539"/>
      <c r="B322" s="539"/>
      <c r="C322" s="539"/>
      <c r="D322" s="539"/>
      <c r="E322" s="539"/>
      <c r="F322" s="539"/>
      <c r="G322" s="539"/>
      <c r="H322" s="539"/>
      <c r="I322" s="539"/>
      <c r="J322" s="539"/>
      <c r="K322" s="539"/>
      <c r="L322" s="539"/>
      <c r="M322" s="539"/>
      <c r="N322" s="539"/>
      <c r="O322" s="539"/>
      <c r="P322" s="539"/>
      <c r="Q322" s="539"/>
      <c r="R322" s="539"/>
      <c r="S322" s="539"/>
      <c r="T322" s="539"/>
      <c r="U322" s="539"/>
      <c r="V322" s="539"/>
      <c r="W322" s="539"/>
      <c r="X322" s="539"/>
      <c r="Y322" s="539"/>
      <c r="Z322" s="539"/>
      <c r="AA322" s="539"/>
      <c r="AB322" s="539"/>
      <c r="AC322" s="539"/>
      <c r="AD322" s="539"/>
      <c r="AE322" s="539"/>
      <c r="AF322" s="539"/>
      <c r="AG322" s="539"/>
      <c r="AH322" s="539"/>
      <c r="AI322" s="539"/>
      <c r="AJ322" s="539"/>
      <c r="AK322" s="539"/>
      <c r="AL322" s="548"/>
    </row>
    <row r="323" spans="1:38" ht="12.75">
      <c r="A323" s="539"/>
      <c r="B323" s="539"/>
      <c r="C323" s="539"/>
      <c r="D323" s="539"/>
      <c r="E323" s="539"/>
      <c r="F323" s="539"/>
      <c r="G323" s="539"/>
      <c r="H323" s="539"/>
      <c r="I323" s="539"/>
      <c r="J323" s="539"/>
      <c r="K323" s="539"/>
      <c r="L323" s="539"/>
      <c r="M323" s="539"/>
      <c r="N323" s="539"/>
      <c r="O323" s="539"/>
      <c r="P323" s="539"/>
      <c r="Q323" s="539"/>
      <c r="R323" s="539"/>
      <c r="S323" s="539"/>
      <c r="T323" s="539"/>
      <c r="U323" s="539"/>
      <c r="V323" s="539"/>
      <c r="W323" s="539"/>
      <c r="X323" s="539"/>
      <c r="Y323" s="539"/>
      <c r="Z323" s="539"/>
      <c r="AA323" s="539"/>
      <c r="AB323" s="539"/>
      <c r="AC323" s="539"/>
      <c r="AD323" s="539"/>
      <c r="AE323" s="539"/>
      <c r="AF323" s="539"/>
      <c r="AG323" s="539"/>
      <c r="AH323" s="539"/>
      <c r="AI323" s="539"/>
      <c r="AJ323" s="539"/>
      <c r="AK323" s="539"/>
      <c r="AL323" s="548"/>
    </row>
    <row r="324" spans="1:38" ht="12.75">
      <c r="A324" s="539"/>
      <c r="B324" s="539"/>
      <c r="C324" s="539"/>
      <c r="D324" s="539"/>
      <c r="E324" s="539"/>
      <c r="F324" s="539"/>
      <c r="G324" s="539"/>
      <c r="H324" s="539"/>
      <c r="I324" s="539"/>
      <c r="J324" s="539"/>
      <c r="K324" s="539"/>
      <c r="L324" s="539"/>
      <c r="M324" s="539"/>
      <c r="N324" s="539"/>
      <c r="O324" s="539"/>
      <c r="P324" s="539"/>
      <c r="Q324" s="539"/>
      <c r="R324" s="539"/>
      <c r="S324" s="539"/>
      <c r="T324" s="539"/>
      <c r="U324" s="539"/>
      <c r="V324" s="539"/>
      <c r="W324" s="539"/>
      <c r="X324" s="539"/>
      <c r="Y324" s="539"/>
      <c r="Z324" s="539"/>
      <c r="AA324" s="539"/>
      <c r="AB324" s="539"/>
      <c r="AC324" s="539"/>
      <c r="AD324" s="539"/>
      <c r="AE324" s="539"/>
      <c r="AF324" s="539"/>
      <c r="AG324" s="539"/>
      <c r="AH324" s="539"/>
      <c r="AI324" s="539"/>
      <c r="AJ324" s="539"/>
      <c r="AK324" s="539"/>
      <c r="AL324" s="548"/>
    </row>
    <row r="325" spans="1:38" ht="12.75">
      <c r="A325" s="539"/>
      <c r="B325" s="539"/>
      <c r="C325" s="539"/>
      <c r="D325" s="539"/>
      <c r="E325" s="539"/>
      <c r="F325" s="539"/>
      <c r="G325" s="539"/>
      <c r="H325" s="539"/>
      <c r="I325" s="539"/>
      <c r="J325" s="539"/>
      <c r="K325" s="539"/>
      <c r="L325" s="539"/>
      <c r="M325" s="539"/>
      <c r="N325" s="539"/>
      <c r="O325" s="539"/>
      <c r="P325" s="539"/>
      <c r="Q325" s="539"/>
      <c r="R325" s="539"/>
      <c r="S325" s="539"/>
      <c r="T325" s="539"/>
      <c r="U325" s="539"/>
      <c r="V325" s="539"/>
      <c r="W325" s="539"/>
      <c r="X325" s="539"/>
      <c r="Y325" s="539"/>
      <c r="Z325" s="539"/>
      <c r="AA325" s="539"/>
      <c r="AB325" s="539"/>
      <c r="AC325" s="539"/>
      <c r="AD325" s="539"/>
      <c r="AE325" s="539"/>
      <c r="AF325" s="539"/>
      <c r="AG325" s="539"/>
      <c r="AH325" s="539"/>
      <c r="AI325" s="539"/>
      <c r="AJ325" s="539"/>
      <c r="AK325" s="539"/>
      <c r="AL325" s="548"/>
    </row>
    <row r="326" spans="1:38" ht="12.75">
      <c r="A326" s="539"/>
      <c r="B326" s="539"/>
      <c r="C326" s="539"/>
      <c r="D326" s="539"/>
      <c r="E326" s="539"/>
      <c r="F326" s="539"/>
      <c r="G326" s="539"/>
      <c r="H326" s="539"/>
      <c r="I326" s="539"/>
      <c r="J326" s="539"/>
      <c r="K326" s="539"/>
      <c r="L326" s="539"/>
      <c r="M326" s="539"/>
      <c r="N326" s="539"/>
      <c r="O326" s="539"/>
      <c r="P326" s="539"/>
      <c r="Q326" s="539"/>
      <c r="R326" s="539"/>
      <c r="S326" s="539"/>
      <c r="T326" s="539"/>
      <c r="U326" s="539"/>
      <c r="V326" s="539"/>
      <c r="W326" s="539"/>
      <c r="X326" s="539"/>
      <c r="Y326" s="539"/>
      <c r="Z326" s="539"/>
      <c r="AA326" s="539"/>
      <c r="AB326" s="539"/>
      <c r="AC326" s="539"/>
      <c r="AD326" s="539"/>
      <c r="AE326" s="539"/>
      <c r="AF326" s="539"/>
      <c r="AG326" s="539"/>
      <c r="AH326" s="539"/>
      <c r="AI326" s="539"/>
      <c r="AJ326" s="539"/>
      <c r="AK326" s="539"/>
      <c r="AL326" s="548"/>
    </row>
    <row r="327" spans="1:38" ht="12.75">
      <c r="A327" s="539"/>
      <c r="B327" s="539"/>
      <c r="C327" s="539"/>
      <c r="D327" s="539"/>
      <c r="E327" s="539"/>
      <c r="F327" s="539"/>
      <c r="G327" s="539"/>
      <c r="H327" s="539"/>
      <c r="I327" s="539"/>
      <c r="J327" s="539"/>
      <c r="K327" s="539"/>
      <c r="L327" s="539"/>
      <c r="M327" s="539"/>
      <c r="N327" s="539"/>
      <c r="O327" s="539"/>
      <c r="P327" s="539"/>
      <c r="Q327" s="539"/>
      <c r="R327" s="539"/>
      <c r="S327" s="539"/>
      <c r="T327" s="539"/>
      <c r="U327" s="539"/>
      <c r="V327" s="539"/>
      <c r="W327" s="539"/>
      <c r="X327" s="539"/>
      <c r="Y327" s="539"/>
      <c r="Z327" s="539"/>
      <c r="AA327" s="539"/>
      <c r="AB327" s="539"/>
      <c r="AC327" s="539"/>
      <c r="AD327" s="539"/>
      <c r="AE327" s="539"/>
      <c r="AF327" s="539"/>
      <c r="AG327" s="539"/>
      <c r="AH327" s="539"/>
      <c r="AI327" s="539"/>
      <c r="AJ327" s="539"/>
      <c r="AK327" s="539"/>
      <c r="AL327" s="548"/>
    </row>
    <row r="328" spans="1:38" ht="12.75">
      <c r="A328" s="539"/>
      <c r="B328" s="539"/>
      <c r="C328" s="539"/>
      <c r="D328" s="539"/>
      <c r="E328" s="539"/>
      <c r="F328" s="539"/>
      <c r="G328" s="539"/>
      <c r="H328" s="539"/>
      <c r="I328" s="539"/>
      <c r="J328" s="539"/>
      <c r="K328" s="539"/>
      <c r="L328" s="539"/>
      <c r="M328" s="539"/>
      <c r="N328" s="539"/>
      <c r="O328" s="539"/>
      <c r="P328" s="539"/>
      <c r="Q328" s="539"/>
      <c r="R328" s="539"/>
      <c r="S328" s="539"/>
      <c r="T328" s="539"/>
      <c r="U328" s="539"/>
      <c r="V328" s="539"/>
      <c r="W328" s="539"/>
      <c r="X328" s="539"/>
      <c r="Y328" s="539"/>
      <c r="Z328" s="539"/>
      <c r="AA328" s="539"/>
      <c r="AB328" s="539"/>
      <c r="AC328" s="539"/>
      <c r="AD328" s="539"/>
      <c r="AE328" s="539"/>
      <c r="AF328" s="539"/>
      <c r="AG328" s="539"/>
      <c r="AH328" s="539"/>
      <c r="AI328" s="539"/>
      <c r="AJ328" s="539"/>
      <c r="AK328" s="539"/>
      <c r="AL328" s="548"/>
    </row>
    <row r="329" spans="1:38" ht="12.75">
      <c r="A329" s="539"/>
      <c r="B329" s="539"/>
      <c r="C329" s="539"/>
      <c r="D329" s="539"/>
      <c r="E329" s="539"/>
      <c r="F329" s="539"/>
      <c r="G329" s="539"/>
      <c r="H329" s="539"/>
      <c r="I329" s="539"/>
      <c r="J329" s="539"/>
      <c r="K329" s="539"/>
      <c r="L329" s="539"/>
      <c r="M329" s="539"/>
      <c r="N329" s="539"/>
      <c r="O329" s="539"/>
      <c r="P329" s="539"/>
      <c r="Q329" s="539"/>
      <c r="R329" s="539"/>
      <c r="S329" s="539"/>
      <c r="T329" s="539"/>
      <c r="U329" s="539"/>
      <c r="V329" s="539"/>
      <c r="W329" s="539"/>
      <c r="X329" s="539"/>
      <c r="Y329" s="539"/>
      <c r="Z329" s="539"/>
      <c r="AA329" s="539"/>
      <c r="AB329" s="539"/>
      <c r="AC329" s="539"/>
      <c r="AD329" s="539"/>
      <c r="AE329" s="539"/>
      <c r="AF329" s="539"/>
      <c r="AG329" s="539"/>
      <c r="AH329" s="539"/>
      <c r="AI329" s="539"/>
      <c r="AJ329" s="539"/>
      <c r="AK329" s="539"/>
      <c r="AL329" s="548"/>
    </row>
    <row r="330" spans="1:38" ht="12.75">
      <c r="A330" s="539"/>
      <c r="B330" s="539"/>
      <c r="C330" s="539"/>
      <c r="D330" s="539"/>
      <c r="E330" s="539"/>
      <c r="F330" s="539"/>
      <c r="G330" s="539"/>
      <c r="H330" s="539"/>
      <c r="I330" s="539"/>
      <c r="J330" s="539"/>
      <c r="K330" s="539"/>
      <c r="L330" s="539"/>
      <c r="M330" s="539"/>
      <c r="N330" s="539"/>
      <c r="O330" s="539"/>
      <c r="P330" s="539"/>
      <c r="Q330" s="539"/>
      <c r="R330" s="539"/>
      <c r="S330" s="539"/>
      <c r="T330" s="539"/>
      <c r="U330" s="539"/>
      <c r="V330" s="539"/>
      <c r="W330" s="539"/>
      <c r="X330" s="539"/>
      <c r="Y330" s="539"/>
      <c r="Z330" s="539"/>
      <c r="AA330" s="539"/>
      <c r="AB330" s="539"/>
      <c r="AC330" s="539"/>
      <c r="AD330" s="539"/>
      <c r="AE330" s="539"/>
      <c r="AF330" s="539"/>
      <c r="AG330" s="539"/>
      <c r="AH330" s="539"/>
      <c r="AI330" s="539"/>
      <c r="AJ330" s="539"/>
      <c r="AK330" s="539"/>
      <c r="AL330" s="548"/>
    </row>
    <row r="331" spans="1:38" ht="12.75">
      <c r="A331" s="539"/>
      <c r="B331" s="539"/>
      <c r="C331" s="539"/>
      <c r="D331" s="539"/>
      <c r="E331" s="539"/>
      <c r="F331" s="539"/>
      <c r="G331" s="539"/>
      <c r="H331" s="539"/>
      <c r="I331" s="539"/>
      <c r="J331" s="539"/>
      <c r="K331" s="539"/>
      <c r="L331" s="539"/>
      <c r="M331" s="539"/>
      <c r="N331" s="539"/>
      <c r="O331" s="539"/>
      <c r="P331" s="539"/>
      <c r="Q331" s="539"/>
      <c r="R331" s="539"/>
      <c r="S331" s="539"/>
      <c r="T331" s="539"/>
      <c r="U331" s="539"/>
      <c r="V331" s="539"/>
      <c r="W331" s="539"/>
      <c r="X331" s="539"/>
      <c r="Y331" s="539"/>
      <c r="Z331" s="539"/>
      <c r="AA331" s="539"/>
      <c r="AB331" s="539"/>
      <c r="AC331" s="539"/>
      <c r="AD331" s="539"/>
      <c r="AE331" s="539"/>
      <c r="AF331" s="539"/>
      <c r="AG331" s="539"/>
      <c r="AH331" s="539"/>
      <c r="AI331" s="539"/>
      <c r="AJ331" s="539"/>
      <c r="AK331" s="539"/>
      <c r="AL331" s="548"/>
    </row>
    <row r="332" spans="1:38" ht="12.75">
      <c r="A332" s="539"/>
      <c r="B332" s="539"/>
      <c r="C332" s="539"/>
      <c r="D332" s="539"/>
      <c r="E332" s="539"/>
      <c r="F332" s="539"/>
      <c r="G332" s="539"/>
      <c r="H332" s="539"/>
      <c r="I332" s="539"/>
      <c r="J332" s="539"/>
      <c r="K332" s="539"/>
      <c r="L332" s="539"/>
      <c r="M332" s="539"/>
      <c r="N332" s="539"/>
      <c r="O332" s="539"/>
      <c r="P332" s="539"/>
      <c r="Q332" s="539"/>
      <c r="R332" s="539"/>
      <c r="S332" s="539"/>
      <c r="T332" s="539"/>
      <c r="U332" s="539"/>
      <c r="V332" s="539"/>
      <c r="W332" s="539"/>
      <c r="X332" s="539"/>
      <c r="Y332" s="539"/>
      <c r="Z332" s="539"/>
      <c r="AA332" s="539"/>
      <c r="AB332" s="539"/>
      <c r="AC332" s="539"/>
      <c r="AD332" s="539"/>
      <c r="AE332" s="539"/>
      <c r="AF332" s="539"/>
      <c r="AG332" s="539"/>
      <c r="AH332" s="539"/>
      <c r="AI332" s="539"/>
      <c r="AJ332" s="539"/>
      <c r="AK332" s="539"/>
      <c r="AL332" s="548"/>
    </row>
    <row r="333" spans="1:38" ht="12.75">
      <c r="A333" s="539"/>
      <c r="B333" s="539"/>
      <c r="C333" s="539"/>
      <c r="D333" s="539"/>
      <c r="E333" s="539"/>
      <c r="F333" s="539"/>
      <c r="G333" s="539"/>
      <c r="H333" s="539"/>
      <c r="I333" s="539"/>
      <c r="J333" s="539"/>
      <c r="K333" s="539"/>
      <c r="L333" s="539"/>
      <c r="M333" s="539"/>
      <c r="N333" s="539"/>
      <c r="O333" s="539"/>
      <c r="P333" s="539"/>
      <c r="Q333" s="539"/>
      <c r="R333" s="539"/>
      <c r="S333" s="539"/>
      <c r="T333" s="539"/>
      <c r="U333" s="539"/>
      <c r="V333" s="539"/>
      <c r="W333" s="539"/>
      <c r="X333" s="539"/>
      <c r="Y333" s="539"/>
      <c r="Z333" s="539"/>
      <c r="AA333" s="539"/>
      <c r="AB333" s="539"/>
      <c r="AC333" s="539"/>
      <c r="AD333" s="539"/>
      <c r="AE333" s="539"/>
      <c r="AF333" s="539"/>
      <c r="AG333" s="539"/>
      <c r="AH333" s="539"/>
      <c r="AI333" s="539"/>
      <c r="AJ333" s="539"/>
      <c r="AK333" s="539"/>
      <c r="AL333" s="548"/>
    </row>
    <row r="334" spans="1:38" ht="12.75">
      <c r="A334" s="539"/>
      <c r="B334" s="539"/>
      <c r="C334" s="539"/>
      <c r="D334" s="539"/>
      <c r="E334" s="539"/>
      <c r="F334" s="539"/>
      <c r="G334" s="539"/>
      <c r="H334" s="539"/>
      <c r="I334" s="539"/>
      <c r="J334" s="539"/>
      <c r="K334" s="539"/>
      <c r="L334" s="539"/>
      <c r="M334" s="539"/>
      <c r="N334" s="539"/>
      <c r="O334" s="539"/>
      <c r="P334" s="539"/>
      <c r="Q334" s="539"/>
      <c r="R334" s="539"/>
      <c r="S334" s="539"/>
      <c r="T334" s="539"/>
      <c r="U334" s="539"/>
      <c r="V334" s="539"/>
      <c r="W334" s="539"/>
      <c r="X334" s="539"/>
      <c r="Y334" s="539"/>
      <c r="Z334" s="539"/>
      <c r="AA334" s="539"/>
      <c r="AB334" s="539"/>
      <c r="AC334" s="539"/>
      <c r="AD334" s="539"/>
      <c r="AE334" s="539"/>
      <c r="AF334" s="539"/>
      <c r="AG334" s="539"/>
      <c r="AH334" s="539"/>
      <c r="AI334" s="539"/>
      <c r="AJ334" s="539"/>
      <c r="AK334" s="539"/>
      <c r="AL334" s="548"/>
    </row>
    <row r="335" spans="1:38" ht="12.75">
      <c r="A335" s="539"/>
      <c r="B335" s="539"/>
      <c r="C335" s="539"/>
      <c r="D335" s="539"/>
      <c r="E335" s="539"/>
      <c r="F335" s="539"/>
      <c r="G335" s="539"/>
      <c r="H335" s="539"/>
      <c r="I335" s="539"/>
      <c r="J335" s="539"/>
      <c r="K335" s="539"/>
      <c r="L335" s="539"/>
      <c r="M335" s="539"/>
      <c r="N335" s="539"/>
      <c r="O335" s="539"/>
      <c r="P335" s="539"/>
      <c r="Q335" s="539"/>
      <c r="R335" s="539"/>
      <c r="S335" s="539"/>
      <c r="T335" s="539"/>
      <c r="U335" s="539"/>
      <c r="V335" s="539"/>
      <c r="W335" s="539"/>
      <c r="X335" s="539"/>
      <c r="Y335" s="539"/>
      <c r="Z335" s="539"/>
      <c r="AA335" s="539"/>
      <c r="AB335" s="539"/>
      <c r="AC335" s="539"/>
      <c r="AD335" s="539"/>
      <c r="AE335" s="539"/>
      <c r="AF335" s="539"/>
      <c r="AG335" s="539"/>
      <c r="AH335" s="539"/>
      <c r="AI335" s="539"/>
      <c r="AJ335" s="539"/>
      <c r="AK335" s="539"/>
      <c r="AL335" s="548"/>
    </row>
    <row r="336" spans="1:38" ht="12.75">
      <c r="A336" s="539"/>
      <c r="B336" s="539"/>
      <c r="C336" s="539"/>
      <c r="D336" s="539"/>
      <c r="E336" s="539"/>
      <c r="F336" s="539"/>
      <c r="G336" s="539"/>
      <c r="H336" s="539"/>
      <c r="I336" s="539"/>
      <c r="J336" s="539"/>
      <c r="K336" s="539"/>
      <c r="L336" s="539"/>
      <c r="M336" s="539"/>
      <c r="N336" s="539"/>
      <c r="O336" s="539"/>
      <c r="P336" s="539"/>
      <c r="Q336" s="539"/>
      <c r="R336" s="539"/>
      <c r="S336" s="539"/>
      <c r="T336" s="539"/>
      <c r="U336" s="539"/>
      <c r="V336" s="539"/>
      <c r="W336" s="539"/>
      <c r="X336" s="539"/>
      <c r="Y336" s="539"/>
      <c r="Z336" s="539"/>
      <c r="AA336" s="539"/>
      <c r="AB336" s="539"/>
      <c r="AC336" s="539"/>
      <c r="AD336" s="539"/>
      <c r="AE336" s="539"/>
      <c r="AF336" s="539"/>
      <c r="AG336" s="539"/>
      <c r="AH336" s="539"/>
      <c r="AI336" s="539"/>
      <c r="AJ336" s="539"/>
      <c r="AK336" s="539"/>
      <c r="AL336" s="548"/>
    </row>
    <row r="337" spans="1:38" ht="12.75">
      <c r="A337" s="539"/>
      <c r="B337" s="539"/>
      <c r="C337" s="539"/>
      <c r="D337" s="539"/>
      <c r="E337" s="539"/>
      <c r="F337" s="539"/>
      <c r="G337" s="539"/>
      <c r="H337" s="539"/>
      <c r="I337" s="539"/>
      <c r="J337" s="539"/>
      <c r="K337" s="539"/>
      <c r="L337" s="539"/>
      <c r="M337" s="539"/>
      <c r="N337" s="539"/>
      <c r="O337" s="539"/>
      <c r="P337" s="539"/>
      <c r="Q337" s="539"/>
      <c r="R337" s="539"/>
      <c r="S337" s="539"/>
      <c r="T337" s="539"/>
      <c r="U337" s="539"/>
      <c r="V337" s="539"/>
      <c r="W337" s="539"/>
      <c r="X337" s="539"/>
      <c r="Y337" s="539"/>
      <c r="Z337" s="539"/>
      <c r="AA337" s="539"/>
      <c r="AB337" s="539"/>
      <c r="AC337" s="539"/>
      <c r="AD337" s="539"/>
      <c r="AE337" s="539"/>
      <c r="AF337" s="539"/>
      <c r="AG337" s="539"/>
      <c r="AH337" s="539"/>
      <c r="AI337" s="539"/>
      <c r="AJ337" s="539"/>
      <c r="AK337" s="539"/>
      <c r="AL337" s="548"/>
    </row>
    <row r="338" spans="1:38" ht="12.75">
      <c r="A338" s="539"/>
      <c r="B338" s="539"/>
      <c r="C338" s="539"/>
      <c r="D338" s="539"/>
      <c r="E338" s="539"/>
      <c r="F338" s="539"/>
      <c r="G338" s="539"/>
      <c r="H338" s="539"/>
      <c r="I338" s="539"/>
      <c r="J338" s="539"/>
      <c r="K338" s="539"/>
      <c r="L338" s="539"/>
      <c r="M338" s="539"/>
      <c r="N338" s="539"/>
      <c r="O338" s="539"/>
      <c r="P338" s="539"/>
      <c r="Q338" s="539"/>
      <c r="R338" s="539"/>
      <c r="S338" s="539"/>
      <c r="T338" s="539"/>
      <c r="U338" s="539"/>
      <c r="V338" s="539"/>
      <c r="W338" s="539"/>
      <c r="X338" s="539"/>
      <c r="Y338" s="539"/>
      <c r="Z338" s="539"/>
      <c r="AA338" s="539"/>
      <c r="AB338" s="539"/>
      <c r="AC338" s="539"/>
      <c r="AD338" s="539"/>
      <c r="AE338" s="539"/>
      <c r="AF338" s="539"/>
      <c r="AG338" s="539"/>
      <c r="AH338" s="539"/>
      <c r="AI338" s="539"/>
      <c r="AJ338" s="539"/>
      <c r="AK338" s="539"/>
      <c r="AL338" s="548"/>
    </row>
    <row r="339" spans="1:38" ht="12.75">
      <c r="A339" s="539"/>
      <c r="B339" s="539"/>
      <c r="C339" s="539"/>
      <c r="D339" s="539"/>
      <c r="E339" s="539"/>
      <c r="F339" s="539"/>
      <c r="G339" s="539"/>
      <c r="H339" s="539"/>
      <c r="I339" s="539"/>
      <c r="J339" s="539"/>
      <c r="K339" s="539"/>
      <c r="L339" s="539"/>
      <c r="M339" s="539"/>
      <c r="N339" s="539"/>
      <c r="O339" s="539"/>
      <c r="P339" s="539"/>
      <c r="Q339" s="539"/>
      <c r="R339" s="539"/>
      <c r="S339" s="539"/>
      <c r="T339" s="539"/>
      <c r="U339" s="539"/>
      <c r="V339" s="539"/>
      <c r="W339" s="539"/>
      <c r="X339" s="539"/>
      <c r="Y339" s="539"/>
      <c r="Z339" s="539"/>
      <c r="AA339" s="539"/>
      <c r="AB339" s="539"/>
      <c r="AC339" s="539"/>
      <c r="AD339" s="539"/>
      <c r="AE339" s="539"/>
      <c r="AF339" s="539"/>
      <c r="AG339" s="539"/>
      <c r="AH339" s="539"/>
      <c r="AI339" s="539"/>
      <c r="AJ339" s="539"/>
      <c r="AK339" s="539"/>
      <c r="AL339" s="548"/>
    </row>
    <row r="340" spans="1:38" ht="12.75">
      <c r="A340" s="539"/>
      <c r="B340" s="539"/>
      <c r="C340" s="539"/>
      <c r="D340" s="539"/>
      <c r="E340" s="539"/>
      <c r="F340" s="539"/>
      <c r="G340" s="539"/>
      <c r="H340" s="539"/>
      <c r="I340" s="539"/>
      <c r="J340" s="539"/>
      <c r="K340" s="539"/>
      <c r="L340" s="539"/>
      <c r="M340" s="539"/>
      <c r="N340" s="539"/>
      <c r="O340" s="539"/>
      <c r="P340" s="539"/>
      <c r="Q340" s="539"/>
      <c r="R340" s="539"/>
      <c r="S340" s="539"/>
      <c r="T340" s="539"/>
      <c r="U340" s="539"/>
      <c r="V340" s="539"/>
      <c r="W340" s="539"/>
      <c r="X340" s="539"/>
      <c r="Y340" s="539"/>
      <c r="Z340" s="539"/>
      <c r="AA340" s="539"/>
      <c r="AB340" s="539"/>
      <c r="AC340" s="539"/>
      <c r="AD340" s="539"/>
      <c r="AE340" s="539"/>
      <c r="AF340" s="539"/>
      <c r="AG340" s="539"/>
      <c r="AH340" s="539"/>
      <c r="AI340" s="539"/>
      <c r="AJ340" s="539"/>
      <c r="AK340" s="539"/>
      <c r="AL340" s="548"/>
    </row>
    <row r="341" spans="1:38" ht="12.75">
      <c r="A341" s="539"/>
      <c r="B341" s="539"/>
      <c r="C341" s="539"/>
      <c r="D341" s="539"/>
      <c r="E341" s="539"/>
      <c r="F341" s="539"/>
      <c r="G341" s="539"/>
      <c r="H341" s="539"/>
      <c r="I341" s="539"/>
      <c r="J341" s="539"/>
      <c r="K341" s="539"/>
      <c r="L341" s="539"/>
      <c r="M341" s="539"/>
      <c r="N341" s="539"/>
      <c r="O341" s="539"/>
      <c r="P341" s="539"/>
      <c r="Q341" s="539"/>
      <c r="R341" s="539"/>
      <c r="S341" s="539"/>
      <c r="T341" s="539"/>
      <c r="U341" s="539"/>
      <c r="V341" s="539"/>
      <c r="W341" s="539"/>
      <c r="X341" s="539"/>
      <c r="Y341" s="539"/>
      <c r="Z341" s="539"/>
      <c r="AA341" s="539"/>
      <c r="AB341" s="539"/>
      <c r="AC341" s="539"/>
      <c r="AD341" s="539"/>
      <c r="AE341" s="539"/>
      <c r="AF341" s="539"/>
      <c r="AG341" s="539"/>
      <c r="AH341" s="539"/>
      <c r="AI341" s="539"/>
      <c r="AJ341" s="539"/>
      <c r="AK341" s="539"/>
      <c r="AL341" s="548"/>
    </row>
    <row r="342" spans="1:38" ht="12.75">
      <c r="A342" s="539"/>
      <c r="B342" s="539"/>
      <c r="C342" s="539"/>
      <c r="D342" s="539"/>
      <c r="E342" s="539"/>
      <c r="F342" s="539"/>
      <c r="G342" s="539"/>
      <c r="H342" s="539"/>
      <c r="I342" s="539"/>
      <c r="J342" s="539"/>
      <c r="K342" s="539"/>
      <c r="L342" s="539"/>
      <c r="M342" s="539"/>
      <c r="N342" s="539"/>
      <c r="O342" s="539"/>
      <c r="P342" s="539"/>
      <c r="Q342" s="539"/>
      <c r="R342" s="539"/>
      <c r="S342" s="539"/>
      <c r="T342" s="539"/>
      <c r="U342" s="539"/>
      <c r="V342" s="539"/>
      <c r="W342" s="539"/>
      <c r="X342" s="539"/>
      <c r="Y342" s="539"/>
      <c r="Z342" s="539"/>
      <c r="AA342" s="539"/>
      <c r="AB342" s="539"/>
      <c r="AC342" s="539"/>
      <c r="AD342" s="539"/>
      <c r="AE342" s="539"/>
      <c r="AF342" s="539"/>
      <c r="AG342" s="539"/>
      <c r="AH342" s="539"/>
      <c r="AI342" s="539"/>
      <c r="AJ342" s="539"/>
      <c r="AK342" s="539"/>
      <c r="AL342" s="548"/>
    </row>
    <row r="343" spans="1:38" ht="12.75">
      <c r="A343" s="539"/>
      <c r="B343" s="539"/>
      <c r="C343" s="539"/>
      <c r="D343" s="539"/>
      <c r="E343" s="539"/>
      <c r="F343" s="539"/>
      <c r="G343" s="539"/>
      <c r="H343" s="539"/>
      <c r="I343" s="539"/>
      <c r="J343" s="539"/>
      <c r="K343" s="539"/>
      <c r="L343" s="539"/>
      <c r="M343" s="539"/>
      <c r="N343" s="539"/>
      <c r="O343" s="539"/>
      <c r="P343" s="539"/>
      <c r="Q343" s="539"/>
      <c r="R343" s="539"/>
      <c r="S343" s="539"/>
      <c r="T343" s="539"/>
      <c r="U343" s="539"/>
      <c r="V343" s="539"/>
      <c r="W343" s="539"/>
      <c r="X343" s="539"/>
      <c r="Y343" s="539"/>
      <c r="Z343" s="539"/>
      <c r="AA343" s="539"/>
      <c r="AB343" s="539"/>
      <c r="AC343" s="539"/>
      <c r="AD343" s="539"/>
      <c r="AE343" s="539"/>
      <c r="AF343" s="539"/>
      <c r="AG343" s="539"/>
      <c r="AH343" s="539"/>
      <c r="AI343" s="539"/>
      <c r="AJ343" s="539"/>
      <c r="AK343" s="539"/>
      <c r="AL343" s="548"/>
    </row>
    <row r="344" spans="1:38" ht="12.75">
      <c r="A344" s="539"/>
      <c r="B344" s="539"/>
      <c r="C344" s="539"/>
      <c r="D344" s="539"/>
      <c r="E344" s="539"/>
      <c r="F344" s="539"/>
      <c r="G344" s="539"/>
      <c r="H344" s="539"/>
      <c r="I344" s="539"/>
      <c r="J344" s="539"/>
      <c r="K344" s="539"/>
      <c r="L344" s="539"/>
      <c r="M344" s="539"/>
      <c r="N344" s="539"/>
      <c r="O344" s="539"/>
      <c r="P344" s="539"/>
      <c r="Q344" s="539"/>
      <c r="R344" s="539"/>
      <c r="S344" s="539"/>
      <c r="T344" s="539"/>
      <c r="U344" s="539"/>
      <c r="V344" s="539"/>
      <c r="W344" s="539"/>
      <c r="X344" s="539"/>
      <c r="Y344" s="539"/>
      <c r="Z344" s="539"/>
      <c r="AA344" s="539"/>
      <c r="AB344" s="539"/>
      <c r="AC344" s="539"/>
      <c r="AD344" s="539"/>
      <c r="AE344" s="539"/>
      <c r="AF344" s="539"/>
      <c r="AG344" s="539"/>
      <c r="AH344" s="539"/>
      <c r="AI344" s="539"/>
      <c r="AJ344" s="539"/>
      <c r="AK344" s="539"/>
      <c r="AL344" s="548"/>
    </row>
    <row r="345" spans="1:38" ht="12.75">
      <c r="A345" s="539"/>
      <c r="B345" s="539"/>
      <c r="C345" s="539"/>
      <c r="D345" s="539"/>
      <c r="E345" s="539"/>
      <c r="F345" s="539"/>
      <c r="G345" s="539"/>
      <c r="H345" s="539"/>
      <c r="I345" s="539"/>
      <c r="J345" s="539"/>
      <c r="K345" s="539"/>
      <c r="L345" s="539"/>
      <c r="M345" s="539"/>
      <c r="N345" s="539"/>
      <c r="O345" s="539"/>
      <c r="P345" s="539"/>
      <c r="Q345" s="539"/>
      <c r="R345" s="539"/>
      <c r="S345" s="539"/>
      <c r="T345" s="539"/>
      <c r="U345" s="539"/>
      <c r="V345" s="539"/>
      <c r="W345" s="539"/>
      <c r="X345" s="539"/>
      <c r="Y345" s="539"/>
      <c r="Z345" s="539"/>
      <c r="AA345" s="539"/>
      <c r="AB345" s="539"/>
      <c r="AC345" s="539"/>
      <c r="AD345" s="539"/>
      <c r="AE345" s="539"/>
      <c r="AF345" s="539"/>
      <c r="AG345" s="539"/>
      <c r="AH345" s="539"/>
      <c r="AI345" s="539"/>
      <c r="AJ345" s="539"/>
      <c r="AK345" s="539"/>
      <c r="AL345" s="548"/>
    </row>
    <row r="346" spans="1:38" ht="12.75">
      <c r="A346" s="539"/>
      <c r="B346" s="539"/>
      <c r="C346" s="539"/>
      <c r="D346" s="539"/>
      <c r="E346" s="539"/>
      <c r="F346" s="539"/>
      <c r="G346" s="539"/>
      <c r="H346" s="539"/>
      <c r="I346" s="539"/>
      <c r="J346" s="539"/>
      <c r="K346" s="539"/>
      <c r="L346" s="539"/>
      <c r="M346" s="539"/>
      <c r="N346" s="539"/>
      <c r="O346" s="539"/>
      <c r="P346" s="539"/>
      <c r="Q346" s="539"/>
      <c r="R346" s="539"/>
      <c r="S346" s="539"/>
      <c r="T346" s="539"/>
      <c r="U346" s="539"/>
      <c r="V346" s="539"/>
      <c r="W346" s="539"/>
      <c r="X346" s="539"/>
      <c r="Y346" s="539"/>
      <c r="Z346" s="539"/>
      <c r="AA346" s="539"/>
      <c r="AB346" s="539"/>
      <c r="AC346" s="539"/>
      <c r="AD346" s="539"/>
      <c r="AE346" s="539"/>
      <c r="AF346" s="539"/>
      <c r="AG346" s="539"/>
      <c r="AH346" s="539"/>
      <c r="AI346" s="539"/>
      <c r="AJ346" s="539"/>
      <c r="AK346" s="539"/>
      <c r="AL346" s="548"/>
    </row>
    <row r="347" spans="1:38" ht="12.75">
      <c r="A347" s="539"/>
      <c r="B347" s="539"/>
      <c r="C347" s="539"/>
      <c r="D347" s="539"/>
      <c r="E347" s="539"/>
      <c r="F347" s="539"/>
      <c r="G347" s="539"/>
      <c r="H347" s="539"/>
      <c r="I347" s="539"/>
      <c r="J347" s="539"/>
      <c r="K347" s="539"/>
      <c r="L347" s="539"/>
      <c r="M347" s="539"/>
      <c r="N347" s="539"/>
      <c r="O347" s="539"/>
      <c r="P347" s="539"/>
      <c r="Q347" s="539"/>
      <c r="R347" s="539"/>
      <c r="S347" s="539"/>
      <c r="T347" s="539"/>
      <c r="U347" s="539"/>
      <c r="V347" s="539"/>
      <c r="W347" s="539"/>
      <c r="X347" s="539"/>
      <c r="Y347" s="539"/>
      <c r="Z347" s="539"/>
      <c r="AA347" s="539"/>
      <c r="AB347" s="539"/>
      <c r="AC347" s="539"/>
      <c r="AD347" s="539"/>
      <c r="AE347" s="539"/>
      <c r="AF347" s="539"/>
      <c r="AG347" s="539"/>
      <c r="AH347" s="539"/>
      <c r="AI347" s="539"/>
      <c r="AJ347" s="539"/>
      <c r="AK347" s="539"/>
      <c r="AL347" s="548"/>
    </row>
    <row r="348" spans="1:38" ht="12.75">
      <c r="A348" s="539"/>
      <c r="B348" s="539"/>
      <c r="C348" s="539"/>
      <c r="D348" s="539"/>
      <c r="E348" s="539"/>
      <c r="F348" s="539"/>
      <c r="G348" s="539"/>
      <c r="H348" s="539"/>
      <c r="I348" s="539"/>
      <c r="J348" s="539"/>
      <c r="K348" s="539"/>
      <c r="L348" s="539"/>
      <c r="M348" s="539"/>
      <c r="N348" s="539"/>
      <c r="O348" s="539"/>
      <c r="P348" s="539"/>
      <c r="Q348" s="539"/>
      <c r="R348" s="539"/>
      <c r="S348" s="539"/>
      <c r="T348" s="539"/>
      <c r="U348" s="539"/>
      <c r="V348" s="539"/>
      <c r="W348" s="539"/>
      <c r="X348" s="539"/>
      <c r="Y348" s="539"/>
      <c r="Z348" s="539"/>
      <c r="AA348" s="539"/>
      <c r="AB348" s="539"/>
      <c r="AC348" s="539"/>
      <c r="AD348" s="539"/>
      <c r="AE348" s="539"/>
      <c r="AF348" s="539"/>
      <c r="AG348" s="539"/>
      <c r="AH348" s="539"/>
      <c r="AI348" s="539"/>
      <c r="AJ348" s="539"/>
      <c r="AK348" s="539"/>
      <c r="AL348" s="548"/>
    </row>
    <row r="349" spans="1:38" ht="12.75">
      <c r="A349" s="539"/>
      <c r="B349" s="539"/>
      <c r="C349" s="539"/>
      <c r="D349" s="539"/>
      <c r="E349" s="539"/>
      <c r="F349" s="539"/>
      <c r="G349" s="539"/>
      <c r="H349" s="539"/>
      <c r="I349" s="539"/>
      <c r="J349" s="539"/>
      <c r="K349" s="539"/>
      <c r="L349" s="539"/>
      <c r="M349" s="539"/>
      <c r="N349" s="539"/>
      <c r="O349" s="539"/>
      <c r="P349" s="539"/>
      <c r="Q349" s="539"/>
      <c r="R349" s="539"/>
      <c r="S349" s="539"/>
      <c r="T349" s="539"/>
      <c r="U349" s="539"/>
      <c r="V349" s="539"/>
      <c r="W349" s="539"/>
      <c r="X349" s="539"/>
      <c r="Y349" s="539"/>
      <c r="Z349" s="539"/>
      <c r="AA349" s="539"/>
      <c r="AB349" s="539"/>
      <c r="AC349" s="539"/>
      <c r="AD349" s="539"/>
      <c r="AE349" s="539"/>
      <c r="AF349" s="539"/>
      <c r="AG349" s="539"/>
      <c r="AH349" s="539"/>
      <c r="AI349" s="539"/>
      <c r="AJ349" s="539"/>
      <c r="AK349" s="539"/>
      <c r="AL349" s="548"/>
    </row>
    <row r="350" spans="1:38" ht="12.75">
      <c r="A350" s="539"/>
      <c r="B350" s="539"/>
      <c r="C350" s="539"/>
      <c r="D350" s="539"/>
      <c r="E350" s="539"/>
      <c r="F350" s="539"/>
      <c r="G350" s="539"/>
      <c r="H350" s="539"/>
      <c r="I350" s="539"/>
      <c r="J350" s="539"/>
      <c r="K350" s="539"/>
      <c r="L350" s="539"/>
      <c r="M350" s="539"/>
      <c r="N350" s="539"/>
      <c r="O350" s="539"/>
      <c r="P350" s="539"/>
      <c r="Q350" s="539"/>
      <c r="R350" s="539"/>
      <c r="S350" s="539"/>
      <c r="T350" s="539"/>
      <c r="U350" s="539"/>
      <c r="V350" s="539"/>
      <c r="W350" s="539"/>
      <c r="X350" s="539"/>
      <c r="Y350" s="539"/>
      <c r="Z350" s="539"/>
      <c r="AA350" s="539"/>
      <c r="AB350" s="539"/>
      <c r="AC350" s="539"/>
      <c r="AD350" s="539"/>
      <c r="AE350" s="539"/>
      <c r="AF350" s="539"/>
      <c r="AG350" s="539"/>
      <c r="AH350" s="539"/>
      <c r="AI350" s="539"/>
      <c r="AJ350" s="539"/>
      <c r="AK350" s="539"/>
      <c r="AL350" s="548"/>
    </row>
    <row r="351" spans="1:38" ht="12.75">
      <c r="A351" s="539"/>
      <c r="B351" s="539"/>
      <c r="C351" s="539"/>
      <c r="D351" s="539"/>
      <c r="E351" s="539"/>
      <c r="F351" s="539"/>
      <c r="G351" s="539"/>
      <c r="H351" s="539"/>
      <c r="I351" s="539"/>
      <c r="J351" s="539"/>
      <c r="K351" s="539"/>
      <c r="L351" s="539"/>
      <c r="M351" s="539"/>
      <c r="N351" s="539"/>
      <c r="O351" s="539"/>
      <c r="P351" s="539"/>
      <c r="Q351" s="539"/>
      <c r="R351" s="539"/>
      <c r="S351" s="539"/>
      <c r="T351" s="539"/>
      <c r="U351" s="539"/>
      <c r="V351" s="539"/>
      <c r="W351" s="539"/>
      <c r="X351" s="539"/>
      <c r="Y351" s="539"/>
      <c r="Z351" s="539"/>
      <c r="AA351" s="539"/>
      <c r="AB351" s="539"/>
      <c r="AC351" s="539"/>
      <c r="AD351" s="539"/>
      <c r="AE351" s="539"/>
      <c r="AF351" s="539"/>
      <c r="AG351" s="539"/>
      <c r="AH351" s="539"/>
      <c r="AI351" s="539"/>
      <c r="AJ351" s="539"/>
      <c r="AK351" s="539"/>
      <c r="AL351" s="548"/>
    </row>
    <row r="352" spans="1:38" ht="12.75">
      <c r="A352" s="539"/>
      <c r="B352" s="539"/>
      <c r="C352" s="539"/>
      <c r="D352" s="539"/>
      <c r="E352" s="539"/>
      <c r="F352" s="539"/>
      <c r="G352" s="539"/>
      <c r="H352" s="539"/>
      <c r="I352" s="539"/>
      <c r="J352" s="539"/>
      <c r="K352" s="539"/>
      <c r="L352" s="539"/>
      <c r="M352" s="539"/>
      <c r="N352" s="539"/>
      <c r="O352" s="539"/>
      <c r="P352" s="539"/>
      <c r="Q352" s="539"/>
      <c r="R352" s="539"/>
      <c r="S352" s="539"/>
      <c r="T352" s="539"/>
      <c r="U352" s="539"/>
      <c r="V352" s="539"/>
      <c r="W352" s="539"/>
      <c r="X352" s="539"/>
      <c r="Y352" s="539"/>
      <c r="Z352" s="539"/>
      <c r="AA352" s="539"/>
      <c r="AB352" s="539"/>
      <c r="AC352" s="539"/>
      <c r="AD352" s="539"/>
      <c r="AE352" s="539"/>
      <c r="AF352" s="539"/>
      <c r="AG352" s="539"/>
      <c r="AH352" s="539"/>
      <c r="AI352" s="539"/>
      <c r="AJ352" s="539"/>
      <c r="AK352" s="539"/>
      <c r="AL352" s="548"/>
    </row>
    <row r="353" spans="1:38" ht="12.75">
      <c r="A353" s="539"/>
      <c r="B353" s="539"/>
      <c r="C353" s="539"/>
      <c r="D353" s="539"/>
      <c r="E353" s="539"/>
      <c r="F353" s="539"/>
      <c r="G353" s="539"/>
      <c r="H353" s="539"/>
      <c r="I353" s="539"/>
      <c r="J353" s="539"/>
      <c r="K353" s="539"/>
      <c r="L353" s="539"/>
      <c r="M353" s="539"/>
      <c r="N353" s="539"/>
      <c r="O353" s="539"/>
      <c r="P353" s="539"/>
      <c r="Q353" s="539"/>
      <c r="R353" s="539"/>
      <c r="S353" s="539"/>
      <c r="T353" s="539"/>
      <c r="U353" s="539"/>
      <c r="V353" s="539"/>
      <c r="W353" s="539"/>
      <c r="X353" s="539"/>
      <c r="Y353" s="539"/>
      <c r="Z353" s="539"/>
      <c r="AA353" s="539"/>
      <c r="AB353" s="539"/>
      <c r="AC353" s="539"/>
      <c r="AD353" s="539"/>
      <c r="AE353" s="539"/>
      <c r="AF353" s="539"/>
      <c r="AG353" s="539"/>
      <c r="AH353" s="539"/>
      <c r="AI353" s="539"/>
      <c r="AJ353" s="539"/>
      <c r="AK353" s="539"/>
      <c r="AL353" s="548"/>
    </row>
    <row r="354" spans="1:38" ht="12.75">
      <c r="A354" s="539"/>
      <c r="B354" s="539"/>
      <c r="C354" s="539"/>
      <c r="D354" s="539"/>
      <c r="E354" s="539"/>
      <c r="F354" s="539"/>
      <c r="G354" s="539"/>
      <c r="H354" s="539"/>
      <c r="I354" s="539"/>
      <c r="J354" s="539"/>
      <c r="K354" s="539"/>
      <c r="L354" s="539"/>
      <c r="M354" s="539"/>
      <c r="N354" s="539"/>
      <c r="O354" s="539"/>
      <c r="P354" s="539"/>
      <c r="Q354" s="539"/>
      <c r="R354" s="539"/>
      <c r="S354" s="539"/>
      <c r="T354" s="539"/>
      <c r="U354" s="539"/>
      <c r="V354" s="539"/>
      <c r="W354" s="539"/>
      <c r="X354" s="539"/>
      <c r="Y354" s="539"/>
      <c r="Z354" s="539"/>
      <c r="AA354" s="539"/>
      <c r="AB354" s="539"/>
      <c r="AC354" s="539"/>
      <c r="AD354" s="539"/>
      <c r="AE354" s="539"/>
      <c r="AF354" s="539"/>
      <c r="AG354" s="539"/>
      <c r="AH354" s="539"/>
      <c r="AI354" s="539"/>
      <c r="AJ354" s="539"/>
      <c r="AK354" s="539"/>
      <c r="AL354" s="548"/>
    </row>
    <row r="355" spans="1:38" ht="12.75">
      <c r="A355" s="539"/>
      <c r="B355" s="539"/>
      <c r="C355" s="539"/>
      <c r="D355" s="539"/>
      <c r="E355" s="539"/>
      <c r="F355" s="539"/>
      <c r="G355" s="539"/>
      <c r="H355" s="539"/>
      <c r="I355" s="539"/>
      <c r="J355" s="539"/>
      <c r="K355" s="539"/>
      <c r="L355" s="539"/>
      <c r="M355" s="539"/>
      <c r="N355" s="539"/>
      <c r="O355" s="539"/>
      <c r="P355" s="539"/>
      <c r="Q355" s="539"/>
      <c r="R355" s="539"/>
      <c r="S355" s="539"/>
      <c r="T355" s="539"/>
      <c r="U355" s="539"/>
      <c r="V355" s="539"/>
      <c r="W355" s="539"/>
      <c r="X355" s="539"/>
      <c r="Y355" s="539"/>
      <c r="Z355" s="539"/>
      <c r="AA355" s="539"/>
      <c r="AB355" s="539"/>
      <c r="AC355" s="539"/>
      <c r="AD355" s="539"/>
      <c r="AE355" s="539"/>
      <c r="AF355" s="539"/>
      <c r="AG355" s="539"/>
      <c r="AH355" s="539"/>
      <c r="AI355" s="539"/>
      <c r="AJ355" s="539"/>
      <c r="AK355" s="539"/>
      <c r="AL355" s="548"/>
    </row>
    <row r="356" spans="1:38" ht="12.75">
      <c r="A356" s="539"/>
      <c r="B356" s="539"/>
      <c r="C356" s="539"/>
      <c r="D356" s="539"/>
      <c r="E356" s="539"/>
      <c r="F356" s="539"/>
      <c r="G356" s="539"/>
      <c r="H356" s="539"/>
      <c r="I356" s="539"/>
      <c r="J356" s="539"/>
      <c r="K356" s="539"/>
      <c r="L356" s="539"/>
      <c r="M356" s="539"/>
      <c r="N356" s="539"/>
      <c r="O356" s="539"/>
      <c r="P356" s="539"/>
      <c r="Q356" s="539"/>
      <c r="R356" s="539"/>
      <c r="S356" s="539"/>
      <c r="T356" s="539"/>
      <c r="U356" s="539"/>
      <c r="V356" s="539"/>
      <c r="W356" s="539"/>
      <c r="X356" s="539"/>
      <c r="Y356" s="539"/>
      <c r="Z356" s="539"/>
      <c r="AA356" s="539"/>
      <c r="AB356" s="539"/>
      <c r="AC356" s="539"/>
      <c r="AD356" s="539"/>
      <c r="AE356" s="539"/>
      <c r="AF356" s="539"/>
      <c r="AG356" s="539"/>
      <c r="AH356" s="539"/>
      <c r="AI356" s="539"/>
      <c r="AJ356" s="539"/>
      <c r="AK356" s="539"/>
      <c r="AL356" s="548"/>
    </row>
    <row r="357" spans="1:38" ht="12.75">
      <c r="A357" s="539"/>
      <c r="B357" s="539"/>
      <c r="C357" s="539"/>
      <c r="D357" s="539"/>
      <c r="E357" s="539"/>
      <c r="F357" s="539"/>
      <c r="G357" s="539"/>
      <c r="H357" s="539"/>
      <c r="I357" s="539"/>
      <c r="J357" s="539"/>
      <c r="K357" s="539"/>
      <c r="L357" s="539"/>
      <c r="M357" s="539"/>
      <c r="N357" s="539"/>
      <c r="O357" s="539"/>
      <c r="P357" s="539"/>
      <c r="Q357" s="539"/>
      <c r="R357" s="539"/>
      <c r="S357" s="539"/>
      <c r="T357" s="539"/>
      <c r="U357" s="539"/>
      <c r="V357" s="539"/>
      <c r="W357" s="539"/>
      <c r="X357" s="539"/>
      <c r="Y357" s="539"/>
      <c r="Z357" s="539"/>
      <c r="AA357" s="539"/>
      <c r="AB357" s="539"/>
      <c r="AC357" s="539"/>
      <c r="AD357" s="539"/>
      <c r="AE357" s="539"/>
      <c r="AF357" s="539"/>
      <c r="AG357" s="539"/>
      <c r="AH357" s="539"/>
      <c r="AI357" s="539"/>
      <c r="AJ357" s="539"/>
      <c r="AK357" s="539"/>
      <c r="AL357" s="548"/>
    </row>
    <row r="358" spans="1:38" ht="12.75">
      <c r="A358" s="539"/>
      <c r="B358" s="539"/>
      <c r="C358" s="539"/>
      <c r="D358" s="539"/>
      <c r="E358" s="539"/>
      <c r="F358" s="539"/>
      <c r="G358" s="539"/>
      <c r="H358" s="539"/>
      <c r="I358" s="539"/>
      <c r="J358" s="539"/>
      <c r="K358" s="539"/>
      <c r="L358" s="539"/>
      <c r="M358" s="539"/>
      <c r="N358" s="539"/>
      <c r="O358" s="539"/>
      <c r="P358" s="539"/>
      <c r="Q358" s="539"/>
      <c r="R358" s="539"/>
      <c r="S358" s="539"/>
      <c r="T358" s="539"/>
      <c r="U358" s="539"/>
      <c r="V358" s="539"/>
      <c r="W358" s="539"/>
      <c r="X358" s="539"/>
      <c r="Y358" s="539"/>
      <c r="Z358" s="539"/>
      <c r="AA358" s="539"/>
      <c r="AB358" s="539"/>
      <c r="AC358" s="539"/>
      <c r="AD358" s="539"/>
      <c r="AE358" s="539"/>
      <c r="AF358" s="539"/>
      <c r="AG358" s="539"/>
      <c r="AH358" s="539"/>
      <c r="AI358" s="539"/>
      <c r="AJ358" s="539"/>
      <c r="AK358" s="539"/>
      <c r="AL358" s="548"/>
    </row>
    <row r="359" spans="1:38" ht="12.75">
      <c r="A359" s="539"/>
      <c r="B359" s="539"/>
      <c r="C359" s="539"/>
      <c r="D359" s="539"/>
      <c r="E359" s="539"/>
      <c r="F359" s="539"/>
      <c r="G359" s="539"/>
      <c r="H359" s="539"/>
      <c r="I359" s="539"/>
      <c r="J359" s="539"/>
      <c r="K359" s="539"/>
      <c r="L359" s="539"/>
      <c r="M359" s="539"/>
      <c r="N359" s="539"/>
      <c r="O359" s="539"/>
      <c r="P359" s="539"/>
      <c r="Q359" s="539"/>
      <c r="R359" s="539"/>
      <c r="S359" s="539"/>
      <c r="T359" s="539"/>
      <c r="U359" s="539"/>
      <c r="V359" s="539"/>
      <c r="W359" s="539"/>
      <c r="X359" s="539"/>
      <c r="Y359" s="539"/>
      <c r="Z359" s="539"/>
      <c r="AA359" s="539"/>
      <c r="AB359" s="539"/>
      <c r="AC359" s="539"/>
      <c r="AD359" s="539"/>
      <c r="AE359" s="539"/>
      <c r="AF359" s="539"/>
      <c r="AG359" s="539"/>
      <c r="AH359" s="539"/>
      <c r="AI359" s="539"/>
      <c r="AJ359" s="539"/>
      <c r="AK359" s="539"/>
      <c r="AL359" s="548"/>
    </row>
    <row r="360" spans="1:38" ht="12.75">
      <c r="A360" s="539"/>
      <c r="B360" s="539"/>
      <c r="C360" s="539"/>
      <c r="D360" s="539"/>
      <c r="E360" s="539"/>
      <c r="F360" s="539"/>
      <c r="G360" s="539"/>
      <c r="H360" s="539"/>
      <c r="I360" s="539"/>
      <c r="J360" s="539"/>
      <c r="K360" s="539"/>
      <c r="L360" s="539"/>
      <c r="M360" s="539"/>
      <c r="N360" s="539"/>
      <c r="O360" s="539"/>
      <c r="P360" s="539"/>
      <c r="Q360" s="539"/>
      <c r="R360" s="539"/>
      <c r="S360" s="539"/>
      <c r="T360" s="539"/>
      <c r="U360" s="539"/>
      <c r="V360" s="539"/>
      <c r="W360" s="539"/>
      <c r="X360" s="539"/>
      <c r="Y360" s="539"/>
      <c r="Z360" s="539"/>
      <c r="AA360" s="539"/>
      <c r="AB360" s="539"/>
      <c r="AC360" s="539"/>
      <c r="AD360" s="539"/>
      <c r="AE360" s="539"/>
      <c r="AF360" s="539"/>
      <c r="AG360" s="539"/>
      <c r="AH360" s="539"/>
      <c r="AI360" s="539"/>
      <c r="AJ360" s="539"/>
      <c r="AK360" s="539"/>
      <c r="AL360" s="548"/>
    </row>
    <row r="361" spans="1:38" ht="12.75">
      <c r="A361" s="539"/>
      <c r="B361" s="539"/>
      <c r="C361" s="539"/>
      <c r="D361" s="539"/>
      <c r="E361" s="539"/>
      <c r="F361" s="539"/>
      <c r="G361" s="539"/>
      <c r="H361" s="539"/>
      <c r="I361" s="539"/>
      <c r="J361" s="539"/>
      <c r="K361" s="539"/>
      <c r="L361" s="539"/>
      <c r="M361" s="539"/>
      <c r="N361" s="539"/>
      <c r="O361" s="539"/>
      <c r="P361" s="539"/>
      <c r="Q361" s="539"/>
      <c r="R361" s="539"/>
      <c r="S361" s="539"/>
      <c r="T361" s="539"/>
      <c r="U361" s="539"/>
      <c r="V361" s="539"/>
      <c r="W361" s="539"/>
      <c r="X361" s="539"/>
      <c r="Y361" s="539"/>
      <c r="Z361" s="539"/>
      <c r="AA361" s="539"/>
      <c r="AB361" s="539"/>
      <c r="AC361" s="539"/>
      <c r="AD361" s="539"/>
      <c r="AE361" s="539"/>
      <c r="AF361" s="539"/>
      <c r="AG361" s="539"/>
      <c r="AH361" s="539"/>
      <c r="AI361" s="539"/>
      <c r="AJ361" s="539"/>
      <c r="AK361" s="539"/>
      <c r="AL361" s="548"/>
    </row>
    <row r="362" spans="1:38" ht="12.75">
      <c r="A362" s="539"/>
      <c r="B362" s="539"/>
      <c r="C362" s="539"/>
      <c r="D362" s="539"/>
      <c r="E362" s="539"/>
      <c r="F362" s="539"/>
      <c r="G362" s="539"/>
      <c r="H362" s="539"/>
      <c r="I362" s="539"/>
      <c r="J362" s="539"/>
      <c r="K362" s="539"/>
      <c r="L362" s="539"/>
      <c r="M362" s="539"/>
      <c r="N362" s="539"/>
      <c r="O362" s="539"/>
      <c r="P362" s="539"/>
      <c r="Q362" s="539"/>
      <c r="R362" s="539"/>
      <c r="S362" s="539"/>
      <c r="T362" s="539"/>
      <c r="U362" s="539"/>
      <c r="V362" s="539"/>
      <c r="W362" s="539"/>
      <c r="X362" s="539"/>
      <c r="Y362" s="539"/>
      <c r="Z362" s="539"/>
      <c r="AA362" s="539"/>
      <c r="AB362" s="539"/>
      <c r="AC362" s="539"/>
      <c r="AD362" s="539"/>
      <c r="AE362" s="539"/>
      <c r="AF362" s="539"/>
      <c r="AG362" s="539"/>
      <c r="AH362" s="539"/>
      <c r="AI362" s="539"/>
      <c r="AJ362" s="539"/>
      <c r="AK362" s="539"/>
      <c r="AL362" s="548"/>
    </row>
    <row r="363" spans="1:38" ht="12.75">
      <c r="A363" s="539"/>
      <c r="B363" s="539"/>
      <c r="C363" s="539"/>
      <c r="D363" s="539"/>
      <c r="E363" s="539"/>
      <c r="F363" s="539"/>
      <c r="G363" s="539"/>
      <c r="H363" s="539"/>
      <c r="I363" s="539"/>
      <c r="J363" s="539"/>
      <c r="K363" s="539"/>
      <c r="L363" s="539"/>
      <c r="M363" s="539"/>
      <c r="N363" s="539"/>
      <c r="O363" s="539"/>
      <c r="P363" s="539"/>
      <c r="Q363" s="539"/>
      <c r="R363" s="539"/>
      <c r="S363" s="539"/>
      <c r="T363" s="539"/>
      <c r="U363" s="539"/>
      <c r="V363" s="539"/>
      <c r="W363" s="539"/>
      <c r="X363" s="539"/>
      <c r="Y363" s="539"/>
      <c r="Z363" s="539"/>
      <c r="AA363" s="539"/>
      <c r="AB363" s="539"/>
      <c r="AC363" s="539"/>
      <c r="AD363" s="539"/>
      <c r="AE363" s="539"/>
      <c r="AF363" s="539"/>
      <c r="AG363" s="539"/>
      <c r="AH363" s="539"/>
      <c r="AI363" s="539"/>
      <c r="AJ363" s="539"/>
      <c r="AK363" s="539"/>
      <c r="AL363" s="548"/>
    </row>
    <row r="364" spans="1:38" ht="12.75">
      <c r="A364" s="539"/>
      <c r="B364" s="539"/>
      <c r="C364" s="539"/>
      <c r="D364" s="539"/>
      <c r="E364" s="539"/>
      <c r="F364" s="539"/>
      <c r="G364" s="539"/>
      <c r="H364" s="539"/>
      <c r="I364" s="539"/>
      <c r="J364" s="539"/>
      <c r="K364" s="539"/>
      <c r="L364" s="539"/>
      <c r="M364" s="539"/>
      <c r="N364" s="539"/>
      <c r="O364" s="539"/>
      <c r="P364" s="539"/>
      <c r="Q364" s="539"/>
      <c r="R364" s="539"/>
      <c r="S364" s="539"/>
      <c r="T364" s="539"/>
      <c r="U364" s="539"/>
      <c r="V364" s="539"/>
      <c r="W364" s="539"/>
      <c r="X364" s="539"/>
      <c r="Y364" s="539"/>
      <c r="Z364" s="539"/>
      <c r="AA364" s="539"/>
      <c r="AB364" s="539"/>
      <c r="AC364" s="539"/>
      <c r="AD364" s="539"/>
      <c r="AE364" s="539"/>
      <c r="AF364" s="539"/>
      <c r="AG364" s="539"/>
      <c r="AH364" s="539"/>
      <c r="AI364" s="539"/>
      <c r="AJ364" s="539"/>
      <c r="AK364" s="539"/>
      <c r="AL364" s="548"/>
    </row>
    <row r="365" spans="1:38" ht="12.75">
      <c r="A365" s="539"/>
      <c r="B365" s="539"/>
      <c r="C365" s="539"/>
      <c r="D365" s="539"/>
      <c r="E365" s="539"/>
      <c r="F365" s="539"/>
      <c r="G365" s="539"/>
      <c r="H365" s="539"/>
      <c r="I365" s="539"/>
      <c r="J365" s="539"/>
      <c r="K365" s="539"/>
      <c r="L365" s="539"/>
      <c r="M365" s="539"/>
      <c r="N365" s="539"/>
      <c r="O365" s="539"/>
      <c r="P365" s="539"/>
      <c r="Q365" s="539"/>
      <c r="R365" s="539"/>
      <c r="S365" s="539"/>
      <c r="T365" s="539"/>
      <c r="U365" s="539"/>
      <c r="V365" s="539"/>
      <c r="W365" s="539"/>
      <c r="X365" s="539"/>
      <c r="Y365" s="539"/>
      <c r="Z365" s="539"/>
      <c r="AA365" s="539"/>
      <c r="AB365" s="539"/>
      <c r="AC365" s="539"/>
      <c r="AD365" s="539"/>
      <c r="AE365" s="539"/>
      <c r="AF365" s="539"/>
      <c r="AG365" s="539"/>
      <c r="AH365" s="539"/>
      <c r="AI365" s="539"/>
      <c r="AJ365" s="539"/>
      <c r="AK365" s="539"/>
      <c r="AL365" s="548"/>
    </row>
    <row r="366" spans="1:38" ht="12.75">
      <c r="A366" s="539"/>
      <c r="B366" s="539"/>
      <c r="C366" s="539"/>
      <c r="D366" s="539"/>
      <c r="E366" s="539"/>
      <c r="F366" s="539"/>
      <c r="G366" s="539"/>
      <c r="H366" s="539"/>
      <c r="I366" s="539"/>
      <c r="J366" s="539"/>
      <c r="K366" s="539"/>
      <c r="L366" s="539"/>
      <c r="M366" s="539"/>
      <c r="N366" s="539"/>
      <c r="O366" s="539"/>
      <c r="P366" s="539"/>
      <c r="Q366" s="539"/>
      <c r="R366" s="539"/>
      <c r="S366" s="539"/>
      <c r="T366" s="539"/>
      <c r="U366" s="539"/>
      <c r="V366" s="539"/>
      <c r="W366" s="539"/>
      <c r="X366" s="539"/>
      <c r="Y366" s="539"/>
      <c r="Z366" s="539"/>
      <c r="AA366" s="539"/>
      <c r="AB366" s="539"/>
      <c r="AC366" s="539"/>
      <c r="AD366" s="539"/>
      <c r="AE366" s="539"/>
      <c r="AF366" s="539"/>
      <c r="AG366" s="539"/>
      <c r="AH366" s="539"/>
      <c r="AI366" s="539"/>
      <c r="AJ366" s="539"/>
      <c r="AK366" s="539"/>
      <c r="AL366" s="548"/>
    </row>
    <row r="367" spans="1:38" ht="12.75">
      <c r="A367" s="539"/>
      <c r="B367" s="539"/>
      <c r="C367" s="539"/>
      <c r="D367" s="539"/>
      <c r="E367" s="539"/>
      <c r="F367" s="539"/>
      <c r="G367" s="539"/>
      <c r="H367" s="539"/>
      <c r="I367" s="539"/>
      <c r="J367" s="539"/>
      <c r="K367" s="539"/>
      <c r="L367" s="539"/>
      <c r="M367" s="539"/>
      <c r="N367" s="539"/>
      <c r="O367" s="539"/>
      <c r="P367" s="539"/>
      <c r="Q367" s="539"/>
      <c r="R367" s="539"/>
      <c r="S367" s="539"/>
      <c r="T367" s="539"/>
      <c r="U367" s="539"/>
      <c r="V367" s="539"/>
      <c r="W367" s="539"/>
      <c r="X367" s="539"/>
      <c r="Y367" s="539"/>
      <c r="Z367" s="539"/>
      <c r="AA367" s="539"/>
      <c r="AB367" s="539"/>
      <c r="AC367" s="539"/>
      <c r="AD367" s="539"/>
      <c r="AE367" s="539"/>
      <c r="AF367" s="539"/>
      <c r="AG367" s="539"/>
      <c r="AH367" s="539"/>
      <c r="AI367" s="539"/>
      <c r="AJ367" s="539"/>
      <c r="AK367" s="539"/>
      <c r="AL367" s="548"/>
    </row>
    <row r="368" spans="1:38" ht="12.75">
      <c r="A368" s="539"/>
      <c r="B368" s="539"/>
      <c r="C368" s="539"/>
      <c r="D368" s="539"/>
      <c r="E368" s="539"/>
      <c r="F368" s="539"/>
      <c r="G368" s="539"/>
      <c r="H368" s="539"/>
      <c r="I368" s="539"/>
      <c r="J368" s="539"/>
      <c r="K368" s="539"/>
      <c r="L368" s="539"/>
      <c r="M368" s="539"/>
      <c r="N368" s="539"/>
      <c r="O368" s="539"/>
      <c r="P368" s="539"/>
      <c r="Q368" s="539"/>
      <c r="R368" s="539"/>
      <c r="S368" s="539"/>
      <c r="T368" s="539"/>
      <c r="U368" s="539"/>
      <c r="V368" s="539"/>
      <c r="W368" s="539"/>
      <c r="X368" s="539"/>
      <c r="Y368" s="539"/>
      <c r="Z368" s="539"/>
      <c r="AA368" s="539"/>
      <c r="AB368" s="539"/>
      <c r="AC368" s="539"/>
      <c r="AD368" s="539"/>
      <c r="AE368" s="539"/>
      <c r="AF368" s="539"/>
      <c r="AG368" s="539"/>
      <c r="AH368" s="539"/>
      <c r="AI368" s="539"/>
      <c r="AJ368" s="539"/>
      <c r="AK368" s="539"/>
      <c r="AL368" s="548"/>
    </row>
    <row r="369" spans="1:38" ht="12.75">
      <c r="A369" s="539"/>
      <c r="B369" s="539"/>
      <c r="C369" s="539"/>
      <c r="D369" s="539"/>
      <c r="E369" s="539"/>
      <c r="F369" s="539"/>
      <c r="G369" s="539"/>
      <c r="H369" s="539"/>
      <c r="I369" s="539"/>
      <c r="J369" s="539"/>
      <c r="K369" s="539"/>
      <c r="L369" s="539"/>
      <c r="M369" s="539"/>
      <c r="N369" s="539"/>
      <c r="O369" s="539"/>
      <c r="P369" s="539"/>
      <c r="Q369" s="539"/>
      <c r="R369" s="539"/>
      <c r="S369" s="539"/>
      <c r="T369" s="539"/>
      <c r="U369" s="539"/>
      <c r="V369" s="539"/>
      <c r="W369" s="539"/>
      <c r="X369" s="539"/>
      <c r="Y369" s="539"/>
      <c r="Z369" s="539"/>
      <c r="AA369" s="539"/>
      <c r="AB369" s="539"/>
      <c r="AC369" s="539"/>
      <c r="AD369" s="539"/>
      <c r="AE369" s="539"/>
      <c r="AF369" s="539"/>
      <c r="AG369" s="539"/>
      <c r="AH369" s="539"/>
      <c r="AI369" s="539"/>
      <c r="AJ369" s="539"/>
      <c r="AK369" s="539"/>
      <c r="AL369" s="548"/>
    </row>
    <row r="370" spans="1:38" ht="12.75">
      <c r="A370" s="539"/>
      <c r="B370" s="539"/>
      <c r="C370" s="539"/>
      <c r="D370" s="539"/>
      <c r="E370" s="539"/>
      <c r="F370" s="539"/>
      <c r="G370" s="539"/>
      <c r="H370" s="539"/>
      <c r="I370" s="539"/>
      <c r="J370" s="539"/>
      <c r="K370" s="539"/>
      <c r="L370" s="539"/>
      <c r="M370" s="539"/>
      <c r="N370" s="539"/>
      <c r="O370" s="539"/>
      <c r="P370" s="539"/>
      <c r="Q370" s="539"/>
      <c r="R370" s="539"/>
      <c r="S370" s="539"/>
      <c r="T370" s="539"/>
      <c r="U370" s="539"/>
      <c r="V370" s="539"/>
      <c r="W370" s="539"/>
      <c r="X370" s="539"/>
      <c r="Y370" s="539"/>
      <c r="Z370" s="539"/>
      <c r="AA370" s="539"/>
      <c r="AB370" s="539"/>
      <c r="AC370" s="539"/>
      <c r="AD370" s="539"/>
      <c r="AE370" s="539"/>
      <c r="AF370" s="539"/>
      <c r="AG370" s="539"/>
      <c r="AH370" s="539"/>
      <c r="AI370" s="539"/>
      <c r="AJ370" s="539"/>
      <c r="AK370" s="539"/>
      <c r="AL370" s="548"/>
    </row>
    <row r="371" spans="1:38" ht="12.75">
      <c r="A371" s="539"/>
      <c r="B371" s="539"/>
      <c r="C371" s="539"/>
      <c r="D371" s="539"/>
      <c r="E371" s="539"/>
      <c r="F371" s="539"/>
      <c r="G371" s="539"/>
      <c r="H371" s="539"/>
      <c r="I371" s="539"/>
      <c r="J371" s="539"/>
      <c r="K371" s="539"/>
      <c r="L371" s="539"/>
      <c r="M371" s="539"/>
      <c r="N371" s="539"/>
      <c r="O371" s="539"/>
      <c r="P371" s="539"/>
      <c r="Q371" s="539"/>
      <c r="R371" s="539"/>
      <c r="S371" s="539"/>
      <c r="T371" s="539"/>
      <c r="U371" s="539"/>
      <c r="V371" s="539"/>
      <c r="W371" s="539"/>
      <c r="X371" s="539"/>
      <c r="Y371" s="539"/>
      <c r="Z371" s="539"/>
      <c r="AA371" s="539"/>
      <c r="AB371" s="539"/>
      <c r="AC371" s="539"/>
      <c r="AD371" s="539"/>
      <c r="AE371" s="539"/>
      <c r="AF371" s="539"/>
      <c r="AG371" s="539"/>
      <c r="AH371" s="539"/>
      <c r="AI371" s="539"/>
      <c r="AJ371" s="539"/>
      <c r="AK371" s="539"/>
      <c r="AL371" s="548"/>
    </row>
    <row r="372" spans="1:38" ht="12.75">
      <c r="A372" s="539"/>
      <c r="B372" s="539"/>
      <c r="C372" s="539"/>
      <c r="D372" s="539"/>
      <c r="E372" s="539"/>
      <c r="F372" s="539"/>
      <c r="G372" s="539"/>
      <c r="H372" s="539"/>
      <c r="I372" s="539"/>
      <c r="J372" s="539"/>
      <c r="K372" s="539"/>
      <c r="L372" s="539"/>
      <c r="M372" s="539"/>
      <c r="N372" s="539"/>
      <c r="O372" s="539"/>
      <c r="P372" s="539"/>
      <c r="Q372" s="539"/>
      <c r="R372" s="539"/>
      <c r="S372" s="539"/>
      <c r="T372" s="539"/>
      <c r="U372" s="539"/>
      <c r="V372" s="539"/>
      <c r="W372" s="539"/>
      <c r="X372" s="539"/>
      <c r="Y372" s="539"/>
      <c r="Z372" s="539"/>
      <c r="AA372" s="539"/>
      <c r="AB372" s="539"/>
      <c r="AC372" s="539"/>
      <c r="AD372" s="539"/>
      <c r="AE372" s="539"/>
      <c r="AF372" s="539"/>
      <c r="AG372" s="539"/>
      <c r="AH372" s="539"/>
      <c r="AI372" s="539"/>
      <c r="AJ372" s="539"/>
      <c r="AK372" s="539"/>
      <c r="AL372" s="548"/>
    </row>
    <row r="373" spans="1:38" ht="12.75">
      <c r="A373" s="539"/>
      <c r="B373" s="539"/>
      <c r="C373" s="539"/>
      <c r="D373" s="539"/>
      <c r="E373" s="539"/>
      <c r="F373" s="539"/>
      <c r="G373" s="539"/>
      <c r="H373" s="539"/>
      <c r="I373" s="539"/>
      <c r="J373" s="539"/>
      <c r="K373" s="539"/>
      <c r="L373" s="539"/>
      <c r="M373" s="539"/>
      <c r="N373" s="539"/>
      <c r="O373" s="539"/>
      <c r="P373" s="539"/>
      <c r="Q373" s="539"/>
      <c r="R373" s="539"/>
      <c r="S373" s="539"/>
      <c r="T373" s="539"/>
      <c r="U373" s="539"/>
      <c r="V373" s="539"/>
      <c r="W373" s="539"/>
      <c r="X373" s="539"/>
      <c r="Y373" s="539"/>
      <c r="Z373" s="539"/>
      <c r="AA373" s="539"/>
      <c r="AB373" s="539"/>
      <c r="AC373" s="539"/>
      <c r="AD373" s="539"/>
      <c r="AE373" s="539"/>
      <c r="AF373" s="539"/>
      <c r="AG373" s="539"/>
      <c r="AH373" s="539"/>
      <c r="AI373" s="539"/>
      <c r="AJ373" s="539"/>
      <c r="AK373" s="539"/>
      <c r="AL373" s="548"/>
    </row>
    <row r="374" spans="1:38" ht="12.75">
      <c r="A374" s="539"/>
      <c r="B374" s="539"/>
      <c r="C374" s="539"/>
      <c r="D374" s="539"/>
      <c r="E374" s="539"/>
      <c r="F374" s="539"/>
      <c r="G374" s="539"/>
      <c r="H374" s="539"/>
      <c r="I374" s="539"/>
      <c r="J374" s="539"/>
      <c r="K374" s="539"/>
      <c r="L374" s="539"/>
      <c r="M374" s="539"/>
      <c r="N374" s="539"/>
      <c r="O374" s="539"/>
      <c r="P374" s="539"/>
      <c r="Q374" s="539"/>
      <c r="R374" s="539"/>
      <c r="S374" s="539"/>
      <c r="T374" s="539"/>
      <c r="U374" s="539"/>
      <c r="V374" s="539"/>
      <c r="W374" s="539"/>
      <c r="X374" s="539"/>
      <c r="Y374" s="539"/>
      <c r="Z374" s="539"/>
      <c r="AA374" s="539"/>
      <c r="AB374" s="539"/>
      <c r="AC374" s="539"/>
      <c r="AD374" s="539"/>
      <c r="AE374" s="539"/>
      <c r="AF374" s="539"/>
      <c r="AG374" s="539"/>
      <c r="AH374" s="539"/>
      <c r="AI374" s="539"/>
      <c r="AJ374" s="539"/>
      <c r="AK374" s="539"/>
      <c r="AL374" s="548"/>
    </row>
    <row r="375" spans="1:38" ht="12.75">
      <c r="A375" s="539"/>
      <c r="B375" s="539"/>
      <c r="C375" s="539"/>
      <c r="D375" s="539"/>
      <c r="E375" s="539"/>
      <c r="F375" s="539"/>
      <c r="G375" s="539"/>
      <c r="H375" s="539"/>
      <c r="I375" s="539"/>
      <c r="J375" s="539"/>
      <c r="K375" s="539"/>
      <c r="L375" s="539"/>
      <c r="M375" s="539"/>
      <c r="N375" s="539"/>
      <c r="O375" s="539"/>
      <c r="P375" s="539"/>
      <c r="Q375" s="539"/>
      <c r="R375" s="539"/>
      <c r="S375" s="539"/>
      <c r="T375" s="539"/>
      <c r="U375" s="539"/>
      <c r="V375" s="539"/>
      <c r="W375" s="539"/>
      <c r="X375" s="539"/>
      <c r="Y375" s="539"/>
      <c r="Z375" s="539"/>
      <c r="AA375" s="539"/>
      <c r="AB375" s="539"/>
      <c r="AC375" s="539"/>
      <c r="AD375" s="539"/>
      <c r="AE375" s="539"/>
      <c r="AF375" s="539"/>
      <c r="AG375" s="539"/>
      <c r="AH375" s="539"/>
      <c r="AI375" s="539"/>
      <c r="AJ375" s="539"/>
      <c r="AK375" s="539"/>
      <c r="AL375" s="548"/>
    </row>
    <row r="376" spans="1:38" ht="12.75">
      <c r="A376" s="539"/>
      <c r="B376" s="539"/>
      <c r="C376" s="539"/>
      <c r="D376" s="539"/>
      <c r="E376" s="539"/>
      <c r="F376" s="539"/>
      <c r="G376" s="539"/>
      <c r="H376" s="539"/>
      <c r="I376" s="539"/>
      <c r="J376" s="539"/>
      <c r="K376" s="539"/>
      <c r="L376" s="539"/>
      <c r="M376" s="539"/>
      <c r="N376" s="539"/>
      <c r="O376" s="539"/>
      <c r="P376" s="539"/>
      <c r="Q376" s="539"/>
      <c r="R376" s="539"/>
      <c r="S376" s="539"/>
      <c r="T376" s="539"/>
      <c r="U376" s="539"/>
      <c r="V376" s="539"/>
      <c r="W376" s="539"/>
      <c r="X376" s="539"/>
      <c r="Y376" s="539"/>
      <c r="Z376" s="539"/>
      <c r="AA376" s="539"/>
      <c r="AB376" s="539"/>
      <c r="AC376" s="539"/>
      <c r="AD376" s="539"/>
      <c r="AE376" s="539"/>
      <c r="AF376" s="539"/>
      <c r="AG376" s="539"/>
      <c r="AH376" s="539"/>
      <c r="AI376" s="539"/>
      <c r="AJ376" s="539"/>
      <c r="AK376" s="539"/>
      <c r="AL376" s="548"/>
    </row>
    <row r="377" spans="1:38" ht="12.75">
      <c r="A377" s="539"/>
      <c r="B377" s="539"/>
      <c r="C377" s="539"/>
      <c r="D377" s="539"/>
      <c r="E377" s="539"/>
      <c r="F377" s="539"/>
      <c r="G377" s="539"/>
      <c r="H377" s="539"/>
      <c r="I377" s="539"/>
      <c r="J377" s="539"/>
      <c r="K377" s="539"/>
      <c r="L377" s="539"/>
      <c r="M377" s="539"/>
      <c r="N377" s="539"/>
      <c r="O377" s="539"/>
      <c r="P377" s="539"/>
      <c r="Q377" s="539"/>
      <c r="R377" s="539"/>
      <c r="S377" s="539"/>
      <c r="T377" s="539"/>
      <c r="U377" s="539"/>
      <c r="V377" s="539"/>
      <c r="W377" s="539"/>
      <c r="X377" s="539"/>
      <c r="Y377" s="539"/>
      <c r="Z377" s="539"/>
      <c r="AA377" s="539"/>
      <c r="AB377" s="539"/>
      <c r="AC377" s="539"/>
      <c r="AD377" s="539"/>
      <c r="AE377" s="539"/>
      <c r="AF377" s="539"/>
      <c r="AG377" s="539"/>
      <c r="AH377" s="539"/>
      <c r="AI377" s="539"/>
      <c r="AJ377" s="539"/>
      <c r="AK377" s="539"/>
      <c r="AL377" s="548"/>
    </row>
    <row r="378" spans="1:38" ht="12.75">
      <c r="A378" s="539"/>
      <c r="B378" s="539"/>
      <c r="C378" s="539"/>
      <c r="D378" s="539"/>
      <c r="E378" s="539"/>
      <c r="F378" s="539"/>
      <c r="G378" s="539"/>
      <c r="H378" s="539"/>
      <c r="I378" s="539"/>
      <c r="J378" s="539"/>
      <c r="K378" s="539"/>
      <c r="L378" s="539"/>
      <c r="M378" s="539"/>
      <c r="N378" s="539"/>
      <c r="O378" s="539"/>
      <c r="P378" s="539"/>
      <c r="Q378" s="539"/>
      <c r="R378" s="539"/>
      <c r="S378" s="539"/>
      <c r="T378" s="539"/>
      <c r="U378" s="539"/>
      <c r="V378" s="539"/>
      <c r="W378" s="539"/>
      <c r="X378" s="539"/>
      <c r="Y378" s="539"/>
      <c r="Z378" s="539"/>
      <c r="AA378" s="539"/>
      <c r="AB378" s="539"/>
      <c r="AC378" s="539"/>
      <c r="AD378" s="539"/>
      <c r="AE378" s="539"/>
      <c r="AF378" s="539"/>
      <c r="AG378" s="539"/>
      <c r="AH378" s="539"/>
      <c r="AI378" s="539"/>
      <c r="AJ378" s="539"/>
      <c r="AK378" s="539"/>
      <c r="AL378" s="548"/>
    </row>
    <row r="379" spans="1:38" ht="12.75">
      <c r="A379" s="539"/>
      <c r="B379" s="539"/>
      <c r="C379" s="539"/>
      <c r="D379" s="539"/>
      <c r="E379" s="539"/>
      <c r="F379" s="539"/>
      <c r="G379" s="539"/>
      <c r="H379" s="539"/>
      <c r="I379" s="539"/>
      <c r="J379" s="539"/>
      <c r="K379" s="539"/>
      <c r="L379" s="539"/>
      <c r="M379" s="539"/>
      <c r="N379" s="539"/>
      <c r="O379" s="539"/>
      <c r="P379" s="539"/>
      <c r="Q379" s="539"/>
      <c r="R379" s="539"/>
      <c r="S379" s="539"/>
      <c r="T379" s="539"/>
      <c r="U379" s="539"/>
      <c r="V379" s="539"/>
      <c r="W379" s="539"/>
      <c r="X379" s="539"/>
      <c r="Y379" s="539"/>
      <c r="Z379" s="539"/>
      <c r="AA379" s="539"/>
      <c r="AB379" s="539"/>
      <c r="AC379" s="539"/>
      <c r="AD379" s="539"/>
      <c r="AE379" s="539"/>
      <c r="AF379" s="539"/>
      <c r="AG379" s="539"/>
      <c r="AH379" s="539"/>
      <c r="AI379" s="539"/>
      <c r="AJ379" s="539"/>
      <c r="AK379" s="539"/>
      <c r="AL379" s="548"/>
    </row>
    <row r="380" spans="1:38" ht="12.75">
      <c r="A380" s="539"/>
      <c r="B380" s="539"/>
      <c r="C380" s="539"/>
      <c r="D380" s="539"/>
      <c r="E380" s="539"/>
      <c r="F380" s="539"/>
      <c r="G380" s="539"/>
      <c r="H380" s="539"/>
      <c r="I380" s="539"/>
      <c r="J380" s="539"/>
      <c r="K380" s="539"/>
      <c r="L380" s="539"/>
      <c r="M380" s="539"/>
      <c r="N380" s="539"/>
      <c r="O380" s="539"/>
      <c r="P380" s="539"/>
      <c r="Q380" s="539"/>
      <c r="R380" s="539"/>
      <c r="S380" s="539"/>
      <c r="T380" s="539"/>
      <c r="U380" s="539"/>
      <c r="V380" s="539"/>
      <c r="W380" s="539"/>
      <c r="X380" s="539"/>
      <c r="Y380" s="539"/>
      <c r="Z380" s="539"/>
      <c r="AA380" s="539"/>
      <c r="AB380" s="539"/>
      <c r="AC380" s="539"/>
      <c r="AD380" s="539"/>
      <c r="AE380" s="539"/>
      <c r="AF380" s="539"/>
      <c r="AG380" s="539"/>
      <c r="AH380" s="539"/>
      <c r="AI380" s="539"/>
      <c r="AJ380" s="539"/>
      <c r="AK380" s="539"/>
      <c r="AL380" s="548"/>
    </row>
    <row r="381" spans="1:38" ht="12.75">
      <c r="A381" s="539"/>
      <c r="B381" s="539"/>
      <c r="C381" s="539"/>
      <c r="D381" s="539"/>
      <c r="E381" s="539"/>
      <c r="F381" s="539"/>
      <c r="G381" s="539"/>
      <c r="H381" s="539"/>
      <c r="I381" s="539"/>
      <c r="J381" s="539"/>
      <c r="K381" s="539"/>
      <c r="L381" s="539"/>
      <c r="M381" s="539"/>
      <c r="N381" s="539"/>
      <c r="O381" s="539"/>
      <c r="P381" s="539"/>
      <c r="Q381" s="539"/>
      <c r="R381" s="539"/>
      <c r="S381" s="539"/>
      <c r="T381" s="539"/>
      <c r="U381" s="539"/>
      <c r="V381" s="539"/>
      <c r="W381" s="539"/>
      <c r="X381" s="539"/>
      <c r="Y381" s="539"/>
      <c r="Z381" s="539"/>
      <c r="AA381" s="539"/>
      <c r="AB381" s="539"/>
      <c r="AC381" s="539"/>
      <c r="AD381" s="539"/>
      <c r="AE381" s="539"/>
      <c r="AF381" s="539"/>
      <c r="AG381" s="539"/>
      <c r="AH381" s="539"/>
      <c r="AI381" s="539"/>
      <c r="AJ381" s="539"/>
      <c r="AK381" s="539"/>
      <c r="AL381" s="548"/>
    </row>
    <row r="382" spans="1:38" ht="12.75">
      <c r="A382" s="539"/>
      <c r="B382" s="539"/>
      <c r="C382" s="539"/>
      <c r="D382" s="539"/>
      <c r="E382" s="539"/>
      <c r="F382" s="539"/>
      <c r="G382" s="539"/>
      <c r="H382" s="539"/>
      <c r="I382" s="539"/>
      <c r="J382" s="539"/>
      <c r="K382" s="539"/>
      <c r="L382" s="539"/>
      <c r="M382" s="539"/>
      <c r="N382" s="539"/>
      <c r="O382" s="539"/>
      <c r="P382" s="539"/>
      <c r="Q382" s="539"/>
      <c r="R382" s="539"/>
      <c r="S382" s="539"/>
      <c r="T382" s="539"/>
      <c r="U382" s="539"/>
      <c r="V382" s="539"/>
      <c r="W382" s="539"/>
      <c r="X382" s="539"/>
      <c r="Y382" s="539"/>
      <c r="Z382" s="539"/>
      <c r="AA382" s="539"/>
      <c r="AB382" s="539"/>
      <c r="AC382" s="539"/>
      <c r="AD382" s="539"/>
      <c r="AE382" s="539"/>
      <c r="AF382" s="539"/>
      <c r="AG382" s="539"/>
      <c r="AH382" s="539"/>
      <c r="AI382" s="539"/>
      <c r="AJ382" s="539"/>
      <c r="AK382" s="539"/>
      <c r="AL382" s="548"/>
    </row>
    <row r="383" spans="1:38" ht="12.75">
      <c r="A383" s="539"/>
      <c r="B383" s="539"/>
      <c r="C383" s="539"/>
      <c r="D383" s="539"/>
      <c r="E383" s="539"/>
      <c r="F383" s="539"/>
      <c r="G383" s="539"/>
      <c r="H383" s="539"/>
      <c r="I383" s="539"/>
      <c r="J383" s="539"/>
      <c r="K383" s="539"/>
      <c r="L383" s="539"/>
      <c r="M383" s="539"/>
      <c r="N383" s="539"/>
      <c r="O383" s="539"/>
      <c r="P383" s="539"/>
      <c r="Q383" s="539"/>
      <c r="R383" s="539"/>
      <c r="S383" s="539"/>
      <c r="T383" s="539"/>
      <c r="U383" s="539"/>
      <c r="V383" s="539"/>
      <c r="W383" s="539"/>
      <c r="X383" s="539"/>
      <c r="Y383" s="539"/>
      <c r="Z383" s="539"/>
      <c r="AA383" s="539"/>
      <c r="AB383" s="539"/>
      <c r="AC383" s="539"/>
      <c r="AD383" s="539"/>
      <c r="AE383" s="539"/>
      <c r="AF383" s="539"/>
      <c r="AG383" s="539"/>
      <c r="AH383" s="539"/>
      <c r="AI383" s="539"/>
      <c r="AJ383" s="539"/>
      <c r="AK383" s="539"/>
      <c r="AL383" s="548"/>
    </row>
    <row r="384" spans="1:38" ht="12.75">
      <c r="A384" s="539"/>
      <c r="B384" s="539"/>
      <c r="C384" s="539"/>
      <c r="D384" s="539"/>
      <c r="E384" s="539"/>
      <c r="F384" s="539"/>
      <c r="G384" s="539"/>
      <c r="H384" s="539"/>
      <c r="I384" s="539"/>
      <c r="J384" s="539"/>
      <c r="K384" s="539"/>
      <c r="L384" s="539"/>
      <c r="M384" s="539"/>
      <c r="N384" s="539"/>
      <c r="O384" s="539"/>
      <c r="P384" s="539"/>
      <c r="Q384" s="539"/>
      <c r="R384" s="539"/>
      <c r="S384" s="539"/>
      <c r="T384" s="539"/>
      <c r="U384" s="539"/>
      <c r="V384" s="539"/>
      <c r="W384" s="539"/>
      <c r="X384" s="539"/>
      <c r="Y384" s="539"/>
      <c r="Z384" s="539"/>
      <c r="AA384" s="539"/>
      <c r="AB384" s="539"/>
      <c r="AC384" s="539"/>
      <c r="AD384" s="539"/>
      <c r="AE384" s="539"/>
      <c r="AF384" s="539"/>
      <c r="AG384" s="539"/>
      <c r="AH384" s="539"/>
      <c r="AI384" s="539"/>
      <c r="AJ384" s="539"/>
      <c r="AK384" s="539"/>
      <c r="AL384" s="548"/>
    </row>
    <row r="385" spans="1:38" ht="12.75">
      <c r="A385" s="539"/>
      <c r="B385" s="539"/>
      <c r="C385" s="539"/>
      <c r="D385" s="539"/>
      <c r="E385" s="539"/>
      <c r="F385" s="539"/>
      <c r="G385" s="539"/>
      <c r="H385" s="539"/>
      <c r="I385" s="539"/>
      <c r="J385" s="539"/>
      <c r="K385" s="539"/>
      <c r="L385" s="539"/>
      <c r="M385" s="539"/>
      <c r="N385" s="539"/>
      <c r="O385" s="539"/>
      <c r="P385" s="539"/>
      <c r="Q385" s="539"/>
      <c r="R385" s="539"/>
      <c r="S385" s="539"/>
      <c r="T385" s="539"/>
      <c r="U385" s="539"/>
      <c r="V385" s="539"/>
      <c r="W385" s="539"/>
      <c r="X385" s="539"/>
      <c r="Y385" s="539"/>
      <c r="Z385" s="539"/>
      <c r="AA385" s="539"/>
      <c r="AB385" s="539"/>
      <c r="AC385" s="539"/>
      <c r="AD385" s="539"/>
      <c r="AE385" s="539"/>
      <c r="AF385" s="539"/>
      <c r="AG385" s="539"/>
      <c r="AH385" s="539"/>
      <c r="AI385" s="539"/>
      <c r="AJ385" s="539"/>
      <c r="AK385" s="539"/>
      <c r="AL385" s="548"/>
    </row>
    <row r="386" spans="1:38" ht="12.75">
      <c r="A386" s="539"/>
      <c r="B386" s="539"/>
      <c r="C386" s="539"/>
      <c r="D386" s="539"/>
      <c r="E386" s="539"/>
      <c r="F386" s="539"/>
      <c r="G386" s="539"/>
      <c r="H386" s="539"/>
      <c r="I386" s="539"/>
      <c r="J386" s="539"/>
      <c r="K386" s="539"/>
      <c r="L386" s="539"/>
      <c r="M386" s="539"/>
      <c r="N386" s="539"/>
      <c r="O386" s="539"/>
      <c r="P386" s="539"/>
      <c r="Q386" s="539"/>
      <c r="R386" s="539"/>
      <c r="S386" s="539"/>
      <c r="T386" s="539"/>
      <c r="U386" s="539"/>
      <c r="V386" s="539"/>
      <c r="W386" s="539"/>
      <c r="X386" s="539"/>
      <c r="Y386" s="539"/>
      <c r="Z386" s="539"/>
      <c r="AA386" s="539"/>
      <c r="AB386" s="539"/>
      <c r="AC386" s="539"/>
      <c r="AD386" s="539"/>
      <c r="AE386" s="539"/>
      <c r="AF386" s="539"/>
      <c r="AG386" s="539"/>
      <c r="AH386" s="539"/>
      <c r="AI386" s="539"/>
      <c r="AJ386" s="539"/>
      <c r="AK386" s="539"/>
      <c r="AL386" s="548"/>
    </row>
    <row r="387" spans="1:38" ht="12.75">
      <c r="A387" s="539"/>
      <c r="B387" s="539"/>
      <c r="C387" s="539"/>
      <c r="D387" s="539"/>
      <c r="E387" s="539"/>
      <c r="F387" s="539"/>
      <c r="G387" s="539"/>
      <c r="H387" s="539"/>
      <c r="I387" s="539"/>
      <c r="J387" s="539"/>
      <c r="K387" s="539"/>
      <c r="L387" s="539"/>
      <c r="M387" s="539"/>
      <c r="N387" s="539"/>
      <c r="O387" s="539"/>
      <c r="P387" s="539"/>
      <c r="Q387" s="539"/>
      <c r="R387" s="539"/>
      <c r="S387" s="539"/>
      <c r="T387" s="539"/>
      <c r="U387" s="539"/>
      <c r="V387" s="539"/>
      <c r="W387" s="539"/>
      <c r="X387" s="539"/>
      <c r="Y387" s="539"/>
      <c r="Z387" s="539"/>
      <c r="AA387" s="539"/>
      <c r="AB387" s="539"/>
      <c r="AC387" s="539"/>
      <c r="AD387" s="539"/>
      <c r="AE387" s="539"/>
      <c r="AF387" s="539"/>
      <c r="AG387" s="539"/>
      <c r="AH387" s="539"/>
      <c r="AI387" s="539"/>
      <c r="AJ387" s="539"/>
      <c r="AK387" s="539"/>
      <c r="AL387" s="548"/>
    </row>
    <row r="388" spans="1:38" ht="12.75">
      <c r="A388" s="539"/>
      <c r="B388" s="539"/>
      <c r="C388" s="539"/>
      <c r="D388" s="539"/>
      <c r="E388" s="539"/>
      <c r="F388" s="539"/>
      <c r="G388" s="539"/>
      <c r="H388" s="539"/>
      <c r="I388" s="539"/>
      <c r="J388" s="539"/>
      <c r="K388" s="539"/>
      <c r="L388" s="539"/>
      <c r="M388" s="539"/>
      <c r="N388" s="539"/>
      <c r="O388" s="539"/>
      <c r="P388" s="539"/>
      <c r="Q388" s="539"/>
      <c r="R388" s="539"/>
      <c r="S388" s="539"/>
      <c r="T388" s="539"/>
      <c r="U388" s="539"/>
      <c r="V388" s="539"/>
      <c r="W388" s="539"/>
      <c r="X388" s="539"/>
      <c r="Y388" s="539"/>
      <c r="Z388" s="539"/>
      <c r="AA388" s="539"/>
      <c r="AB388" s="539"/>
      <c r="AC388" s="539"/>
      <c r="AD388" s="539"/>
      <c r="AE388" s="539"/>
      <c r="AF388" s="539"/>
      <c r="AG388" s="539"/>
      <c r="AH388" s="539"/>
      <c r="AI388" s="539"/>
      <c r="AJ388" s="539"/>
      <c r="AK388" s="539"/>
      <c r="AL388" s="548"/>
    </row>
    <row r="389" spans="1:38" ht="12.75">
      <c r="A389" s="539"/>
      <c r="B389" s="539"/>
      <c r="C389" s="539"/>
      <c r="D389" s="539"/>
      <c r="E389" s="539"/>
      <c r="F389" s="539"/>
      <c r="G389" s="539"/>
      <c r="H389" s="539"/>
      <c r="I389" s="539"/>
      <c r="J389" s="539"/>
      <c r="K389" s="539"/>
      <c r="L389" s="539"/>
      <c r="M389" s="539"/>
      <c r="N389" s="539"/>
      <c r="O389" s="539"/>
      <c r="P389" s="539"/>
      <c r="Q389" s="539"/>
      <c r="R389" s="539"/>
      <c r="S389" s="539"/>
      <c r="T389" s="539"/>
      <c r="U389" s="539"/>
      <c r="V389" s="539"/>
      <c r="W389" s="539"/>
      <c r="X389" s="539"/>
      <c r="Y389" s="539"/>
      <c r="Z389" s="539"/>
      <c r="AA389" s="539"/>
      <c r="AB389" s="539"/>
      <c r="AC389" s="539"/>
      <c r="AD389" s="539"/>
      <c r="AE389" s="539"/>
      <c r="AF389" s="539"/>
      <c r="AG389" s="539"/>
      <c r="AH389" s="539"/>
      <c r="AI389" s="539"/>
      <c r="AJ389" s="539"/>
      <c r="AK389" s="539"/>
      <c r="AL389" s="548"/>
    </row>
    <row r="390" spans="1:38" ht="12.75">
      <c r="A390" s="539"/>
      <c r="B390" s="539"/>
      <c r="C390" s="539"/>
      <c r="D390" s="539"/>
      <c r="E390" s="539"/>
      <c r="F390" s="539"/>
      <c r="G390" s="539"/>
      <c r="H390" s="539"/>
      <c r="I390" s="539"/>
      <c r="J390" s="539"/>
      <c r="K390" s="539"/>
      <c r="L390" s="539"/>
      <c r="M390" s="539"/>
      <c r="N390" s="539"/>
      <c r="O390" s="539"/>
      <c r="P390" s="539"/>
      <c r="Q390" s="539"/>
      <c r="R390" s="539"/>
      <c r="S390" s="539"/>
      <c r="T390" s="539"/>
      <c r="U390" s="539"/>
      <c r="V390" s="539"/>
      <c r="W390" s="539"/>
      <c r="X390" s="539"/>
      <c r="Y390" s="539"/>
      <c r="Z390" s="539"/>
      <c r="AA390" s="539"/>
      <c r="AB390" s="539"/>
      <c r="AC390" s="539"/>
      <c r="AD390" s="539"/>
      <c r="AE390" s="539"/>
      <c r="AF390" s="539"/>
      <c r="AG390" s="539"/>
      <c r="AH390" s="539"/>
      <c r="AI390" s="539"/>
      <c r="AJ390" s="539"/>
      <c r="AK390" s="539"/>
      <c r="AL390" s="548"/>
    </row>
    <row r="391" spans="1:38" ht="12.75">
      <c r="A391" s="539"/>
      <c r="B391" s="539"/>
      <c r="C391" s="539"/>
      <c r="D391" s="539"/>
      <c r="E391" s="539"/>
      <c r="F391" s="539"/>
      <c r="G391" s="539"/>
      <c r="H391" s="539"/>
      <c r="I391" s="539"/>
      <c r="J391" s="539"/>
      <c r="K391" s="539"/>
      <c r="L391" s="539"/>
      <c r="M391" s="539"/>
      <c r="N391" s="539"/>
      <c r="O391" s="539"/>
      <c r="P391" s="539"/>
      <c r="Q391" s="539"/>
      <c r="R391" s="539"/>
      <c r="S391" s="539"/>
      <c r="T391" s="539"/>
      <c r="U391" s="539"/>
      <c r="V391" s="539"/>
      <c r="W391" s="539"/>
      <c r="X391" s="539"/>
      <c r="Y391" s="539"/>
      <c r="Z391" s="539"/>
      <c r="AA391" s="539"/>
      <c r="AB391" s="539"/>
      <c r="AC391" s="539"/>
      <c r="AD391" s="539"/>
      <c r="AE391" s="539"/>
      <c r="AF391" s="539"/>
      <c r="AG391" s="539"/>
      <c r="AH391" s="539"/>
      <c r="AI391" s="539"/>
      <c r="AJ391" s="539"/>
      <c r="AK391" s="539"/>
      <c r="AL391" s="548"/>
    </row>
    <row r="392" spans="1:38" ht="12.75">
      <c r="A392" s="539"/>
      <c r="B392" s="539"/>
      <c r="C392" s="539"/>
      <c r="D392" s="539"/>
      <c r="E392" s="539"/>
      <c r="F392" s="539"/>
      <c r="G392" s="539"/>
      <c r="H392" s="539"/>
      <c r="I392" s="539"/>
      <c r="J392" s="539"/>
      <c r="K392" s="539"/>
      <c r="L392" s="539"/>
      <c r="M392" s="539"/>
      <c r="N392" s="539"/>
      <c r="O392" s="539"/>
      <c r="P392" s="539"/>
      <c r="Q392" s="539"/>
      <c r="R392" s="539"/>
      <c r="S392" s="539"/>
      <c r="T392" s="539"/>
      <c r="U392" s="539"/>
      <c r="V392" s="539"/>
      <c r="W392" s="539"/>
      <c r="X392" s="539"/>
      <c r="Y392" s="539"/>
      <c r="Z392" s="539"/>
      <c r="AA392" s="539"/>
      <c r="AB392" s="539"/>
      <c r="AC392" s="539"/>
      <c r="AD392" s="539"/>
      <c r="AE392" s="539"/>
      <c r="AF392" s="539"/>
      <c r="AG392" s="539"/>
      <c r="AH392" s="539"/>
      <c r="AI392" s="539"/>
      <c r="AJ392" s="539"/>
      <c r="AK392" s="539"/>
      <c r="AL392" s="548"/>
    </row>
    <row r="393" spans="2:38" ht="12.75">
      <c r="B393" s="548"/>
      <c r="C393" s="548"/>
      <c r="D393" s="548"/>
      <c r="E393" s="548"/>
      <c r="F393" s="548"/>
      <c r="G393" s="548"/>
      <c r="H393" s="548"/>
      <c r="I393" s="548"/>
      <c r="J393" s="548"/>
      <c r="K393" s="548"/>
      <c r="L393" s="548"/>
      <c r="M393" s="548"/>
      <c r="N393" s="548"/>
      <c r="O393" s="548"/>
      <c r="P393" s="548"/>
      <c r="Q393" s="548"/>
      <c r="R393" s="548"/>
      <c r="S393" s="548"/>
      <c r="T393" s="548"/>
      <c r="U393" s="548"/>
      <c r="V393" s="548"/>
      <c r="W393" s="548"/>
      <c r="X393" s="548"/>
      <c r="Y393" s="548"/>
      <c r="Z393" s="548"/>
      <c r="AA393" s="548"/>
      <c r="AB393" s="548"/>
      <c r="AC393" s="548"/>
      <c r="AD393" s="548"/>
      <c r="AE393" s="548"/>
      <c r="AF393" s="548"/>
      <c r="AG393" s="548"/>
      <c r="AH393" s="548"/>
      <c r="AI393" s="548"/>
      <c r="AJ393" s="548"/>
      <c r="AK393" s="548"/>
      <c r="AL393" s="548"/>
    </row>
    <row r="394" spans="2:38" ht="12.75">
      <c r="B394" s="548"/>
      <c r="C394" s="548"/>
      <c r="D394" s="548"/>
      <c r="E394" s="548"/>
      <c r="F394" s="548"/>
      <c r="G394" s="548"/>
      <c r="H394" s="548"/>
      <c r="I394" s="548"/>
      <c r="J394" s="548"/>
      <c r="K394" s="548"/>
      <c r="L394" s="548"/>
      <c r="M394" s="548"/>
      <c r="N394" s="548"/>
      <c r="O394" s="548"/>
      <c r="P394" s="548"/>
      <c r="Q394" s="548"/>
      <c r="R394" s="548"/>
      <c r="S394" s="548"/>
      <c r="T394" s="548"/>
      <c r="U394" s="548"/>
      <c r="V394" s="548"/>
      <c r="W394" s="548"/>
      <c r="X394" s="548"/>
      <c r="Y394" s="548"/>
      <c r="Z394" s="548"/>
      <c r="AA394" s="548"/>
      <c r="AB394" s="548"/>
      <c r="AC394" s="548"/>
      <c r="AD394" s="548"/>
      <c r="AE394" s="548"/>
      <c r="AF394" s="548"/>
      <c r="AG394" s="548"/>
      <c r="AH394" s="548"/>
      <c r="AI394" s="548"/>
      <c r="AJ394" s="548"/>
      <c r="AK394" s="548"/>
      <c r="AL394" s="548"/>
    </row>
    <row r="395" spans="2:38" ht="12.75">
      <c r="B395" s="548"/>
      <c r="C395" s="548"/>
      <c r="D395" s="548"/>
      <c r="E395" s="548"/>
      <c r="F395" s="548"/>
      <c r="G395" s="548"/>
      <c r="H395" s="548"/>
      <c r="I395" s="548"/>
      <c r="J395" s="548"/>
      <c r="K395" s="548"/>
      <c r="L395" s="548"/>
      <c r="M395" s="548"/>
      <c r="N395" s="548"/>
      <c r="O395" s="548"/>
      <c r="P395" s="548"/>
      <c r="Q395" s="548"/>
      <c r="R395" s="548"/>
      <c r="S395" s="548"/>
      <c r="T395" s="548"/>
      <c r="U395" s="548"/>
      <c r="V395" s="548"/>
      <c r="W395" s="548"/>
      <c r="X395" s="548"/>
      <c r="Y395" s="548"/>
      <c r="Z395" s="548"/>
      <c r="AA395" s="548"/>
      <c r="AB395" s="548"/>
      <c r="AC395" s="548"/>
      <c r="AD395" s="548"/>
      <c r="AE395" s="548"/>
      <c r="AF395" s="548"/>
      <c r="AG395" s="548"/>
      <c r="AH395" s="548"/>
      <c r="AI395" s="548"/>
      <c r="AJ395" s="548"/>
      <c r="AK395" s="548"/>
      <c r="AL395" s="548"/>
    </row>
    <row r="396" spans="2:38" ht="12.75">
      <c r="B396" s="548"/>
      <c r="C396" s="548"/>
      <c r="D396" s="548"/>
      <c r="E396" s="548"/>
      <c r="F396" s="548"/>
      <c r="G396" s="548"/>
      <c r="H396" s="548"/>
      <c r="I396" s="548"/>
      <c r="J396" s="548"/>
      <c r="K396" s="548"/>
      <c r="L396" s="548"/>
      <c r="M396" s="548"/>
      <c r="N396" s="548"/>
      <c r="O396" s="548"/>
      <c r="P396" s="548"/>
      <c r="Q396" s="548"/>
      <c r="R396" s="548"/>
      <c r="S396" s="548"/>
      <c r="T396" s="548"/>
      <c r="U396" s="548"/>
      <c r="V396" s="548"/>
      <c r="W396" s="548"/>
      <c r="X396" s="548"/>
      <c r="Y396" s="548"/>
      <c r="Z396" s="548"/>
      <c r="AA396" s="548"/>
      <c r="AB396" s="548"/>
      <c r="AC396" s="548"/>
      <c r="AD396" s="548"/>
      <c r="AE396" s="548"/>
      <c r="AF396" s="548"/>
      <c r="AG396" s="548"/>
      <c r="AH396" s="548"/>
      <c r="AI396" s="548"/>
      <c r="AJ396" s="548"/>
      <c r="AK396" s="548"/>
      <c r="AL396" s="548"/>
    </row>
    <row r="397" spans="2:38" ht="12.75">
      <c r="B397" s="548"/>
      <c r="C397" s="548"/>
      <c r="D397" s="548"/>
      <c r="E397" s="548"/>
      <c r="F397" s="548"/>
      <c r="G397" s="548"/>
      <c r="H397" s="548"/>
      <c r="I397" s="548"/>
      <c r="J397" s="548"/>
      <c r="K397" s="548"/>
      <c r="L397" s="548"/>
      <c r="M397" s="548"/>
      <c r="N397" s="548"/>
      <c r="O397" s="548"/>
      <c r="P397" s="548"/>
      <c r="Q397" s="548"/>
      <c r="R397" s="548"/>
      <c r="S397" s="548"/>
      <c r="T397" s="548"/>
      <c r="U397" s="548"/>
      <c r="V397" s="548"/>
      <c r="W397" s="548"/>
      <c r="X397" s="548"/>
      <c r="Y397" s="548"/>
      <c r="Z397" s="548"/>
      <c r="AA397" s="548"/>
      <c r="AB397" s="548"/>
      <c r="AC397" s="548"/>
      <c r="AD397" s="548"/>
      <c r="AE397" s="548"/>
      <c r="AF397" s="548"/>
      <c r="AG397" s="548"/>
      <c r="AH397" s="548"/>
      <c r="AI397" s="548"/>
      <c r="AJ397" s="548"/>
      <c r="AK397" s="548"/>
      <c r="AL397" s="548"/>
    </row>
    <row r="398" spans="2:38" ht="12.75">
      <c r="B398" s="548"/>
      <c r="C398" s="548"/>
      <c r="D398" s="548"/>
      <c r="E398" s="548"/>
      <c r="F398" s="548"/>
      <c r="G398" s="548"/>
      <c r="H398" s="548"/>
      <c r="I398" s="548"/>
      <c r="J398" s="548"/>
      <c r="K398" s="548"/>
      <c r="L398" s="548"/>
      <c r="M398" s="548"/>
      <c r="N398" s="548"/>
      <c r="O398" s="548"/>
      <c r="P398" s="548"/>
      <c r="Q398" s="548"/>
      <c r="R398" s="548"/>
      <c r="S398" s="548"/>
      <c r="T398" s="548"/>
      <c r="U398" s="548"/>
      <c r="V398" s="548"/>
      <c r="W398" s="548"/>
      <c r="X398" s="548"/>
      <c r="Y398" s="548"/>
      <c r="Z398" s="548"/>
      <c r="AA398" s="548"/>
      <c r="AB398" s="548"/>
      <c r="AC398" s="548"/>
      <c r="AD398" s="548"/>
      <c r="AE398" s="548"/>
      <c r="AF398" s="548"/>
      <c r="AG398" s="548"/>
      <c r="AH398" s="548"/>
      <c r="AI398" s="548"/>
      <c r="AJ398" s="548"/>
      <c r="AK398" s="548"/>
      <c r="AL398" s="548"/>
    </row>
    <row r="399" spans="2:38" ht="12.75">
      <c r="B399" s="548"/>
      <c r="C399" s="548"/>
      <c r="D399" s="548"/>
      <c r="E399" s="548"/>
      <c r="F399" s="548"/>
      <c r="G399" s="548"/>
      <c r="H399" s="548"/>
      <c r="I399" s="548"/>
      <c r="J399" s="548"/>
      <c r="K399" s="548"/>
      <c r="L399" s="548"/>
      <c r="M399" s="548"/>
      <c r="N399" s="548"/>
      <c r="O399" s="548"/>
      <c r="P399" s="548"/>
      <c r="Q399" s="548"/>
      <c r="R399" s="548"/>
      <c r="S399" s="548"/>
      <c r="T399" s="548"/>
      <c r="U399" s="548"/>
      <c r="V399" s="548"/>
      <c r="W399" s="548"/>
      <c r="X399" s="548"/>
      <c r="Y399" s="548"/>
      <c r="Z399" s="548"/>
      <c r="AA399" s="548"/>
      <c r="AB399" s="548"/>
      <c r="AC399" s="548"/>
      <c r="AD399" s="548"/>
      <c r="AE399" s="548"/>
      <c r="AF399" s="548"/>
      <c r="AG399" s="548"/>
      <c r="AH399" s="548"/>
      <c r="AI399" s="548"/>
      <c r="AJ399" s="548"/>
      <c r="AK399" s="548"/>
      <c r="AL399" s="548"/>
    </row>
    <row r="400" spans="2:38" ht="12.75">
      <c r="B400" s="548"/>
      <c r="C400" s="548"/>
      <c r="D400" s="548"/>
      <c r="E400" s="548"/>
      <c r="F400" s="548"/>
      <c r="G400" s="548"/>
      <c r="H400" s="548"/>
      <c r="I400" s="548"/>
      <c r="J400" s="548"/>
      <c r="K400" s="548"/>
      <c r="L400" s="548"/>
      <c r="M400" s="548"/>
      <c r="N400" s="548"/>
      <c r="O400" s="548"/>
      <c r="P400" s="548"/>
      <c r="Q400" s="548"/>
      <c r="R400" s="548"/>
      <c r="S400" s="548"/>
      <c r="T400" s="548"/>
      <c r="U400" s="548"/>
      <c r="V400" s="548"/>
      <c r="W400" s="548"/>
      <c r="X400" s="548"/>
      <c r="Y400" s="548"/>
      <c r="Z400" s="548"/>
      <c r="AA400" s="548"/>
      <c r="AB400" s="548"/>
      <c r="AC400" s="548"/>
      <c r="AD400" s="548"/>
      <c r="AE400" s="548"/>
      <c r="AF400" s="548"/>
      <c r="AG400" s="548"/>
      <c r="AH400" s="548"/>
      <c r="AI400" s="548"/>
      <c r="AJ400" s="548"/>
      <c r="AK400" s="548"/>
      <c r="AL400" s="548"/>
    </row>
    <row r="401" spans="2:38" ht="12.75">
      <c r="B401" s="548"/>
      <c r="C401" s="548"/>
      <c r="D401" s="548"/>
      <c r="E401" s="548"/>
      <c r="F401" s="548"/>
      <c r="G401" s="548"/>
      <c r="H401" s="548"/>
      <c r="I401" s="548"/>
      <c r="J401" s="548"/>
      <c r="K401" s="548"/>
      <c r="L401" s="548"/>
      <c r="M401" s="548"/>
      <c r="N401" s="548"/>
      <c r="O401" s="548"/>
      <c r="P401" s="548"/>
      <c r="Q401" s="548"/>
      <c r="R401" s="548"/>
      <c r="S401" s="548"/>
      <c r="T401" s="548"/>
      <c r="U401" s="548"/>
      <c r="V401" s="548"/>
      <c r="W401" s="548"/>
      <c r="X401" s="548"/>
      <c r="Y401" s="548"/>
      <c r="Z401" s="548"/>
      <c r="AA401" s="548"/>
      <c r="AB401" s="548"/>
      <c r="AC401" s="548"/>
      <c r="AD401" s="548"/>
      <c r="AE401" s="548"/>
      <c r="AF401" s="548"/>
      <c r="AG401" s="548"/>
      <c r="AH401" s="548"/>
      <c r="AI401" s="548"/>
      <c r="AJ401" s="548"/>
      <c r="AK401" s="548"/>
      <c r="AL401" s="548"/>
    </row>
    <row r="402" spans="2:38" ht="12.75">
      <c r="B402" s="548"/>
      <c r="C402" s="548"/>
      <c r="D402" s="548"/>
      <c r="E402" s="548"/>
      <c r="F402" s="548"/>
      <c r="G402" s="548"/>
      <c r="H402" s="548"/>
      <c r="I402" s="548"/>
      <c r="J402" s="548"/>
      <c r="K402" s="548"/>
      <c r="L402" s="548"/>
      <c r="M402" s="548"/>
      <c r="N402" s="548"/>
      <c r="O402" s="548"/>
      <c r="P402" s="548"/>
      <c r="Q402" s="548"/>
      <c r="R402" s="548"/>
      <c r="S402" s="548"/>
      <c r="T402" s="548"/>
      <c r="U402" s="548"/>
      <c r="V402" s="548"/>
      <c r="W402" s="548"/>
      <c r="X402" s="548"/>
      <c r="Y402" s="548"/>
      <c r="Z402" s="548"/>
      <c r="AA402" s="548"/>
      <c r="AB402" s="548"/>
      <c r="AC402" s="548"/>
      <c r="AD402" s="548"/>
      <c r="AE402" s="548"/>
      <c r="AF402" s="548"/>
      <c r="AG402" s="548"/>
      <c r="AH402" s="548"/>
      <c r="AI402" s="548"/>
      <c r="AJ402" s="548"/>
      <c r="AK402" s="548"/>
      <c r="AL402" s="548"/>
    </row>
    <row r="403" spans="2:38" ht="12.75">
      <c r="B403" s="548"/>
      <c r="C403" s="548"/>
      <c r="D403" s="548"/>
      <c r="E403" s="548"/>
      <c r="F403" s="548"/>
      <c r="G403" s="548"/>
      <c r="H403" s="548"/>
      <c r="I403" s="548"/>
      <c r="J403" s="548"/>
      <c r="K403" s="548"/>
      <c r="L403" s="548"/>
      <c r="M403" s="548"/>
      <c r="N403" s="548"/>
      <c r="O403" s="548"/>
      <c r="P403" s="548"/>
      <c r="Q403" s="548"/>
      <c r="R403" s="548"/>
      <c r="S403" s="548"/>
      <c r="T403" s="548"/>
      <c r="U403" s="548"/>
      <c r="V403" s="548"/>
      <c r="W403" s="548"/>
      <c r="X403" s="548"/>
      <c r="Y403" s="548"/>
      <c r="Z403" s="548"/>
      <c r="AA403" s="548"/>
      <c r="AB403" s="548"/>
      <c r="AC403" s="548"/>
      <c r="AD403" s="548"/>
      <c r="AE403" s="548"/>
      <c r="AF403" s="548"/>
      <c r="AG403" s="548"/>
      <c r="AH403" s="548"/>
      <c r="AI403" s="548"/>
      <c r="AJ403" s="548"/>
      <c r="AK403" s="548"/>
      <c r="AL403" s="548"/>
    </row>
    <row r="404" spans="2:38" ht="12.75">
      <c r="B404" s="548"/>
      <c r="C404" s="548"/>
      <c r="D404" s="548"/>
      <c r="E404" s="548"/>
      <c r="F404" s="548"/>
      <c r="G404" s="548"/>
      <c r="H404" s="548"/>
      <c r="I404" s="548"/>
      <c r="J404" s="548"/>
      <c r="K404" s="548"/>
      <c r="L404" s="548"/>
      <c r="M404" s="548"/>
      <c r="N404" s="548"/>
      <c r="O404" s="548"/>
      <c r="P404" s="548"/>
      <c r="Q404" s="548"/>
      <c r="R404" s="548"/>
      <c r="S404" s="548"/>
      <c r="T404" s="548"/>
      <c r="U404" s="548"/>
      <c r="V404" s="548"/>
      <c r="W404" s="548"/>
      <c r="X404" s="548"/>
      <c r="Y404" s="548"/>
      <c r="Z404" s="548"/>
      <c r="AA404" s="548"/>
      <c r="AB404" s="548"/>
      <c r="AC404" s="548"/>
      <c r="AD404" s="548"/>
      <c r="AE404" s="548"/>
      <c r="AF404" s="548"/>
      <c r="AG404" s="548"/>
      <c r="AH404" s="548"/>
      <c r="AI404" s="548"/>
      <c r="AJ404" s="548"/>
      <c r="AK404" s="548"/>
      <c r="AL404" s="548"/>
    </row>
    <row r="405" spans="2:38" ht="12.75">
      <c r="B405" s="548"/>
      <c r="C405" s="548"/>
      <c r="D405" s="548"/>
      <c r="E405" s="548"/>
      <c r="F405" s="548"/>
      <c r="G405" s="548"/>
      <c r="H405" s="548"/>
      <c r="I405" s="548"/>
      <c r="J405" s="548"/>
      <c r="K405" s="548"/>
      <c r="L405" s="548"/>
      <c r="M405" s="548"/>
      <c r="N405" s="548"/>
      <c r="O405" s="548"/>
      <c r="P405" s="548"/>
      <c r="Q405" s="548"/>
      <c r="R405" s="548"/>
      <c r="S405" s="548"/>
      <c r="T405" s="548"/>
      <c r="U405" s="548"/>
      <c r="V405" s="548"/>
      <c r="W405" s="548"/>
      <c r="X405" s="548"/>
      <c r="Y405" s="548"/>
      <c r="Z405" s="548"/>
      <c r="AA405" s="548"/>
      <c r="AB405" s="548"/>
      <c r="AC405" s="548"/>
      <c r="AD405" s="548"/>
      <c r="AE405" s="548"/>
      <c r="AF405" s="548"/>
      <c r="AG405" s="548"/>
      <c r="AH405" s="548"/>
      <c r="AI405" s="548"/>
      <c r="AJ405" s="548"/>
      <c r="AK405" s="548"/>
      <c r="AL405" s="548"/>
    </row>
    <row r="406" spans="2:38" ht="12.75">
      <c r="B406" s="548"/>
      <c r="C406" s="548"/>
      <c r="D406" s="548"/>
      <c r="E406" s="548"/>
      <c r="F406" s="548"/>
      <c r="G406" s="548"/>
      <c r="H406" s="548"/>
      <c r="I406" s="548"/>
      <c r="J406" s="548"/>
      <c r="K406" s="548"/>
      <c r="L406" s="548"/>
      <c r="M406" s="548"/>
      <c r="N406" s="548"/>
      <c r="O406" s="548"/>
      <c r="P406" s="548"/>
      <c r="Q406" s="548"/>
      <c r="R406" s="548"/>
      <c r="S406" s="548"/>
      <c r="T406" s="548"/>
      <c r="U406" s="548"/>
      <c r="V406" s="548"/>
      <c r="W406" s="548"/>
      <c r="X406" s="548"/>
      <c r="Y406" s="548"/>
      <c r="Z406" s="548"/>
      <c r="AA406" s="548"/>
      <c r="AB406" s="548"/>
      <c r="AC406" s="548"/>
      <c r="AD406" s="548"/>
      <c r="AE406" s="548"/>
      <c r="AF406" s="548"/>
      <c r="AG406" s="548"/>
      <c r="AH406" s="548"/>
      <c r="AI406" s="548"/>
      <c r="AJ406" s="548"/>
      <c r="AK406" s="548"/>
      <c r="AL406" s="548"/>
    </row>
    <row r="407" spans="2:38" ht="12.75">
      <c r="B407" s="548"/>
      <c r="C407" s="548"/>
      <c r="D407" s="548"/>
      <c r="E407" s="548"/>
      <c r="F407" s="548"/>
      <c r="G407" s="548"/>
      <c r="H407" s="548"/>
      <c r="I407" s="548"/>
      <c r="J407" s="548"/>
      <c r="K407" s="548"/>
      <c r="L407" s="548"/>
      <c r="M407" s="548"/>
      <c r="N407" s="548"/>
      <c r="O407" s="548"/>
      <c r="P407" s="548"/>
      <c r="Q407" s="548"/>
      <c r="R407" s="548"/>
      <c r="S407" s="548"/>
      <c r="T407" s="548"/>
      <c r="U407" s="548"/>
      <c r="V407" s="548"/>
      <c r="W407" s="548"/>
      <c r="X407" s="548"/>
      <c r="Y407" s="548"/>
      <c r="Z407" s="548"/>
      <c r="AA407" s="548"/>
      <c r="AB407" s="548"/>
      <c r="AC407" s="548"/>
      <c r="AD407" s="548"/>
      <c r="AE407" s="548"/>
      <c r="AF407" s="548"/>
      <c r="AG407" s="548"/>
      <c r="AH407" s="548"/>
      <c r="AI407" s="548"/>
      <c r="AJ407" s="548"/>
      <c r="AK407" s="548"/>
      <c r="AL407" s="548"/>
    </row>
    <row r="408" spans="2:38" ht="12.75">
      <c r="B408" s="548"/>
      <c r="C408" s="548"/>
      <c r="D408" s="548"/>
      <c r="E408" s="548"/>
      <c r="F408" s="548"/>
      <c r="G408" s="548"/>
      <c r="H408" s="548"/>
      <c r="I408" s="548"/>
      <c r="J408" s="548"/>
      <c r="K408" s="548"/>
      <c r="L408" s="548"/>
      <c r="M408" s="548"/>
      <c r="N408" s="548"/>
      <c r="O408" s="548"/>
      <c r="P408" s="548"/>
      <c r="Q408" s="548"/>
      <c r="R408" s="548"/>
      <c r="S408" s="548"/>
      <c r="T408" s="548"/>
      <c r="U408" s="548"/>
      <c r="V408" s="548"/>
      <c r="W408" s="548"/>
      <c r="X408" s="548"/>
      <c r="Y408" s="548"/>
      <c r="Z408" s="548"/>
      <c r="AA408" s="548"/>
      <c r="AB408" s="548"/>
      <c r="AC408" s="548"/>
      <c r="AD408" s="548"/>
      <c r="AE408" s="548"/>
      <c r="AF408" s="548"/>
      <c r="AG408" s="548"/>
      <c r="AH408" s="548"/>
      <c r="AI408" s="548"/>
      <c r="AJ408" s="548"/>
      <c r="AK408" s="548"/>
      <c r="AL408" s="548"/>
    </row>
    <row r="409" spans="2:38" ht="12.75">
      <c r="B409" s="548"/>
      <c r="C409" s="548"/>
      <c r="D409" s="548"/>
      <c r="E409" s="548"/>
      <c r="F409" s="548"/>
      <c r="G409" s="548"/>
      <c r="H409" s="548"/>
      <c r="I409" s="548"/>
      <c r="J409" s="548"/>
      <c r="K409" s="548"/>
      <c r="L409" s="548"/>
      <c r="M409" s="548"/>
      <c r="N409" s="548"/>
      <c r="O409" s="548"/>
      <c r="P409" s="548"/>
      <c r="Q409" s="548"/>
      <c r="R409" s="548"/>
      <c r="S409" s="548"/>
      <c r="T409" s="548"/>
      <c r="U409" s="548"/>
      <c r="V409" s="548"/>
      <c r="W409" s="548"/>
      <c r="X409" s="548"/>
      <c r="Y409" s="548"/>
      <c r="Z409" s="548"/>
      <c r="AA409" s="548"/>
      <c r="AB409" s="548"/>
      <c r="AC409" s="548"/>
      <c r="AD409" s="548"/>
      <c r="AE409" s="548"/>
      <c r="AF409" s="548"/>
      <c r="AG409" s="548"/>
      <c r="AH409" s="548"/>
      <c r="AI409" s="548"/>
      <c r="AJ409" s="548"/>
      <c r="AK409" s="548"/>
      <c r="AL409" s="548"/>
    </row>
    <row r="410" spans="2:38" ht="12.75">
      <c r="B410" s="548"/>
      <c r="C410" s="548"/>
      <c r="D410" s="548"/>
      <c r="E410" s="548"/>
      <c r="F410" s="548"/>
      <c r="G410" s="548"/>
      <c r="H410" s="548"/>
      <c r="I410" s="548"/>
      <c r="J410" s="548"/>
      <c r="K410" s="548"/>
      <c r="L410" s="548"/>
      <c r="M410" s="548"/>
      <c r="N410" s="548"/>
      <c r="O410" s="548"/>
      <c r="P410" s="548"/>
      <c r="Q410" s="548"/>
      <c r="R410" s="548"/>
      <c r="S410" s="548"/>
      <c r="T410" s="548"/>
      <c r="U410" s="548"/>
      <c r="V410" s="548"/>
      <c r="W410" s="548"/>
      <c r="X410" s="548"/>
      <c r="Y410" s="548"/>
      <c r="Z410" s="548"/>
      <c r="AA410" s="548"/>
      <c r="AB410" s="548"/>
      <c r="AC410" s="548"/>
      <c r="AD410" s="548"/>
      <c r="AE410" s="548"/>
      <c r="AF410" s="548"/>
      <c r="AG410" s="548"/>
      <c r="AH410" s="548"/>
      <c r="AI410" s="548"/>
      <c r="AJ410" s="548"/>
      <c r="AK410" s="548"/>
      <c r="AL410" s="548"/>
    </row>
    <row r="411" spans="2:38" ht="12.75">
      <c r="B411" s="548"/>
      <c r="C411" s="548"/>
      <c r="D411" s="548"/>
      <c r="E411" s="548"/>
      <c r="F411" s="548"/>
      <c r="G411" s="548"/>
      <c r="H411" s="548"/>
      <c r="I411" s="548"/>
      <c r="J411" s="548"/>
      <c r="K411" s="548"/>
      <c r="L411" s="548"/>
      <c r="M411" s="548"/>
      <c r="N411" s="548"/>
      <c r="O411" s="548"/>
      <c r="P411" s="548"/>
      <c r="Q411" s="548"/>
      <c r="R411" s="548"/>
      <c r="S411" s="548"/>
      <c r="T411" s="548"/>
      <c r="U411" s="548"/>
      <c r="V411" s="548"/>
      <c r="W411" s="548"/>
      <c r="X411" s="548"/>
      <c r="Y411" s="548"/>
      <c r="Z411" s="548"/>
      <c r="AA411" s="548"/>
      <c r="AB411" s="548"/>
      <c r="AC411" s="548"/>
      <c r="AD411" s="548"/>
      <c r="AE411" s="548"/>
      <c r="AF411" s="548"/>
      <c r="AG411" s="548"/>
      <c r="AH411" s="548"/>
      <c r="AI411" s="548"/>
      <c r="AJ411" s="548"/>
      <c r="AK411" s="548"/>
      <c r="AL411" s="548"/>
    </row>
    <row r="412" spans="2:38" ht="12.75">
      <c r="B412" s="548"/>
      <c r="C412" s="548"/>
      <c r="D412" s="548"/>
      <c r="E412" s="548"/>
      <c r="F412" s="548"/>
      <c r="G412" s="548"/>
      <c r="H412" s="548"/>
      <c r="I412" s="548"/>
      <c r="J412" s="548"/>
      <c r="K412" s="548"/>
      <c r="L412" s="548"/>
      <c r="M412" s="548"/>
      <c r="N412" s="548"/>
      <c r="O412" s="548"/>
      <c r="P412" s="548"/>
      <c r="Q412" s="548"/>
      <c r="R412" s="548"/>
      <c r="S412" s="548"/>
      <c r="T412" s="548"/>
      <c r="U412" s="548"/>
      <c r="V412" s="548"/>
      <c r="W412" s="548"/>
      <c r="X412" s="548"/>
      <c r="Y412" s="548"/>
      <c r="Z412" s="548"/>
      <c r="AA412" s="548"/>
      <c r="AB412" s="548"/>
      <c r="AC412" s="548"/>
      <c r="AD412" s="548"/>
      <c r="AE412" s="548"/>
      <c r="AF412" s="548"/>
      <c r="AG412" s="548"/>
      <c r="AH412" s="548"/>
      <c r="AI412" s="548"/>
      <c r="AJ412" s="548"/>
      <c r="AK412" s="548"/>
      <c r="AL412" s="548"/>
    </row>
    <row r="413" spans="2:38" ht="12.75">
      <c r="B413" s="548"/>
      <c r="C413" s="548"/>
      <c r="D413" s="548"/>
      <c r="E413" s="548"/>
      <c r="F413" s="548"/>
      <c r="G413" s="548"/>
      <c r="H413" s="548"/>
      <c r="I413" s="548"/>
      <c r="J413" s="548"/>
      <c r="K413" s="548"/>
      <c r="L413" s="548"/>
      <c r="M413" s="548"/>
      <c r="N413" s="548"/>
      <c r="O413" s="548"/>
      <c r="P413" s="548"/>
      <c r="Q413" s="548"/>
      <c r="R413" s="548"/>
      <c r="S413" s="548"/>
      <c r="T413" s="548"/>
      <c r="U413" s="548"/>
      <c r="V413" s="548"/>
      <c r="W413" s="548"/>
      <c r="X413" s="548"/>
      <c r="Y413" s="548"/>
      <c r="Z413" s="548"/>
      <c r="AA413" s="548"/>
      <c r="AB413" s="548"/>
      <c r="AC413" s="548"/>
      <c r="AD413" s="548"/>
      <c r="AE413" s="548"/>
      <c r="AF413" s="548"/>
      <c r="AG413" s="548"/>
      <c r="AH413" s="548"/>
      <c r="AI413" s="548"/>
      <c r="AJ413" s="548"/>
      <c r="AK413" s="548"/>
      <c r="AL413" s="548"/>
    </row>
    <row r="414" spans="2:38" ht="12.75">
      <c r="B414" s="548"/>
      <c r="C414" s="548"/>
      <c r="D414" s="548"/>
      <c r="E414" s="548"/>
      <c r="F414" s="548"/>
      <c r="G414" s="548"/>
      <c r="H414" s="548"/>
      <c r="I414" s="548"/>
      <c r="J414" s="548"/>
      <c r="K414" s="548"/>
      <c r="L414" s="548"/>
      <c r="M414" s="548"/>
      <c r="N414" s="548"/>
      <c r="O414" s="548"/>
      <c r="P414" s="548"/>
      <c r="Q414" s="548"/>
      <c r="R414" s="548"/>
      <c r="S414" s="548"/>
      <c r="T414" s="548"/>
      <c r="U414" s="548"/>
      <c r="V414" s="548"/>
      <c r="W414" s="548"/>
      <c r="X414" s="548"/>
      <c r="Y414" s="548"/>
      <c r="Z414" s="548"/>
      <c r="AA414" s="548"/>
      <c r="AB414" s="548"/>
      <c r="AC414" s="548"/>
      <c r="AD414" s="548"/>
      <c r="AE414" s="548"/>
      <c r="AF414" s="548"/>
      <c r="AG414" s="548"/>
      <c r="AH414" s="548"/>
      <c r="AI414" s="548"/>
      <c r="AJ414" s="548"/>
      <c r="AK414" s="548"/>
      <c r="AL414" s="548"/>
    </row>
    <row r="415" spans="2:38" ht="12.75">
      <c r="B415" s="548"/>
      <c r="C415" s="548"/>
      <c r="D415" s="548"/>
      <c r="E415" s="548"/>
      <c r="F415" s="548"/>
      <c r="G415" s="548"/>
      <c r="H415" s="548"/>
      <c r="I415" s="548"/>
      <c r="J415" s="548"/>
      <c r="K415" s="548"/>
      <c r="L415" s="548"/>
      <c r="M415" s="548"/>
      <c r="N415" s="548"/>
      <c r="O415" s="548"/>
      <c r="P415" s="548"/>
      <c r="Q415" s="548"/>
      <c r="R415" s="548"/>
      <c r="S415" s="548"/>
      <c r="T415" s="548"/>
      <c r="U415" s="548"/>
      <c r="V415" s="548"/>
      <c r="W415" s="548"/>
      <c r="X415" s="548"/>
      <c r="Y415" s="548"/>
      <c r="Z415" s="548"/>
      <c r="AA415" s="548"/>
      <c r="AB415" s="548"/>
      <c r="AC415" s="548"/>
      <c r="AD415" s="548"/>
      <c r="AE415" s="548"/>
      <c r="AF415" s="548"/>
      <c r="AG415" s="548"/>
      <c r="AH415" s="548"/>
      <c r="AI415" s="548"/>
      <c r="AJ415" s="548"/>
      <c r="AK415" s="548"/>
      <c r="AL415" s="548"/>
    </row>
    <row r="416" spans="2:38" ht="12.75">
      <c r="B416" s="548"/>
      <c r="C416" s="548"/>
      <c r="D416" s="548"/>
      <c r="E416" s="548"/>
      <c r="F416" s="548"/>
      <c r="G416" s="548"/>
      <c r="H416" s="548"/>
      <c r="I416" s="548"/>
      <c r="J416" s="548"/>
      <c r="K416" s="548"/>
      <c r="L416" s="548"/>
      <c r="M416" s="548"/>
      <c r="N416" s="548"/>
      <c r="O416" s="548"/>
      <c r="P416" s="548"/>
      <c r="Q416" s="548"/>
      <c r="R416" s="548"/>
      <c r="S416" s="548"/>
      <c r="T416" s="548"/>
      <c r="U416" s="548"/>
      <c r="V416" s="548"/>
      <c r="W416" s="548"/>
      <c r="X416" s="548"/>
      <c r="Y416" s="548"/>
      <c r="Z416" s="548"/>
      <c r="AA416" s="548"/>
      <c r="AB416" s="548"/>
      <c r="AC416" s="548"/>
      <c r="AD416" s="548"/>
      <c r="AE416" s="548"/>
      <c r="AF416" s="548"/>
      <c r="AG416" s="548"/>
      <c r="AH416" s="548"/>
      <c r="AI416" s="548"/>
      <c r="AJ416" s="548"/>
      <c r="AK416" s="548"/>
      <c r="AL416" s="548"/>
    </row>
    <row r="417" spans="2:38" ht="12.75">
      <c r="B417" s="548"/>
      <c r="C417" s="548"/>
      <c r="D417" s="548"/>
      <c r="E417" s="548"/>
      <c r="F417" s="548"/>
      <c r="G417" s="548"/>
      <c r="H417" s="548"/>
      <c r="I417" s="548"/>
      <c r="J417" s="548"/>
      <c r="K417" s="548"/>
      <c r="L417" s="548"/>
      <c r="M417" s="548"/>
      <c r="N417" s="548"/>
      <c r="O417" s="548"/>
      <c r="P417" s="548"/>
      <c r="Q417" s="548"/>
      <c r="R417" s="548"/>
      <c r="S417" s="548"/>
      <c r="T417" s="548"/>
      <c r="U417" s="548"/>
      <c r="V417" s="548"/>
      <c r="W417" s="548"/>
      <c r="X417" s="548"/>
      <c r="Y417" s="548"/>
      <c r="Z417" s="548"/>
      <c r="AA417" s="548"/>
      <c r="AB417" s="548"/>
      <c r="AC417" s="548"/>
      <c r="AD417" s="548"/>
      <c r="AE417" s="548"/>
      <c r="AF417" s="548"/>
      <c r="AG417" s="548"/>
      <c r="AH417" s="548"/>
      <c r="AI417" s="548"/>
      <c r="AJ417" s="548"/>
      <c r="AK417" s="548"/>
      <c r="AL417" s="548"/>
    </row>
    <row r="418" spans="2:38" ht="12.75">
      <c r="B418" s="548"/>
      <c r="C418" s="548"/>
      <c r="D418" s="548"/>
      <c r="E418" s="548"/>
      <c r="F418" s="548"/>
      <c r="G418" s="548"/>
      <c r="H418" s="548"/>
      <c r="I418" s="548"/>
      <c r="J418" s="548"/>
      <c r="K418" s="548"/>
      <c r="L418" s="548"/>
      <c r="M418" s="548"/>
      <c r="N418" s="548"/>
      <c r="O418" s="548"/>
      <c r="P418" s="548"/>
      <c r="Q418" s="548"/>
      <c r="R418" s="548"/>
      <c r="S418" s="548"/>
      <c r="T418" s="548"/>
      <c r="U418" s="548"/>
      <c r="V418" s="548"/>
      <c r="W418" s="548"/>
      <c r="X418" s="548"/>
      <c r="Y418" s="548"/>
      <c r="Z418" s="548"/>
      <c r="AA418" s="548"/>
      <c r="AB418" s="548"/>
      <c r="AC418" s="548"/>
      <c r="AD418" s="548"/>
      <c r="AE418" s="548"/>
      <c r="AF418" s="548"/>
      <c r="AG418" s="548"/>
      <c r="AH418" s="548"/>
      <c r="AI418" s="548"/>
      <c r="AJ418" s="548"/>
      <c r="AK418" s="548"/>
      <c r="AL418" s="548"/>
    </row>
    <row r="419" spans="2:38" ht="12.75">
      <c r="B419" s="548"/>
      <c r="C419" s="548"/>
      <c r="D419" s="548"/>
      <c r="E419" s="548"/>
      <c r="F419" s="548"/>
      <c r="G419" s="548"/>
      <c r="H419" s="548"/>
      <c r="I419" s="548"/>
      <c r="J419" s="548"/>
      <c r="K419" s="548"/>
      <c r="L419" s="548"/>
      <c r="M419" s="548"/>
      <c r="N419" s="548"/>
      <c r="O419" s="548"/>
      <c r="P419" s="548"/>
      <c r="Q419" s="548"/>
      <c r="R419" s="548"/>
      <c r="S419" s="548"/>
      <c r="T419" s="548"/>
      <c r="U419" s="548"/>
      <c r="V419" s="548"/>
      <c r="W419" s="548"/>
      <c r="X419" s="548"/>
      <c r="Y419" s="548"/>
      <c r="Z419" s="548"/>
      <c r="AA419" s="548"/>
      <c r="AB419" s="548"/>
      <c r="AC419" s="548"/>
      <c r="AD419" s="548"/>
      <c r="AE419" s="548"/>
      <c r="AF419" s="548"/>
      <c r="AG419" s="548"/>
      <c r="AH419" s="548"/>
      <c r="AI419" s="548"/>
      <c r="AJ419" s="548"/>
      <c r="AK419" s="548"/>
      <c r="AL419" s="548"/>
    </row>
    <row r="420" spans="2:38" ht="12.75">
      <c r="B420" s="548"/>
      <c r="C420" s="548"/>
      <c r="D420" s="548"/>
      <c r="E420" s="548"/>
      <c r="F420" s="548"/>
      <c r="G420" s="548"/>
      <c r="H420" s="548"/>
      <c r="I420" s="548"/>
      <c r="J420" s="548"/>
      <c r="K420" s="548"/>
      <c r="L420" s="548"/>
      <c r="M420" s="548"/>
      <c r="N420" s="548"/>
      <c r="O420" s="548"/>
      <c r="P420" s="548"/>
      <c r="Q420" s="548"/>
      <c r="R420" s="548"/>
      <c r="S420" s="548"/>
      <c r="T420" s="548"/>
      <c r="U420" s="548"/>
      <c r="V420" s="548"/>
      <c r="W420" s="548"/>
      <c r="X420" s="548"/>
      <c r="Y420" s="548"/>
      <c r="Z420" s="548"/>
      <c r="AA420" s="548"/>
      <c r="AB420" s="548"/>
      <c r="AC420" s="548"/>
      <c r="AD420" s="548"/>
      <c r="AE420" s="548"/>
      <c r="AF420" s="548"/>
      <c r="AG420" s="548"/>
      <c r="AH420" s="548"/>
      <c r="AI420" s="548"/>
      <c r="AJ420" s="548"/>
      <c r="AK420" s="548"/>
      <c r="AL420" s="548"/>
    </row>
    <row r="421" spans="2:38" ht="12.75">
      <c r="B421" s="548"/>
      <c r="C421" s="548"/>
      <c r="D421" s="548"/>
      <c r="E421" s="548"/>
      <c r="F421" s="548"/>
      <c r="G421" s="548"/>
      <c r="H421" s="548"/>
      <c r="I421" s="548"/>
      <c r="J421" s="548"/>
      <c r="K421" s="548"/>
      <c r="L421" s="548"/>
      <c r="M421" s="548"/>
      <c r="N421" s="548"/>
      <c r="O421" s="548"/>
      <c r="P421" s="548"/>
      <c r="Q421" s="548"/>
      <c r="R421" s="548"/>
      <c r="S421" s="548"/>
      <c r="T421" s="548"/>
      <c r="U421" s="548"/>
      <c r="V421" s="548"/>
      <c r="W421" s="548"/>
      <c r="X421" s="548"/>
      <c r="Y421" s="548"/>
      <c r="Z421" s="548"/>
      <c r="AA421" s="548"/>
      <c r="AB421" s="548"/>
      <c r="AC421" s="548"/>
      <c r="AD421" s="548"/>
      <c r="AE421" s="548"/>
      <c r="AF421" s="548"/>
      <c r="AG421" s="548"/>
      <c r="AH421" s="548"/>
      <c r="AI421" s="548"/>
      <c r="AJ421" s="548"/>
      <c r="AK421" s="548"/>
      <c r="AL421" s="548"/>
    </row>
    <row r="422" spans="2:38" ht="12.75">
      <c r="B422" s="548"/>
      <c r="C422" s="548"/>
      <c r="D422" s="548"/>
      <c r="E422" s="548"/>
      <c r="F422" s="548"/>
      <c r="G422" s="548"/>
      <c r="H422" s="548"/>
      <c r="I422" s="548"/>
      <c r="J422" s="548"/>
      <c r="K422" s="548"/>
      <c r="L422" s="548"/>
      <c r="M422" s="548"/>
      <c r="N422" s="548"/>
      <c r="O422" s="548"/>
      <c r="P422" s="548"/>
      <c r="Q422" s="548"/>
      <c r="R422" s="548"/>
      <c r="S422" s="548"/>
      <c r="T422" s="548"/>
      <c r="U422" s="548"/>
      <c r="V422" s="548"/>
      <c r="W422" s="548"/>
      <c r="X422" s="548"/>
      <c r="Y422" s="548"/>
      <c r="Z422" s="548"/>
      <c r="AA422" s="548"/>
      <c r="AB422" s="548"/>
      <c r="AC422" s="548"/>
      <c r="AD422" s="548"/>
      <c r="AE422" s="548"/>
      <c r="AF422" s="548"/>
      <c r="AG422" s="548"/>
      <c r="AH422" s="548"/>
      <c r="AI422" s="548"/>
      <c r="AJ422" s="548"/>
      <c r="AK422" s="548"/>
      <c r="AL422" s="548"/>
    </row>
    <row r="423" spans="2:38" ht="12.75">
      <c r="B423" s="548"/>
      <c r="C423" s="548"/>
      <c r="D423" s="548"/>
      <c r="E423" s="548"/>
      <c r="F423" s="548"/>
      <c r="G423" s="548"/>
      <c r="H423" s="548"/>
      <c r="I423" s="548"/>
      <c r="J423" s="548"/>
      <c r="K423" s="548"/>
      <c r="L423" s="548"/>
      <c r="M423" s="548"/>
      <c r="N423" s="548"/>
      <c r="O423" s="548"/>
      <c r="P423" s="548"/>
      <c r="Q423" s="548"/>
      <c r="R423" s="548"/>
      <c r="S423" s="548"/>
      <c r="T423" s="548"/>
      <c r="U423" s="548"/>
      <c r="V423" s="548"/>
      <c r="W423" s="548"/>
      <c r="X423" s="548"/>
      <c r="Y423" s="548"/>
      <c r="Z423" s="548"/>
      <c r="AA423" s="548"/>
      <c r="AB423" s="548"/>
      <c r="AC423" s="548"/>
      <c r="AD423" s="548"/>
      <c r="AE423" s="548"/>
      <c r="AF423" s="548"/>
      <c r="AG423" s="548"/>
      <c r="AH423" s="548"/>
      <c r="AI423" s="548"/>
      <c r="AJ423" s="548"/>
      <c r="AK423" s="548"/>
      <c r="AL423" s="548"/>
    </row>
    <row r="424" spans="2:38" ht="12.75">
      <c r="B424" s="548"/>
      <c r="C424" s="548"/>
      <c r="D424" s="548"/>
      <c r="E424" s="548"/>
      <c r="F424" s="548"/>
      <c r="G424" s="548"/>
      <c r="H424" s="548"/>
      <c r="I424" s="548"/>
      <c r="J424" s="548"/>
      <c r="K424" s="548"/>
      <c r="L424" s="548"/>
      <c r="M424" s="548"/>
      <c r="N424" s="548"/>
      <c r="O424" s="548"/>
      <c r="P424" s="548"/>
      <c r="Q424" s="548"/>
      <c r="R424" s="548"/>
      <c r="S424" s="548"/>
      <c r="T424" s="548"/>
      <c r="U424" s="548"/>
      <c r="V424" s="548"/>
      <c r="W424" s="548"/>
      <c r="X424" s="548"/>
      <c r="Y424" s="548"/>
      <c r="Z424" s="548"/>
      <c r="AA424" s="548"/>
      <c r="AB424" s="548"/>
      <c r="AC424" s="548"/>
      <c r="AD424" s="548"/>
      <c r="AE424" s="548"/>
      <c r="AF424" s="548"/>
      <c r="AG424" s="548"/>
      <c r="AH424" s="548"/>
      <c r="AI424" s="548"/>
      <c r="AJ424" s="548"/>
      <c r="AK424" s="548"/>
      <c r="AL424" s="548"/>
    </row>
    <row r="425" spans="2:38" ht="12.75">
      <c r="B425" s="548"/>
      <c r="C425" s="548"/>
      <c r="D425" s="548"/>
      <c r="E425" s="548"/>
      <c r="F425" s="548"/>
      <c r="G425" s="548"/>
      <c r="H425" s="548"/>
      <c r="I425" s="548"/>
      <c r="J425" s="548"/>
      <c r="K425" s="548"/>
      <c r="L425" s="548"/>
      <c r="M425" s="548"/>
      <c r="N425" s="548"/>
      <c r="O425" s="548"/>
      <c r="P425" s="548"/>
      <c r="Q425" s="548"/>
      <c r="R425" s="548"/>
      <c r="S425" s="548"/>
      <c r="T425" s="548"/>
      <c r="U425" s="548"/>
      <c r="V425" s="548"/>
      <c r="W425" s="548"/>
      <c r="X425" s="548"/>
      <c r="Y425" s="548"/>
      <c r="Z425" s="548"/>
      <c r="AA425" s="548"/>
      <c r="AB425" s="548"/>
      <c r="AC425" s="548"/>
      <c r="AD425" s="548"/>
      <c r="AE425" s="548"/>
      <c r="AF425" s="548"/>
      <c r="AG425" s="548"/>
      <c r="AH425" s="548"/>
      <c r="AI425" s="548"/>
      <c r="AJ425" s="548"/>
      <c r="AK425" s="548"/>
      <c r="AL425" s="548"/>
    </row>
    <row r="426" spans="2:38" ht="12.75">
      <c r="B426" s="548"/>
      <c r="C426" s="548"/>
      <c r="D426" s="548"/>
      <c r="E426" s="548"/>
      <c r="F426" s="548"/>
      <c r="G426" s="548"/>
      <c r="H426" s="548"/>
      <c r="I426" s="548"/>
      <c r="J426" s="548"/>
      <c r="K426" s="548"/>
      <c r="L426" s="548"/>
      <c r="M426" s="548"/>
      <c r="N426" s="548"/>
      <c r="O426" s="548"/>
      <c r="P426" s="548"/>
      <c r="Q426" s="548"/>
      <c r="R426" s="548"/>
      <c r="S426" s="548"/>
      <c r="T426" s="548"/>
      <c r="U426" s="548"/>
      <c r="V426" s="548"/>
      <c r="W426" s="548"/>
      <c r="X426" s="548"/>
      <c r="Y426" s="548"/>
      <c r="Z426" s="548"/>
      <c r="AA426" s="548"/>
      <c r="AB426" s="548"/>
      <c r="AC426" s="548"/>
      <c r="AD426" s="548"/>
      <c r="AE426" s="548"/>
      <c r="AF426" s="548"/>
      <c r="AG426" s="548"/>
      <c r="AH426" s="548"/>
      <c r="AI426" s="548"/>
      <c r="AJ426" s="548"/>
      <c r="AK426" s="548"/>
      <c r="AL426" s="548"/>
    </row>
    <row r="427" spans="2:38" ht="12.75">
      <c r="B427" s="548"/>
      <c r="C427" s="548"/>
      <c r="D427" s="548"/>
      <c r="E427" s="548"/>
      <c r="F427" s="548"/>
      <c r="G427" s="548"/>
      <c r="H427" s="548"/>
      <c r="I427" s="548"/>
      <c r="J427" s="548"/>
      <c r="K427" s="548"/>
      <c r="L427" s="548"/>
      <c r="M427" s="548"/>
      <c r="N427" s="548"/>
      <c r="O427" s="548"/>
      <c r="P427" s="548"/>
      <c r="Q427" s="548"/>
      <c r="R427" s="548"/>
      <c r="S427" s="548"/>
      <c r="T427" s="548"/>
      <c r="U427" s="548"/>
      <c r="V427" s="548"/>
      <c r="W427" s="548"/>
      <c r="X427" s="548"/>
      <c r="Y427" s="548"/>
      <c r="Z427" s="548"/>
      <c r="AA427" s="548"/>
      <c r="AB427" s="548"/>
      <c r="AC427" s="548"/>
      <c r="AD427" s="548"/>
      <c r="AE427" s="548"/>
      <c r="AF427" s="548"/>
      <c r="AG427" s="548"/>
      <c r="AH427" s="548"/>
      <c r="AI427" s="548"/>
      <c r="AJ427" s="548"/>
      <c r="AK427" s="548"/>
      <c r="AL427" s="548"/>
    </row>
    <row r="428" spans="2:38" ht="12.75">
      <c r="B428" s="548"/>
      <c r="C428" s="548"/>
      <c r="D428" s="548"/>
      <c r="E428" s="548"/>
      <c r="F428" s="548"/>
      <c r="G428" s="548"/>
      <c r="H428" s="548"/>
      <c r="I428" s="548"/>
      <c r="J428" s="548"/>
      <c r="K428" s="548"/>
      <c r="L428" s="548"/>
      <c r="M428" s="548"/>
      <c r="N428" s="548"/>
      <c r="O428" s="548"/>
      <c r="P428" s="548"/>
      <c r="Q428" s="548"/>
      <c r="R428" s="548"/>
      <c r="S428" s="548"/>
      <c r="T428" s="548"/>
      <c r="U428" s="548"/>
      <c r="V428" s="548"/>
      <c r="W428" s="548"/>
      <c r="X428" s="548"/>
      <c r="Y428" s="548"/>
      <c r="Z428" s="548"/>
      <c r="AA428" s="548"/>
      <c r="AB428" s="548"/>
      <c r="AC428" s="548"/>
      <c r="AD428" s="548"/>
      <c r="AE428" s="548"/>
      <c r="AF428" s="548"/>
      <c r="AG428" s="548"/>
      <c r="AH428" s="548"/>
      <c r="AI428" s="548"/>
      <c r="AJ428" s="548"/>
      <c r="AK428" s="548"/>
      <c r="AL428" s="548"/>
    </row>
    <row r="429" spans="2:38" ht="12.75">
      <c r="B429" s="548"/>
      <c r="C429" s="548"/>
      <c r="D429" s="548"/>
      <c r="E429" s="548"/>
      <c r="F429" s="548"/>
      <c r="G429" s="548"/>
      <c r="H429" s="548"/>
      <c r="I429" s="548"/>
      <c r="J429" s="548"/>
      <c r="K429" s="548"/>
      <c r="L429" s="548"/>
      <c r="M429" s="548"/>
      <c r="N429" s="548"/>
      <c r="O429" s="548"/>
      <c r="P429" s="548"/>
      <c r="Q429" s="548"/>
      <c r="R429" s="548"/>
      <c r="S429" s="548"/>
      <c r="T429" s="548"/>
      <c r="U429" s="548"/>
      <c r="V429" s="548"/>
      <c r="W429" s="548"/>
      <c r="X429" s="548"/>
      <c r="Y429" s="548"/>
      <c r="Z429" s="548"/>
      <c r="AA429" s="548"/>
      <c r="AB429" s="548"/>
      <c r="AC429" s="548"/>
      <c r="AD429" s="548"/>
      <c r="AE429" s="548"/>
      <c r="AF429" s="548"/>
      <c r="AG429" s="548"/>
      <c r="AH429" s="548"/>
      <c r="AI429" s="548"/>
      <c r="AJ429" s="548"/>
      <c r="AK429" s="548"/>
      <c r="AL429" s="548"/>
    </row>
    <row r="430" spans="2:38" ht="12.75">
      <c r="B430" s="548"/>
      <c r="C430" s="548"/>
      <c r="D430" s="548"/>
      <c r="E430" s="548"/>
      <c r="F430" s="548"/>
      <c r="G430" s="548"/>
      <c r="H430" s="548"/>
      <c r="I430" s="548"/>
      <c r="J430" s="548"/>
      <c r="K430" s="548"/>
      <c r="L430" s="548"/>
      <c r="M430" s="548"/>
      <c r="N430" s="548"/>
      <c r="O430" s="548"/>
      <c r="P430" s="548"/>
      <c r="Q430" s="548"/>
      <c r="R430" s="548"/>
      <c r="S430" s="548"/>
      <c r="T430" s="548"/>
      <c r="U430" s="548"/>
      <c r="V430" s="548"/>
      <c r="W430" s="548"/>
      <c r="X430" s="548"/>
      <c r="Y430" s="548"/>
      <c r="Z430" s="548"/>
      <c r="AA430" s="548"/>
      <c r="AB430" s="548"/>
      <c r="AC430" s="548"/>
      <c r="AD430" s="548"/>
      <c r="AE430" s="548"/>
      <c r="AF430" s="548"/>
      <c r="AG430" s="548"/>
      <c r="AH430" s="548"/>
      <c r="AI430" s="548"/>
      <c r="AJ430" s="548"/>
      <c r="AK430" s="548"/>
      <c r="AL430" s="548"/>
    </row>
    <row r="431" spans="2:38" ht="12.75">
      <c r="B431" s="548"/>
      <c r="C431" s="548"/>
      <c r="D431" s="548"/>
      <c r="E431" s="548"/>
      <c r="F431" s="548"/>
      <c r="G431" s="548"/>
      <c r="H431" s="548"/>
      <c r="I431" s="548"/>
      <c r="J431" s="548"/>
      <c r="K431" s="548"/>
      <c r="L431" s="548"/>
      <c r="M431" s="548"/>
      <c r="N431" s="548"/>
      <c r="O431" s="548"/>
      <c r="P431" s="548"/>
      <c r="Q431" s="548"/>
      <c r="R431" s="548"/>
      <c r="S431" s="548"/>
      <c r="T431" s="548"/>
      <c r="U431" s="548"/>
      <c r="V431" s="548"/>
      <c r="W431" s="548"/>
      <c r="X431" s="548"/>
      <c r="Y431" s="548"/>
      <c r="Z431" s="548"/>
      <c r="AA431" s="548"/>
      <c r="AB431" s="548"/>
      <c r="AC431" s="548"/>
      <c r="AD431" s="548"/>
      <c r="AE431" s="548"/>
      <c r="AF431" s="548"/>
      <c r="AG431" s="548"/>
      <c r="AH431" s="548"/>
      <c r="AI431" s="548"/>
      <c r="AJ431" s="548"/>
      <c r="AK431" s="548"/>
      <c r="AL431" s="548"/>
    </row>
    <row r="432" spans="2:38" ht="12.75">
      <c r="B432" s="548"/>
      <c r="C432" s="548"/>
      <c r="D432" s="548"/>
      <c r="E432" s="548"/>
      <c r="F432" s="548"/>
      <c r="G432" s="548"/>
      <c r="H432" s="548"/>
      <c r="I432" s="548"/>
      <c r="J432" s="548"/>
      <c r="K432" s="548"/>
      <c r="L432" s="548"/>
      <c r="M432" s="548"/>
      <c r="N432" s="548"/>
      <c r="O432" s="548"/>
      <c r="P432" s="548"/>
      <c r="Q432" s="548"/>
      <c r="R432" s="548"/>
      <c r="S432" s="548"/>
      <c r="T432" s="548"/>
      <c r="U432" s="548"/>
      <c r="V432" s="548"/>
      <c r="W432" s="548"/>
      <c r="X432" s="548"/>
      <c r="Y432" s="548"/>
      <c r="Z432" s="548"/>
      <c r="AA432" s="548"/>
      <c r="AB432" s="548"/>
      <c r="AC432" s="548"/>
      <c r="AD432" s="548"/>
      <c r="AE432" s="548"/>
      <c r="AF432" s="548"/>
      <c r="AG432" s="548"/>
      <c r="AH432" s="548"/>
      <c r="AI432" s="548"/>
      <c r="AJ432" s="548"/>
      <c r="AK432" s="548"/>
      <c r="AL432" s="548"/>
    </row>
    <row r="433" spans="2:38" ht="12.75">
      <c r="B433" s="548"/>
      <c r="C433" s="548"/>
      <c r="D433" s="548"/>
      <c r="E433" s="548"/>
      <c r="F433" s="548"/>
      <c r="G433" s="548"/>
      <c r="H433" s="548"/>
      <c r="I433" s="548"/>
      <c r="J433" s="548"/>
      <c r="K433" s="548"/>
      <c r="L433" s="548"/>
      <c r="M433" s="548"/>
      <c r="N433" s="548"/>
      <c r="O433" s="548"/>
      <c r="P433" s="548"/>
      <c r="Q433" s="548"/>
      <c r="R433" s="548"/>
      <c r="S433" s="548"/>
      <c r="T433" s="548"/>
      <c r="U433" s="548"/>
      <c r="V433" s="548"/>
      <c r="W433" s="548"/>
      <c r="X433" s="548"/>
      <c r="Y433" s="548"/>
      <c r="Z433" s="548"/>
      <c r="AA433" s="548"/>
      <c r="AB433" s="548"/>
      <c r="AC433" s="548"/>
      <c r="AD433" s="548"/>
      <c r="AE433" s="548"/>
      <c r="AF433" s="548"/>
      <c r="AG433" s="548"/>
      <c r="AH433" s="548"/>
      <c r="AI433" s="548"/>
      <c r="AJ433" s="548"/>
      <c r="AK433" s="548"/>
      <c r="AL433" s="548"/>
    </row>
    <row r="434" spans="2:38" ht="12.75">
      <c r="B434" s="548"/>
      <c r="C434" s="548"/>
      <c r="D434" s="548"/>
      <c r="E434" s="548"/>
      <c r="F434" s="548"/>
      <c r="G434" s="548"/>
      <c r="H434" s="548"/>
      <c r="I434" s="548"/>
      <c r="J434" s="548"/>
      <c r="K434" s="548"/>
      <c r="L434" s="548"/>
      <c r="M434" s="548"/>
      <c r="N434" s="548"/>
      <c r="O434" s="548"/>
      <c r="P434" s="548"/>
      <c r="Q434" s="548"/>
      <c r="R434" s="548"/>
      <c r="S434" s="548"/>
      <c r="T434" s="548"/>
      <c r="U434" s="548"/>
      <c r="V434" s="548"/>
      <c r="W434" s="548"/>
      <c r="X434" s="548"/>
      <c r="Y434" s="548"/>
      <c r="Z434" s="548"/>
      <c r="AA434" s="548"/>
      <c r="AB434" s="548"/>
      <c r="AC434" s="548"/>
      <c r="AD434" s="548"/>
      <c r="AE434" s="548"/>
      <c r="AF434" s="548"/>
      <c r="AG434" s="548"/>
      <c r="AH434" s="548"/>
      <c r="AI434" s="548"/>
      <c r="AJ434" s="548"/>
      <c r="AK434" s="548"/>
      <c r="AL434" s="548"/>
    </row>
    <row r="435" spans="2:38" ht="12.75">
      <c r="B435" s="548"/>
      <c r="C435" s="548"/>
      <c r="D435" s="548"/>
      <c r="E435" s="548"/>
      <c r="F435" s="548"/>
      <c r="G435" s="548"/>
      <c r="H435" s="548"/>
      <c r="I435" s="548"/>
      <c r="J435" s="548"/>
      <c r="K435" s="548"/>
      <c r="L435" s="548"/>
      <c r="M435" s="548"/>
      <c r="N435" s="548"/>
      <c r="O435" s="548"/>
      <c r="P435" s="548"/>
      <c r="Q435" s="548"/>
      <c r="R435" s="548"/>
      <c r="S435" s="548"/>
      <c r="T435" s="548"/>
      <c r="U435" s="548"/>
      <c r="V435" s="548"/>
      <c r="W435" s="548"/>
      <c r="X435" s="548"/>
      <c r="Y435" s="548"/>
      <c r="Z435" s="548"/>
      <c r="AA435" s="548"/>
      <c r="AB435" s="548"/>
      <c r="AC435" s="548"/>
      <c r="AD435" s="548"/>
      <c r="AE435" s="548"/>
      <c r="AF435" s="548"/>
      <c r="AG435" s="548"/>
      <c r="AH435" s="548"/>
      <c r="AI435" s="548"/>
      <c r="AJ435" s="548"/>
      <c r="AK435" s="548"/>
      <c r="AL435" s="548"/>
    </row>
    <row r="436" spans="2:38" ht="12.75">
      <c r="B436" s="548"/>
      <c r="C436" s="548"/>
      <c r="D436" s="548"/>
      <c r="E436" s="548"/>
      <c r="F436" s="548"/>
      <c r="G436" s="548"/>
      <c r="H436" s="548"/>
      <c r="I436" s="548"/>
      <c r="J436" s="548"/>
      <c r="K436" s="548"/>
      <c r="L436" s="548"/>
      <c r="M436" s="548"/>
      <c r="N436" s="548"/>
      <c r="O436" s="548"/>
      <c r="P436" s="548"/>
      <c r="Q436" s="548"/>
      <c r="R436" s="548"/>
      <c r="S436" s="548"/>
      <c r="T436" s="548"/>
      <c r="U436" s="548"/>
      <c r="V436" s="548"/>
      <c r="W436" s="548"/>
      <c r="X436" s="548"/>
      <c r="Y436" s="548"/>
      <c r="Z436" s="548"/>
      <c r="AA436" s="548"/>
      <c r="AB436" s="548"/>
      <c r="AC436" s="548"/>
      <c r="AD436" s="548"/>
      <c r="AE436" s="548"/>
      <c r="AF436" s="548"/>
      <c r="AG436" s="548"/>
      <c r="AH436" s="548"/>
      <c r="AI436" s="548"/>
      <c r="AJ436" s="548"/>
      <c r="AK436" s="548"/>
      <c r="AL436" s="548"/>
    </row>
    <row r="437" spans="2:38" ht="12.75">
      <c r="B437" s="548"/>
      <c r="C437" s="548"/>
      <c r="D437" s="548"/>
      <c r="E437" s="548"/>
      <c r="F437" s="548"/>
      <c r="G437" s="548"/>
      <c r="H437" s="548"/>
      <c r="I437" s="548"/>
      <c r="J437" s="548"/>
      <c r="K437" s="548"/>
      <c r="L437" s="548"/>
      <c r="M437" s="548"/>
      <c r="N437" s="548"/>
      <c r="O437" s="548"/>
      <c r="P437" s="548"/>
      <c r="Q437" s="548"/>
      <c r="R437" s="548"/>
      <c r="S437" s="548"/>
      <c r="T437" s="548"/>
      <c r="U437" s="548"/>
      <c r="V437" s="548"/>
      <c r="W437" s="548"/>
      <c r="X437" s="548"/>
      <c r="Y437" s="548"/>
      <c r="Z437" s="548"/>
      <c r="AA437" s="548"/>
      <c r="AB437" s="548"/>
      <c r="AC437" s="548"/>
      <c r="AD437" s="548"/>
      <c r="AE437" s="548"/>
      <c r="AF437" s="548"/>
      <c r="AG437" s="548"/>
      <c r="AH437" s="548"/>
      <c r="AI437" s="548"/>
      <c r="AJ437" s="548"/>
      <c r="AK437" s="548"/>
      <c r="AL437" s="548"/>
    </row>
    <row r="438" spans="2:38" ht="12.75">
      <c r="B438" s="548"/>
      <c r="C438" s="548"/>
      <c r="D438" s="548"/>
      <c r="E438" s="548"/>
      <c r="F438" s="548"/>
      <c r="G438" s="548"/>
      <c r="H438" s="548"/>
      <c r="I438" s="548"/>
      <c r="J438" s="548"/>
      <c r="K438" s="548"/>
      <c r="L438" s="548"/>
      <c r="M438" s="548"/>
      <c r="N438" s="548"/>
      <c r="O438" s="548"/>
      <c r="P438" s="548"/>
      <c r="Q438" s="548"/>
      <c r="R438" s="548"/>
      <c r="S438" s="548"/>
      <c r="T438" s="548"/>
      <c r="U438" s="548"/>
      <c r="V438" s="548"/>
      <c r="W438" s="548"/>
      <c r="X438" s="548"/>
      <c r="Y438" s="548"/>
      <c r="Z438" s="548"/>
      <c r="AA438" s="548"/>
      <c r="AB438" s="548"/>
      <c r="AC438" s="548"/>
      <c r="AD438" s="548"/>
      <c r="AE438" s="548"/>
      <c r="AF438" s="548"/>
      <c r="AG438" s="548"/>
      <c r="AH438" s="548"/>
      <c r="AI438" s="548"/>
      <c r="AJ438" s="548"/>
      <c r="AK438" s="548"/>
      <c r="AL438" s="548"/>
    </row>
  </sheetData>
  <sheetProtection algorithmName="SHA-512" hashValue="uN+HpuXtpYzvV+dr8akLoX6RHSQyQAZRFuncnh3AKOa37CAHaNgXoQS/8JCh1nhF9Nky4JKxEs3vHuGKt6mkWg==" saltValue="+pgp8xziq1KXEyrWfBqIqg==" spinCount="100000" sheet="1" objects="1" scenarios="1"/>
  <mergeCells count="572">
    <mergeCell ref="N300:Q300"/>
    <mergeCell ref="F301:I301"/>
    <mergeCell ref="L301:M301"/>
    <mergeCell ref="N301:Q301"/>
    <mergeCell ref="F298:I298"/>
    <mergeCell ref="L298:M298"/>
    <mergeCell ref="N298:Q298"/>
    <mergeCell ref="F299:I299"/>
    <mergeCell ref="L299:M299"/>
    <mergeCell ref="N299:Q299"/>
    <mergeCell ref="F296:I296"/>
    <mergeCell ref="L296:M296"/>
    <mergeCell ref="N296:Q296"/>
    <mergeCell ref="F297:I297"/>
    <mergeCell ref="L297:M297"/>
    <mergeCell ref="N297:Q297"/>
    <mergeCell ref="F294:I294"/>
    <mergeCell ref="L294:M294"/>
    <mergeCell ref="N294:Q294"/>
    <mergeCell ref="F295:I295"/>
    <mergeCell ref="L295:M295"/>
    <mergeCell ref="N295:Q295"/>
    <mergeCell ref="F292:I292"/>
    <mergeCell ref="L292:M292"/>
    <mergeCell ref="N292:Q292"/>
    <mergeCell ref="F293:I293"/>
    <mergeCell ref="L293:M293"/>
    <mergeCell ref="N293:Q293"/>
    <mergeCell ref="F290:I290"/>
    <mergeCell ref="L290:M290"/>
    <mergeCell ref="N290:Q290"/>
    <mergeCell ref="F291:I291"/>
    <mergeCell ref="L291:M291"/>
    <mergeCell ref="N291:Q291"/>
    <mergeCell ref="N287:Q287"/>
    <mergeCell ref="F288:I288"/>
    <mergeCell ref="L288:M288"/>
    <mergeCell ref="N288:Q288"/>
    <mergeCell ref="F289:I289"/>
    <mergeCell ref="L289:M289"/>
    <mergeCell ref="N289:Q289"/>
    <mergeCell ref="F285:I285"/>
    <mergeCell ref="L285:M285"/>
    <mergeCell ref="N285:Q285"/>
    <mergeCell ref="F286:I286"/>
    <mergeCell ref="L286:M286"/>
    <mergeCell ref="N286:Q286"/>
    <mergeCell ref="F283:I283"/>
    <mergeCell ref="L283:M283"/>
    <mergeCell ref="N283:Q283"/>
    <mergeCell ref="F284:I284"/>
    <mergeCell ref="L284:M284"/>
    <mergeCell ref="N284:Q284"/>
    <mergeCell ref="N280:Q280"/>
    <mergeCell ref="F281:I281"/>
    <mergeCell ref="L281:M281"/>
    <mergeCell ref="N281:Q281"/>
    <mergeCell ref="F282:I282"/>
    <mergeCell ref="L282:M282"/>
    <mergeCell ref="N282:Q282"/>
    <mergeCell ref="F278:I278"/>
    <mergeCell ref="L278:M278"/>
    <mergeCell ref="N278:Q278"/>
    <mergeCell ref="F279:I279"/>
    <mergeCell ref="L279:M279"/>
    <mergeCell ref="N279:Q279"/>
    <mergeCell ref="F276:I276"/>
    <mergeCell ref="L276:M276"/>
    <mergeCell ref="N276:Q276"/>
    <mergeCell ref="F277:I277"/>
    <mergeCell ref="L277:M277"/>
    <mergeCell ref="N277:Q277"/>
    <mergeCell ref="F273:I273"/>
    <mergeCell ref="L273:M273"/>
    <mergeCell ref="N273:Q273"/>
    <mergeCell ref="N274:Q274"/>
    <mergeCell ref="F275:I275"/>
    <mergeCell ref="L275:M275"/>
    <mergeCell ref="N275:Q275"/>
    <mergeCell ref="F271:I271"/>
    <mergeCell ref="L271:M271"/>
    <mergeCell ref="N271:Q271"/>
    <mergeCell ref="F272:I272"/>
    <mergeCell ref="L272:M272"/>
    <mergeCell ref="N272:Q272"/>
    <mergeCell ref="F269:I269"/>
    <mergeCell ref="L269:M269"/>
    <mergeCell ref="N269:Q269"/>
    <mergeCell ref="F270:I270"/>
    <mergeCell ref="L270:M270"/>
    <mergeCell ref="N270:Q270"/>
    <mergeCell ref="F267:I267"/>
    <mergeCell ref="L267:M267"/>
    <mergeCell ref="N267:Q267"/>
    <mergeCell ref="F268:I268"/>
    <mergeCell ref="L268:M268"/>
    <mergeCell ref="N268:Q268"/>
    <mergeCell ref="F265:I265"/>
    <mergeCell ref="L265:M265"/>
    <mergeCell ref="N265:Q265"/>
    <mergeCell ref="F266:I266"/>
    <mergeCell ref="L266:M266"/>
    <mergeCell ref="N266:Q266"/>
    <mergeCell ref="F263:I263"/>
    <mergeCell ref="L263:M263"/>
    <mergeCell ref="N263:Q263"/>
    <mergeCell ref="F264:I264"/>
    <mergeCell ref="L264:M264"/>
    <mergeCell ref="N264:Q264"/>
    <mergeCell ref="F261:I261"/>
    <mergeCell ref="L261:M261"/>
    <mergeCell ref="N261:Q261"/>
    <mergeCell ref="F262:I262"/>
    <mergeCell ref="L262:M262"/>
    <mergeCell ref="N262:Q262"/>
    <mergeCell ref="F258:I258"/>
    <mergeCell ref="L258:M258"/>
    <mergeCell ref="N258:Q258"/>
    <mergeCell ref="N259:Q259"/>
    <mergeCell ref="F260:I260"/>
    <mergeCell ref="L260:M260"/>
    <mergeCell ref="N260:Q260"/>
    <mergeCell ref="F256:I256"/>
    <mergeCell ref="L256:M256"/>
    <mergeCell ref="N256:Q256"/>
    <mergeCell ref="F257:I257"/>
    <mergeCell ref="L257:M257"/>
    <mergeCell ref="N257:Q257"/>
    <mergeCell ref="F254:I254"/>
    <mergeCell ref="L254:M254"/>
    <mergeCell ref="N254:Q254"/>
    <mergeCell ref="F255:I255"/>
    <mergeCell ref="L255:M255"/>
    <mergeCell ref="N255:Q255"/>
    <mergeCell ref="F252:I252"/>
    <mergeCell ref="L252:M252"/>
    <mergeCell ref="N252:Q252"/>
    <mergeCell ref="F253:I253"/>
    <mergeCell ref="L253:M253"/>
    <mergeCell ref="N253:Q253"/>
    <mergeCell ref="F250:I250"/>
    <mergeCell ref="L250:M250"/>
    <mergeCell ref="N250:Q250"/>
    <mergeCell ref="F251:I251"/>
    <mergeCell ref="L251:M251"/>
    <mergeCell ref="N251:Q251"/>
    <mergeCell ref="F248:I248"/>
    <mergeCell ref="L248:M248"/>
    <mergeCell ref="N248:Q248"/>
    <mergeCell ref="F249:I249"/>
    <mergeCell ref="L249:M249"/>
    <mergeCell ref="N249:Q249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7:I237"/>
    <mergeCell ref="L237:M237"/>
    <mergeCell ref="N237:Q237"/>
    <mergeCell ref="N238:Q238"/>
    <mergeCell ref="F239:I239"/>
    <mergeCell ref="L239:M239"/>
    <mergeCell ref="N239:Q239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F229:I229"/>
    <mergeCell ref="L229:M229"/>
    <mergeCell ref="N229:Q229"/>
    <mergeCell ref="F230:I230"/>
    <mergeCell ref="L230:M230"/>
    <mergeCell ref="N230:Q230"/>
    <mergeCell ref="F227:I227"/>
    <mergeCell ref="L227:M227"/>
    <mergeCell ref="N227:Q227"/>
    <mergeCell ref="F228:I228"/>
    <mergeCell ref="L228:M228"/>
    <mergeCell ref="N228:Q228"/>
    <mergeCell ref="F225:I225"/>
    <mergeCell ref="L225:M225"/>
    <mergeCell ref="N225:Q225"/>
    <mergeCell ref="F226:I226"/>
    <mergeCell ref="L226:M226"/>
    <mergeCell ref="N226:Q226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2:I202"/>
    <mergeCell ref="L202:M202"/>
    <mergeCell ref="N202:Q202"/>
    <mergeCell ref="N203:Q203"/>
    <mergeCell ref="F204:I204"/>
    <mergeCell ref="L204:M204"/>
    <mergeCell ref="N204:Q204"/>
    <mergeCell ref="F200:I200"/>
    <mergeCell ref="L200:M200"/>
    <mergeCell ref="N200:Q200"/>
    <mergeCell ref="F201:I201"/>
    <mergeCell ref="L201:M201"/>
    <mergeCell ref="N201:Q201"/>
    <mergeCell ref="N197:Q197"/>
    <mergeCell ref="F198:I198"/>
    <mergeCell ref="L198:M198"/>
    <mergeCell ref="N198:Q198"/>
    <mergeCell ref="F199:I199"/>
    <mergeCell ref="L199:M199"/>
    <mergeCell ref="N199:Q199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N181:Q181"/>
    <mergeCell ref="F182:I182"/>
    <mergeCell ref="L182:M182"/>
    <mergeCell ref="N182:Q182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N165:Q165"/>
    <mergeCell ref="F166:I166"/>
    <mergeCell ref="L166:M166"/>
    <mergeCell ref="N166:Q166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N124:Q124"/>
    <mergeCell ref="N125:Q125"/>
    <mergeCell ref="N126:Q126"/>
    <mergeCell ref="F127:I127"/>
    <mergeCell ref="L127:M127"/>
    <mergeCell ref="N127:Q127"/>
    <mergeCell ref="M118:P118"/>
    <mergeCell ref="M120:Q120"/>
    <mergeCell ref="M121:Q121"/>
    <mergeCell ref="F123:I123"/>
    <mergeCell ref="L123:M123"/>
    <mergeCell ref="N123:Q123"/>
    <mergeCell ref="N104:Q104"/>
    <mergeCell ref="L106:Q106"/>
    <mergeCell ref="C112:Q112"/>
    <mergeCell ref="F114:P114"/>
    <mergeCell ref="F115:P115"/>
    <mergeCell ref="F116:P116"/>
    <mergeCell ref="N97:Q97"/>
    <mergeCell ref="N98:Q98"/>
    <mergeCell ref="N99:Q99"/>
    <mergeCell ref="N100:Q100"/>
    <mergeCell ref="N101:Q101"/>
    <mergeCell ref="N102:Q102"/>
    <mergeCell ref="N91:Q91"/>
    <mergeCell ref="N92:Q92"/>
    <mergeCell ref="N93:Q93"/>
    <mergeCell ref="N94:Q94"/>
    <mergeCell ref="N95:Q95"/>
    <mergeCell ref="N96:Q96"/>
    <mergeCell ref="M84:Q84"/>
    <mergeCell ref="M85:Q85"/>
    <mergeCell ref="C87:G87"/>
    <mergeCell ref="N87:Q87"/>
    <mergeCell ref="N89:Q89"/>
    <mergeCell ref="N90:Q90"/>
    <mergeCell ref="L39:P39"/>
    <mergeCell ref="C76:Q76"/>
    <mergeCell ref="F78:P78"/>
    <mergeCell ref="F79:P79"/>
    <mergeCell ref="F80:P80"/>
    <mergeCell ref="M82:P82"/>
    <mergeCell ref="H35:J35"/>
    <mergeCell ref="M35:P35"/>
    <mergeCell ref="H36:J36"/>
    <mergeCell ref="M36:P36"/>
    <mergeCell ref="H37:J37"/>
    <mergeCell ref="M37:P37"/>
    <mergeCell ref="M29:P29"/>
    <mergeCell ref="M31:P31"/>
    <mergeCell ref="H33:J33"/>
    <mergeCell ref="M33:P33"/>
    <mergeCell ref="H34:J34"/>
    <mergeCell ref="M34:P34"/>
    <mergeCell ref="O18:P18"/>
    <mergeCell ref="O19:P19"/>
    <mergeCell ref="O21:P21"/>
    <mergeCell ref="O22:P22"/>
    <mergeCell ref="E25:L25"/>
    <mergeCell ref="M28:P28"/>
    <mergeCell ref="F8:P8"/>
    <mergeCell ref="O10:P10"/>
    <mergeCell ref="O12:P12"/>
    <mergeCell ref="O13:P13"/>
    <mergeCell ref="O15:P15"/>
    <mergeCell ref="O16:P16"/>
    <mergeCell ref="H1:K1"/>
    <mergeCell ref="C2:Q2"/>
    <mergeCell ref="S2:AC2"/>
    <mergeCell ref="C4:Q4"/>
    <mergeCell ref="F6:P6"/>
    <mergeCell ref="F7:P7"/>
  </mergeCell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rintOptions/>
  <pageMargins left="0.7" right="0.7" top="0.40625" bottom="0.3645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107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106</v>
      </c>
      <c r="B5" s="92"/>
      <c r="C5" s="93" t="s">
        <v>107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562" t="s">
        <v>944</v>
      </c>
      <c r="D8" s="562"/>
      <c r="E8" s="563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562"/>
      <c r="D9" s="562"/>
      <c r="E9" s="563"/>
      <c r="F9" s="87"/>
      <c r="G9" s="108"/>
      <c r="H9" s="109"/>
    </row>
    <row r="10" spans="1:8" ht="12.75">
      <c r="A10" s="103" t="s">
        <v>44</v>
      </c>
      <c r="B10" s="87"/>
      <c r="C10" s="562" t="s">
        <v>943</v>
      </c>
      <c r="D10" s="562"/>
      <c r="E10" s="562"/>
      <c r="F10" s="110"/>
      <c r="G10" s="111"/>
      <c r="H10" s="112"/>
    </row>
    <row r="11" spans="1:57" ht="13.5" customHeight="1">
      <c r="A11" s="103" t="s">
        <v>45</v>
      </c>
      <c r="B11" s="87"/>
      <c r="C11" s="562"/>
      <c r="D11" s="562"/>
      <c r="E11" s="562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564"/>
      <c r="D12" s="564"/>
      <c r="E12" s="564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01 1 Rek'!E38</f>
        <v>0</v>
      </c>
      <c r="D15" s="131">
        <f>'SO 01 1 Rek'!A46</f>
        <v>0</v>
      </c>
      <c r="E15" s="132"/>
      <c r="F15" s="133"/>
      <c r="G15" s="130">
        <f>'SO 01 1 Rek'!I46</f>
        <v>0</v>
      </c>
    </row>
    <row r="16" spans="1:7" ht="15.95" customHeight="1">
      <c r="A16" s="128" t="s">
        <v>53</v>
      </c>
      <c r="B16" s="129" t="s">
        <v>54</v>
      </c>
      <c r="C16" s="130">
        <f>'SO 01 1 Rek'!F38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01 1 Rek'!H38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01 1 Rek'!G38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01 1 Rek'!I38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560" t="s">
        <v>62</v>
      </c>
      <c r="B23" s="561"/>
      <c r="C23" s="140">
        <f>C22+G23</f>
        <v>0</v>
      </c>
      <c r="D23" s="141" t="s">
        <v>63</v>
      </c>
      <c r="E23" s="142"/>
      <c r="F23" s="143"/>
      <c r="G23" s="130">
        <f>'SO 01 1 Rek'!H44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566">
        <f>C23-F32</f>
        <v>0</v>
      </c>
      <c r="G30" s="567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566">
        <f>ROUND(PRODUCT(F30,C31/100),0)</f>
        <v>0</v>
      </c>
      <c r="G31" s="567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566">
        <v>0</v>
      </c>
      <c r="G32" s="567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566">
        <f>ROUND(PRODUCT(F32,C33/100),0)</f>
        <v>0</v>
      </c>
      <c r="G33" s="567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568">
        <f>ROUND(SUM(F30:F33),0)</f>
        <v>0</v>
      </c>
      <c r="G34" s="569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70"/>
      <c r="C37" s="570"/>
      <c r="D37" s="570"/>
      <c r="E37" s="570"/>
      <c r="F37" s="570"/>
      <c r="G37" s="570"/>
      <c r="H37" s="1" t="s">
        <v>1</v>
      </c>
    </row>
    <row r="38" spans="1:8" ht="12.75" customHeight="1">
      <c r="A38" s="167"/>
      <c r="B38" s="570"/>
      <c r="C38" s="570"/>
      <c r="D38" s="570"/>
      <c r="E38" s="570"/>
      <c r="F38" s="570"/>
      <c r="G38" s="570"/>
      <c r="H38" s="1" t="s">
        <v>1</v>
      </c>
    </row>
    <row r="39" spans="1:8" ht="12.75">
      <c r="A39" s="167"/>
      <c r="B39" s="570"/>
      <c r="C39" s="570"/>
      <c r="D39" s="570"/>
      <c r="E39" s="570"/>
      <c r="F39" s="570"/>
      <c r="G39" s="570"/>
      <c r="H39" s="1" t="s">
        <v>1</v>
      </c>
    </row>
    <row r="40" spans="1:8" ht="12.75">
      <c r="A40" s="167"/>
      <c r="B40" s="570"/>
      <c r="C40" s="570"/>
      <c r="D40" s="570"/>
      <c r="E40" s="570"/>
      <c r="F40" s="570"/>
      <c r="G40" s="570"/>
      <c r="H40" s="1" t="s">
        <v>1</v>
      </c>
    </row>
    <row r="41" spans="1:8" ht="12.75">
      <c r="A41" s="167"/>
      <c r="B41" s="570"/>
      <c r="C41" s="570"/>
      <c r="D41" s="570"/>
      <c r="E41" s="570"/>
      <c r="F41" s="570"/>
      <c r="G41" s="570"/>
      <c r="H41" s="1" t="s">
        <v>1</v>
      </c>
    </row>
    <row r="42" spans="1:8" ht="12.75">
      <c r="A42" s="167"/>
      <c r="B42" s="570"/>
      <c r="C42" s="570"/>
      <c r="D42" s="570"/>
      <c r="E42" s="570"/>
      <c r="F42" s="570"/>
      <c r="G42" s="570"/>
      <c r="H42" s="1" t="s">
        <v>1</v>
      </c>
    </row>
    <row r="43" spans="1:8" ht="12.75">
      <c r="A43" s="167"/>
      <c r="B43" s="570"/>
      <c r="C43" s="570"/>
      <c r="D43" s="570"/>
      <c r="E43" s="570"/>
      <c r="F43" s="570"/>
      <c r="G43" s="570"/>
      <c r="H43" s="1" t="s">
        <v>1</v>
      </c>
    </row>
    <row r="44" spans="1:8" ht="12.75" customHeight="1">
      <c r="A44" s="167"/>
      <c r="B44" s="570"/>
      <c r="C44" s="570"/>
      <c r="D44" s="570"/>
      <c r="E44" s="570"/>
      <c r="F44" s="570"/>
      <c r="G44" s="570"/>
      <c r="H44" s="1" t="s">
        <v>1</v>
      </c>
    </row>
    <row r="45" spans="1:8" ht="12.75" customHeight="1">
      <c r="A45" s="167"/>
      <c r="B45" s="570"/>
      <c r="C45" s="570"/>
      <c r="D45" s="570"/>
      <c r="E45" s="570"/>
      <c r="F45" s="570"/>
      <c r="G45" s="570"/>
      <c r="H45" s="1" t="s">
        <v>1</v>
      </c>
    </row>
    <row r="46" spans="2:7" ht="12.75">
      <c r="B46" s="565"/>
      <c r="C46" s="565"/>
      <c r="D46" s="565"/>
      <c r="E46" s="565"/>
      <c r="F46" s="565"/>
      <c r="G46" s="565"/>
    </row>
    <row r="47" spans="2:7" ht="12.75">
      <c r="B47" s="565"/>
      <c r="C47" s="565"/>
      <c r="D47" s="565"/>
      <c r="E47" s="565"/>
      <c r="F47" s="565"/>
      <c r="G47" s="565"/>
    </row>
    <row r="48" spans="2:7" ht="12.75">
      <c r="B48" s="565"/>
      <c r="C48" s="565"/>
      <c r="D48" s="565"/>
      <c r="E48" s="565"/>
      <c r="F48" s="565"/>
      <c r="G48" s="565"/>
    </row>
    <row r="49" spans="2:7" ht="12.75">
      <c r="B49" s="565"/>
      <c r="C49" s="565"/>
      <c r="D49" s="565"/>
      <c r="E49" s="565"/>
      <c r="F49" s="565"/>
      <c r="G49" s="565"/>
    </row>
    <row r="50" spans="2:7" ht="12.75">
      <c r="B50" s="565"/>
      <c r="C50" s="565"/>
      <c r="D50" s="565"/>
      <c r="E50" s="565"/>
      <c r="F50" s="565"/>
      <c r="G50" s="565"/>
    </row>
    <row r="51" spans="2:7" ht="12.75">
      <c r="B51" s="565"/>
      <c r="C51" s="565"/>
      <c r="D51" s="565"/>
      <c r="E51" s="565"/>
      <c r="F51" s="565"/>
      <c r="G51" s="56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3"/>
  <sheetViews>
    <sheetView showGridLines="0" showZeros="0" zoomScaleSheetLayoutView="100" workbookViewId="0" topLeftCell="A1">
      <selection activeCell="G26" sqref="G2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582" t="s">
        <v>1520</v>
      </c>
      <c r="B1" s="582"/>
      <c r="C1" s="582"/>
      <c r="D1" s="582"/>
      <c r="E1" s="582"/>
      <c r="F1" s="582"/>
      <c r="G1" s="58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571" t="s">
        <v>2</v>
      </c>
      <c r="B3" s="572"/>
      <c r="C3" s="168" t="s">
        <v>105</v>
      </c>
      <c r="D3" s="218"/>
      <c r="E3" s="219" t="s">
        <v>86</v>
      </c>
      <c r="F3" s="220" t="str">
        <f>'SO 05 1 Rek'!H1</f>
        <v>1</v>
      </c>
      <c r="G3" s="221"/>
    </row>
    <row r="4" spans="1:7" ht="13.5" thickBot="1">
      <c r="A4" s="583" t="s">
        <v>77</v>
      </c>
      <c r="B4" s="574"/>
      <c r="C4" s="174" t="s">
        <v>1493</v>
      </c>
      <c r="D4" s="222"/>
      <c r="E4" s="584" t="str">
        <f>'SO 05 1 Rek'!G2</f>
        <v>Vedlejší náklady</v>
      </c>
      <c r="F4" s="585"/>
      <c r="G4" s="58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1494</v>
      </c>
      <c r="C7" s="233" t="s">
        <v>1495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1494</v>
      </c>
      <c r="C8" s="244" t="s">
        <v>1497</v>
      </c>
      <c r="D8" s="245" t="s">
        <v>1498</v>
      </c>
      <c r="E8" s="246">
        <v>1</v>
      </c>
      <c r="F8" s="377"/>
      <c r="G8" s="551">
        <f aca="true" t="shared" si="0" ref="G8:G19">E8*F8</f>
        <v>0</v>
      </c>
      <c r="H8" s="248">
        <v>0</v>
      </c>
      <c r="I8" s="249">
        <f aca="true" t="shared" si="1" ref="I8:I19">E8*H8</f>
        <v>0</v>
      </c>
      <c r="J8" s="248">
        <v>0</v>
      </c>
      <c r="K8" s="249">
        <f aca="true" t="shared" si="2" ref="K8:K19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9">IF(AZ8=1,G8,0)</f>
        <v>0</v>
      </c>
      <c r="BB8" s="214">
        <f aca="true" t="shared" si="4" ref="BB8:BB19">IF(AZ8=2,G8,0)</f>
        <v>0</v>
      </c>
      <c r="BC8" s="214">
        <f aca="true" t="shared" si="5" ref="BC8:BC19">IF(AZ8=3,G8,0)</f>
        <v>0</v>
      </c>
      <c r="BD8" s="214">
        <f aca="true" t="shared" si="6" ref="BD8:BD19">IF(AZ8=4,G8,0)</f>
        <v>0</v>
      </c>
      <c r="BE8" s="214">
        <f aca="true" t="shared" si="7" ref="BE8:BE19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1499</v>
      </c>
      <c r="C9" s="244" t="s">
        <v>1500</v>
      </c>
      <c r="D9" s="245" t="s">
        <v>1498</v>
      </c>
      <c r="E9" s="246">
        <v>1</v>
      </c>
      <c r="F9" s="377"/>
      <c r="G9" s="551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1501</v>
      </c>
      <c r="C10" s="244" t="s">
        <v>1502</v>
      </c>
      <c r="D10" s="245" t="s">
        <v>1498</v>
      </c>
      <c r="E10" s="246">
        <v>1</v>
      </c>
      <c r="F10" s="377"/>
      <c r="G10" s="551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1503</v>
      </c>
      <c r="C11" s="244" t="s">
        <v>1504</v>
      </c>
      <c r="D11" s="245" t="s">
        <v>1498</v>
      </c>
      <c r="E11" s="246">
        <v>1</v>
      </c>
      <c r="F11" s="377"/>
      <c r="G11" s="551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1505</v>
      </c>
      <c r="C12" s="244" t="s">
        <v>1506</v>
      </c>
      <c r="D12" s="245" t="s">
        <v>1498</v>
      </c>
      <c r="E12" s="246">
        <v>1</v>
      </c>
      <c r="F12" s="377"/>
      <c r="G12" s="551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12.75">
      <c r="A13" s="242">
        <v>6</v>
      </c>
      <c r="B13" s="243" t="s">
        <v>1507</v>
      </c>
      <c r="C13" s="244" t="s">
        <v>1508</v>
      </c>
      <c r="D13" s="245" t="s">
        <v>1498</v>
      </c>
      <c r="E13" s="246">
        <v>1</v>
      </c>
      <c r="F13" s="377"/>
      <c r="G13" s="551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1509</v>
      </c>
      <c r="C14" s="244" t="s">
        <v>1510</v>
      </c>
      <c r="D14" s="245" t="s">
        <v>1498</v>
      </c>
      <c r="E14" s="246">
        <v>1</v>
      </c>
      <c r="F14" s="377"/>
      <c r="G14" s="551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22.5">
      <c r="A15" s="242">
        <v>8</v>
      </c>
      <c r="B15" s="243" t="s">
        <v>1511</v>
      </c>
      <c r="C15" s="244" t="s">
        <v>2236</v>
      </c>
      <c r="D15" s="245" t="s">
        <v>101</v>
      </c>
      <c r="E15" s="246">
        <v>1</v>
      </c>
      <c r="F15" s="377"/>
      <c r="G15" s="551">
        <f aca="true" t="shared" si="8" ref="G15:G16">E15*F15</f>
        <v>0</v>
      </c>
      <c r="H15" s="248">
        <v>1</v>
      </c>
      <c r="I15" s="249">
        <f aca="true" t="shared" si="9" ref="I15:I16">E15*H15</f>
        <v>1</v>
      </c>
      <c r="J15" s="248">
        <v>1</v>
      </c>
      <c r="K15" s="249">
        <f aca="true" t="shared" si="10" ref="K15:K16">E15*J15</f>
        <v>1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aca="true" t="shared" si="11" ref="BA15:BA16">IF(AZ15=1,G15,0)</f>
        <v>0</v>
      </c>
      <c r="BB15" s="214">
        <f aca="true" t="shared" si="12" ref="BB15:BB16">IF(AZ15=2,G15,0)</f>
        <v>0</v>
      </c>
      <c r="BC15" s="214">
        <f aca="true" t="shared" si="13" ref="BC15:BC16">IF(AZ15=3,G15,0)</f>
        <v>0</v>
      </c>
      <c r="BD15" s="214">
        <f aca="true" t="shared" si="14" ref="BD15:BD16">IF(AZ15=4,G15,0)</f>
        <v>0</v>
      </c>
      <c r="BE15" s="214">
        <f aca="true" t="shared" si="15" ref="BE15:BE16">IF(AZ15=5,G15,0)</f>
        <v>0</v>
      </c>
      <c r="CA15" s="241">
        <v>1</v>
      </c>
      <c r="CB15" s="241">
        <v>1</v>
      </c>
    </row>
    <row r="16" spans="1:80" ht="22.5">
      <c r="A16" s="242">
        <v>9</v>
      </c>
      <c r="B16" s="243" t="s">
        <v>1513</v>
      </c>
      <c r="C16" s="244" t="s">
        <v>2237</v>
      </c>
      <c r="D16" s="245" t="s">
        <v>101</v>
      </c>
      <c r="E16" s="246">
        <v>1</v>
      </c>
      <c r="F16" s="377"/>
      <c r="G16" s="551">
        <f t="shared" si="8"/>
        <v>0</v>
      </c>
      <c r="H16" s="248">
        <v>2</v>
      </c>
      <c r="I16" s="249">
        <f t="shared" si="9"/>
        <v>2</v>
      </c>
      <c r="J16" s="248">
        <v>2</v>
      </c>
      <c r="K16" s="249">
        <f t="shared" si="10"/>
        <v>2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11"/>
        <v>0</v>
      </c>
      <c r="BB16" s="214">
        <f t="shared" si="12"/>
        <v>0</v>
      </c>
      <c r="BC16" s="214">
        <f t="shared" si="13"/>
        <v>0</v>
      </c>
      <c r="BD16" s="214">
        <f t="shared" si="14"/>
        <v>0</v>
      </c>
      <c r="BE16" s="214">
        <f t="shared" si="15"/>
        <v>0</v>
      </c>
      <c r="CA16" s="241">
        <v>1</v>
      </c>
      <c r="CB16" s="241">
        <v>1</v>
      </c>
    </row>
    <row r="17" spans="1:80" ht="12.75">
      <c r="A17" s="242">
        <v>10</v>
      </c>
      <c r="B17" s="243" t="s">
        <v>1218</v>
      </c>
      <c r="C17" s="244" t="s">
        <v>1512</v>
      </c>
      <c r="D17" s="245" t="s">
        <v>1498</v>
      </c>
      <c r="E17" s="246">
        <v>1</v>
      </c>
      <c r="F17" s="377"/>
      <c r="G17" s="551">
        <f t="shared" si="0"/>
        <v>0</v>
      </c>
      <c r="H17" s="248">
        <v>0</v>
      </c>
      <c r="I17" s="249">
        <f t="shared" si="1"/>
        <v>0</v>
      </c>
      <c r="J17" s="248">
        <v>0</v>
      </c>
      <c r="K17" s="249">
        <f t="shared" si="2"/>
        <v>0</v>
      </c>
      <c r="O17" s="241">
        <v>2</v>
      </c>
      <c r="AA17" s="214">
        <v>1</v>
      </c>
      <c r="AB17" s="214">
        <v>1</v>
      </c>
      <c r="AC17" s="214">
        <v>1</v>
      </c>
      <c r="AZ17" s="214">
        <v>1</v>
      </c>
      <c r="BA17" s="214">
        <f t="shared" si="3"/>
        <v>0</v>
      </c>
      <c r="BB17" s="214">
        <f t="shared" si="4"/>
        <v>0</v>
      </c>
      <c r="BC17" s="214">
        <f t="shared" si="5"/>
        <v>0</v>
      </c>
      <c r="BD17" s="214">
        <f t="shared" si="6"/>
        <v>0</v>
      </c>
      <c r="BE17" s="214">
        <f t="shared" si="7"/>
        <v>0</v>
      </c>
      <c r="CA17" s="241">
        <v>1</v>
      </c>
      <c r="CB17" s="241">
        <v>1</v>
      </c>
    </row>
    <row r="18" spans="1:80" ht="12.75">
      <c r="A18" s="242">
        <v>11</v>
      </c>
      <c r="B18" s="243" t="s">
        <v>1624</v>
      </c>
      <c r="C18" s="244" t="s">
        <v>1514</v>
      </c>
      <c r="D18" s="245" t="s">
        <v>1498</v>
      </c>
      <c r="E18" s="246">
        <v>1</v>
      </c>
      <c r="F18" s="377"/>
      <c r="G18" s="551">
        <f t="shared" si="0"/>
        <v>0</v>
      </c>
      <c r="H18" s="248">
        <v>0</v>
      </c>
      <c r="I18" s="249">
        <f t="shared" si="1"/>
        <v>0</v>
      </c>
      <c r="J18" s="248">
        <v>0</v>
      </c>
      <c r="K18" s="249">
        <f t="shared" si="2"/>
        <v>0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 t="shared" si="3"/>
        <v>0</v>
      </c>
      <c r="BB18" s="214">
        <f t="shared" si="4"/>
        <v>0</v>
      </c>
      <c r="BC18" s="214">
        <f t="shared" si="5"/>
        <v>0</v>
      </c>
      <c r="BD18" s="214">
        <f t="shared" si="6"/>
        <v>0</v>
      </c>
      <c r="BE18" s="214">
        <f t="shared" si="7"/>
        <v>0</v>
      </c>
      <c r="CA18" s="241">
        <v>1</v>
      </c>
      <c r="CB18" s="241">
        <v>1</v>
      </c>
    </row>
    <row r="19" spans="1:80" ht="22.5">
      <c r="A19" s="242">
        <v>12</v>
      </c>
      <c r="B19" s="243" t="s">
        <v>1627</v>
      </c>
      <c r="C19" s="244" t="s">
        <v>1515</v>
      </c>
      <c r="D19" s="245" t="s">
        <v>1498</v>
      </c>
      <c r="E19" s="246">
        <v>1</v>
      </c>
      <c r="F19" s="377"/>
      <c r="G19" s="551">
        <f t="shared" si="0"/>
        <v>0</v>
      </c>
      <c r="H19" s="248">
        <v>0</v>
      </c>
      <c r="I19" s="249">
        <f t="shared" si="1"/>
        <v>0</v>
      </c>
      <c r="J19" s="248">
        <v>0</v>
      </c>
      <c r="K19" s="249">
        <f t="shared" si="2"/>
        <v>0</v>
      </c>
      <c r="O19" s="241">
        <v>2</v>
      </c>
      <c r="AA19" s="214">
        <v>1</v>
      </c>
      <c r="AB19" s="214">
        <v>1</v>
      </c>
      <c r="AC19" s="214">
        <v>1</v>
      </c>
      <c r="AZ19" s="214">
        <v>1</v>
      </c>
      <c r="BA19" s="214">
        <f t="shared" si="3"/>
        <v>0</v>
      </c>
      <c r="BB19" s="214">
        <f t="shared" si="4"/>
        <v>0</v>
      </c>
      <c r="BC19" s="214">
        <f t="shared" si="5"/>
        <v>0</v>
      </c>
      <c r="BD19" s="214">
        <f t="shared" si="6"/>
        <v>0</v>
      </c>
      <c r="BE19" s="214">
        <f t="shared" si="7"/>
        <v>0</v>
      </c>
      <c r="CA19" s="241">
        <v>1</v>
      </c>
      <c r="CB19" s="241">
        <v>1</v>
      </c>
    </row>
    <row r="20" spans="1:57" ht="12.75">
      <c r="A20" s="258"/>
      <c r="B20" s="259" t="s">
        <v>102</v>
      </c>
      <c r="C20" s="260" t="s">
        <v>1496</v>
      </c>
      <c r="D20" s="261"/>
      <c r="E20" s="262"/>
      <c r="F20" s="263"/>
      <c r="G20" s="264">
        <f>SUM(G7:G19)</f>
        <v>0</v>
      </c>
      <c r="H20" s="265"/>
      <c r="I20" s="266">
        <f>SUM(I7:I19)</f>
        <v>3</v>
      </c>
      <c r="J20" s="265"/>
      <c r="K20" s="266">
        <f>SUM(K7:K19)</f>
        <v>3</v>
      </c>
      <c r="O20" s="241">
        <v>4</v>
      </c>
      <c r="BA20" s="267">
        <f>SUM(BA7:BA19)</f>
        <v>0</v>
      </c>
      <c r="BB20" s="267">
        <f>SUM(BB7:BB19)</f>
        <v>0</v>
      </c>
      <c r="BC20" s="267">
        <f>SUM(BC7:BC19)</f>
        <v>0</v>
      </c>
      <c r="BD20" s="267">
        <f>SUM(BD7:BD19)</f>
        <v>0</v>
      </c>
      <c r="BE20" s="267">
        <f>SUM(BE7:BE19)</f>
        <v>0</v>
      </c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spans="1:7" ht="12.75">
      <c r="A44" s="257"/>
      <c r="B44" s="257"/>
      <c r="C44" s="257"/>
      <c r="D44" s="257"/>
      <c r="E44" s="257"/>
      <c r="F44" s="257"/>
      <c r="G44" s="257"/>
    </row>
    <row r="45" spans="1:7" ht="12.75">
      <c r="A45" s="257"/>
      <c r="B45" s="257"/>
      <c r="C45" s="257"/>
      <c r="D45" s="257"/>
      <c r="E45" s="257"/>
      <c r="F45" s="257"/>
      <c r="G45" s="257"/>
    </row>
    <row r="46" spans="1:7" ht="12.75">
      <c r="A46" s="257"/>
      <c r="B46" s="257"/>
      <c r="C46" s="257"/>
      <c r="D46" s="257"/>
      <c r="E46" s="257"/>
      <c r="F46" s="257"/>
      <c r="G46" s="257"/>
    </row>
    <row r="47" spans="1:7" ht="12.75">
      <c r="A47" s="257"/>
      <c r="B47" s="257"/>
      <c r="C47" s="257"/>
      <c r="D47" s="257"/>
      <c r="E47" s="257"/>
      <c r="F47" s="257"/>
      <c r="G47" s="257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ht="12.75">
      <c r="E76" s="214"/>
    </row>
    <row r="77" ht="12.75">
      <c r="E77" s="214"/>
    </row>
    <row r="78" ht="12.75">
      <c r="E78" s="214"/>
    </row>
    <row r="79" spans="1:2" ht="12.75">
      <c r="A79" s="268"/>
      <c r="B79" s="268"/>
    </row>
    <row r="80" spans="1:7" ht="12.75">
      <c r="A80" s="257"/>
      <c r="B80" s="257"/>
      <c r="C80" s="269"/>
      <c r="D80" s="269"/>
      <c r="E80" s="270"/>
      <c r="F80" s="269"/>
      <c r="G80" s="271"/>
    </row>
    <row r="81" spans="1:7" ht="12.75">
      <c r="A81" s="272"/>
      <c r="B81" s="272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  <row r="83" spans="1:7" ht="12.75">
      <c r="A83" s="257"/>
      <c r="B83" s="257"/>
      <c r="C83" s="257"/>
      <c r="D83" s="257"/>
      <c r="E83" s="273"/>
      <c r="F83" s="257"/>
      <c r="G83" s="257"/>
    </row>
    <row r="84" spans="1:7" ht="12.75">
      <c r="A84" s="257"/>
      <c r="B84" s="257"/>
      <c r="C84" s="257"/>
      <c r="D84" s="257"/>
      <c r="E84" s="273"/>
      <c r="F84" s="257"/>
      <c r="G84" s="257"/>
    </row>
    <row r="85" spans="1:7" ht="12.75">
      <c r="A85" s="257"/>
      <c r="B85" s="257"/>
      <c r="C85" s="257"/>
      <c r="D85" s="257"/>
      <c r="E85" s="273"/>
      <c r="F85" s="257"/>
      <c r="G85" s="257"/>
    </row>
    <row r="86" spans="1:7" ht="12.75">
      <c r="A86" s="257"/>
      <c r="B86" s="257"/>
      <c r="C86" s="257"/>
      <c r="D86" s="257"/>
      <c r="E86" s="273"/>
      <c r="F86" s="257"/>
      <c r="G86" s="257"/>
    </row>
    <row r="87" spans="1:7" ht="12.75">
      <c r="A87" s="257"/>
      <c r="B87" s="257"/>
      <c r="C87" s="257"/>
      <c r="D87" s="257"/>
      <c r="E87" s="273"/>
      <c r="F87" s="257"/>
      <c r="G87" s="257"/>
    </row>
    <row r="88" spans="1:7" ht="12.75">
      <c r="A88" s="257"/>
      <c r="B88" s="257"/>
      <c r="C88" s="257"/>
      <c r="D88" s="257"/>
      <c r="E88" s="273"/>
      <c r="F88" s="257"/>
      <c r="G88" s="257"/>
    </row>
    <row r="89" spans="1:7" ht="12.75">
      <c r="A89" s="257"/>
      <c r="B89" s="257"/>
      <c r="C89" s="257"/>
      <c r="D89" s="257"/>
      <c r="E89" s="273"/>
      <c r="F89" s="257"/>
      <c r="G89" s="257"/>
    </row>
    <row r="90" spans="1:7" ht="12.75">
      <c r="A90" s="257"/>
      <c r="B90" s="257"/>
      <c r="C90" s="257"/>
      <c r="D90" s="257"/>
      <c r="E90" s="273"/>
      <c r="F90" s="257"/>
      <c r="G90" s="257"/>
    </row>
    <row r="91" spans="1:7" ht="12.75">
      <c r="A91" s="257"/>
      <c r="B91" s="257"/>
      <c r="C91" s="257"/>
      <c r="D91" s="257"/>
      <c r="E91" s="273"/>
      <c r="F91" s="257"/>
      <c r="G91" s="257"/>
    </row>
    <row r="92" spans="1:7" ht="12.75">
      <c r="A92" s="257"/>
      <c r="B92" s="257"/>
      <c r="C92" s="257"/>
      <c r="D92" s="257"/>
      <c r="E92" s="273"/>
      <c r="F92" s="257"/>
      <c r="G92" s="257"/>
    </row>
    <row r="93" spans="1:7" ht="12.75">
      <c r="A93" s="257"/>
      <c r="B93" s="257"/>
      <c r="C93" s="257"/>
      <c r="D93" s="257"/>
      <c r="E93" s="273"/>
      <c r="F93" s="257"/>
      <c r="G93" s="257"/>
    </row>
  </sheetData>
  <sheetProtection algorithmName="SHA-512" hashValue="dxctQXKulljk3E6kLNxOZRWv3VEnCpvsT70jTCH0k5g0qiCbM6zoeJ+23aU/AimuhrDULI4mn/q1ew7u61QNOg==" saltValue="qbUfYEN/yWnxCrwqeZ1lD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71" t="s">
        <v>2</v>
      </c>
      <c r="B1" s="57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573" t="s">
        <v>77</v>
      </c>
      <c r="B2" s="574"/>
      <c r="C2" s="174" t="s">
        <v>108</v>
      </c>
      <c r="D2" s="175"/>
      <c r="E2" s="176"/>
      <c r="F2" s="175"/>
      <c r="G2" s="575" t="s">
        <v>107</v>
      </c>
      <c r="H2" s="576"/>
      <c r="I2" s="57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2.75">
      <c r="A7" s="274" t="str">
        <f>'SO 01 1 Pol'!B7</f>
        <v>1</v>
      </c>
      <c r="B7" s="47" t="str">
        <f>'SO 01 1 Pol'!C7</f>
        <v>Zemní práce</v>
      </c>
      <c r="D7" s="186"/>
      <c r="E7" s="275">
        <f>'SO 01 1 Pol'!BA57</f>
        <v>0</v>
      </c>
      <c r="F7" s="276">
        <f>'SO 01 1 Pol'!BB57</f>
        <v>0</v>
      </c>
      <c r="G7" s="276">
        <f>'SO 01 1 Pol'!BC57</f>
        <v>0</v>
      </c>
      <c r="H7" s="276">
        <f>'SO 01 1 Pol'!BD57</f>
        <v>0</v>
      </c>
      <c r="I7" s="277">
        <f>'SO 01 1 Pol'!BE57</f>
        <v>0</v>
      </c>
    </row>
    <row r="8" spans="1:9" s="109" customFormat="1" ht="12.75">
      <c r="A8" s="274" t="str">
        <f>'SO 01 1 Pol'!B58</f>
        <v>3</v>
      </c>
      <c r="B8" s="47" t="str">
        <f>'SO 01 1 Pol'!C58</f>
        <v>Svislé a kompletní konstrukce</v>
      </c>
      <c r="D8" s="186"/>
      <c r="E8" s="275">
        <f>'SO 01 1 Pol'!BA98</f>
        <v>0</v>
      </c>
      <c r="F8" s="276">
        <f>'SO 01 1 Pol'!BB98</f>
        <v>0</v>
      </c>
      <c r="G8" s="276">
        <f>'SO 01 1 Pol'!BC98</f>
        <v>0</v>
      </c>
      <c r="H8" s="276">
        <f>'SO 01 1 Pol'!BD98</f>
        <v>0</v>
      </c>
      <c r="I8" s="277">
        <f>'SO 01 1 Pol'!BE98</f>
        <v>0</v>
      </c>
    </row>
    <row r="9" spans="1:9" s="109" customFormat="1" ht="12.75">
      <c r="A9" s="274" t="str">
        <f>'SO 01 1 Pol'!B99</f>
        <v>4</v>
      </c>
      <c r="B9" s="47" t="str">
        <f>'SO 01 1 Pol'!C99</f>
        <v>Vodorovné konstrukce</v>
      </c>
      <c r="D9" s="186"/>
      <c r="E9" s="275">
        <f>'SO 01 1 Pol'!BA105</f>
        <v>0</v>
      </c>
      <c r="F9" s="276">
        <f>'SO 01 1 Pol'!BB105</f>
        <v>0</v>
      </c>
      <c r="G9" s="276">
        <f>'SO 01 1 Pol'!BC105</f>
        <v>0</v>
      </c>
      <c r="H9" s="276">
        <f>'SO 01 1 Pol'!BD105</f>
        <v>0</v>
      </c>
      <c r="I9" s="277">
        <f>'SO 01 1 Pol'!BE105</f>
        <v>0</v>
      </c>
    </row>
    <row r="10" spans="1:9" s="109" customFormat="1" ht="12.75">
      <c r="A10" s="274" t="str">
        <f>'SO 01 1 Pol'!B106</f>
        <v>5</v>
      </c>
      <c r="B10" s="47" t="str">
        <f>'SO 01 1 Pol'!C106</f>
        <v>Komunikace</v>
      </c>
      <c r="D10" s="186"/>
      <c r="E10" s="275">
        <f>'SO 01 1 Pol'!BA152</f>
        <v>0</v>
      </c>
      <c r="F10" s="276">
        <f>'SO 01 1 Pol'!BB152</f>
        <v>0</v>
      </c>
      <c r="G10" s="276">
        <f>'SO 01 1 Pol'!BC152</f>
        <v>0</v>
      </c>
      <c r="H10" s="276">
        <f>'SO 01 1 Pol'!BD152</f>
        <v>0</v>
      </c>
      <c r="I10" s="277">
        <f>'SO 01 1 Pol'!BE152</f>
        <v>0</v>
      </c>
    </row>
    <row r="11" spans="1:9" s="109" customFormat="1" ht="12.75">
      <c r="A11" s="274" t="str">
        <f>'SO 01 1 Pol'!B153</f>
        <v>61</v>
      </c>
      <c r="B11" s="47" t="str">
        <f>'SO 01 1 Pol'!C153</f>
        <v>Upravy povrchů vnitřní</v>
      </c>
      <c r="D11" s="186"/>
      <c r="E11" s="275">
        <f>'SO 01 1 Pol'!BA308</f>
        <v>0</v>
      </c>
      <c r="F11" s="276">
        <f>'SO 01 1 Pol'!BB308</f>
        <v>0</v>
      </c>
      <c r="G11" s="276">
        <f>'SO 01 1 Pol'!BC308</f>
        <v>0</v>
      </c>
      <c r="H11" s="276">
        <f>'SO 01 1 Pol'!BD308</f>
        <v>0</v>
      </c>
      <c r="I11" s="277">
        <f>'SO 01 1 Pol'!BE308</f>
        <v>0</v>
      </c>
    </row>
    <row r="12" spans="1:9" s="109" customFormat="1" ht="12.75">
      <c r="A12" s="274" t="str">
        <f>'SO 01 1 Pol'!B309</f>
        <v>62</v>
      </c>
      <c r="B12" s="47" t="str">
        <f>'SO 01 1 Pol'!C309</f>
        <v>Úpravy povrchů vnější</v>
      </c>
      <c r="D12" s="186"/>
      <c r="E12" s="275">
        <f>'SO 01 1 Pol'!BA625</f>
        <v>0</v>
      </c>
      <c r="F12" s="276">
        <f>'SO 01 1 Pol'!BB625</f>
        <v>0</v>
      </c>
      <c r="G12" s="276">
        <f>'SO 01 1 Pol'!BC625</f>
        <v>0</v>
      </c>
      <c r="H12" s="276">
        <f>'SO 01 1 Pol'!BD625</f>
        <v>0</v>
      </c>
      <c r="I12" s="277">
        <f>'SO 01 1 Pol'!BE625</f>
        <v>0</v>
      </c>
    </row>
    <row r="13" spans="1:9" s="109" customFormat="1" ht="12.75">
      <c r="A13" s="274" t="str">
        <f>'SO 01 1 Pol'!B626</f>
        <v>621</v>
      </c>
      <c r="B13" s="47" t="str">
        <f>'SO 01 1 Pol'!C626</f>
        <v>Průzkumy a zkoušky</v>
      </c>
      <c r="D13" s="186"/>
      <c r="E13" s="275">
        <f>'SO 01 1 Pol'!BA630</f>
        <v>0</v>
      </c>
      <c r="F13" s="276">
        <f>'SO 01 1 Pol'!BB630</f>
        <v>0</v>
      </c>
      <c r="G13" s="276">
        <f>'SO 01 1 Pol'!BC630</f>
        <v>0</v>
      </c>
      <c r="H13" s="276">
        <f>'SO 01 1 Pol'!BD630</f>
        <v>0</v>
      </c>
      <c r="I13" s="277">
        <f>'SO 01 1 Pol'!BE630</f>
        <v>0</v>
      </c>
    </row>
    <row r="14" spans="1:9" s="109" customFormat="1" ht="12.75">
      <c r="A14" s="274" t="str">
        <f>'SO 01 1 Pol'!B631</f>
        <v>63</v>
      </c>
      <c r="B14" s="47" t="str">
        <f>'SO 01 1 Pol'!C631</f>
        <v>Podlahy a podlahové konstrukce</v>
      </c>
      <c r="D14" s="186"/>
      <c r="E14" s="275">
        <f>'SO 01 1 Pol'!BA670</f>
        <v>0</v>
      </c>
      <c r="F14" s="276">
        <f>'SO 01 1 Pol'!BB670</f>
        <v>0</v>
      </c>
      <c r="G14" s="276">
        <f>'SO 01 1 Pol'!BC670</f>
        <v>0</v>
      </c>
      <c r="H14" s="276">
        <f>'SO 01 1 Pol'!BD670</f>
        <v>0</v>
      </c>
      <c r="I14" s="277">
        <f>'SO 01 1 Pol'!BE670</f>
        <v>0</v>
      </c>
    </row>
    <row r="15" spans="1:9" s="109" customFormat="1" ht="12.75">
      <c r="A15" s="274" t="str">
        <f>'SO 01 1 Pol'!B671</f>
        <v>64</v>
      </c>
      <c r="B15" s="47" t="str">
        <f>'SO 01 1 Pol'!C671</f>
        <v>Výplně otvorů</v>
      </c>
      <c r="D15" s="186"/>
      <c r="E15" s="275">
        <f>'SO 01 1 Pol'!BA697</f>
        <v>0</v>
      </c>
      <c r="F15" s="276">
        <f>'SO 01 1 Pol'!BB697</f>
        <v>0</v>
      </c>
      <c r="G15" s="276">
        <f>'SO 01 1 Pol'!BC697</f>
        <v>0</v>
      </c>
      <c r="H15" s="276">
        <f>'SO 01 1 Pol'!BD697</f>
        <v>0</v>
      </c>
      <c r="I15" s="277">
        <f>'SO 01 1 Pol'!BE697</f>
        <v>0</v>
      </c>
    </row>
    <row r="16" spans="1:9" s="109" customFormat="1" ht="12.75">
      <c r="A16" s="274" t="str">
        <f>'SO 01 1 Pol'!B698</f>
        <v>94</v>
      </c>
      <c r="B16" s="47" t="str">
        <f>'SO 01 1 Pol'!C698</f>
        <v>Lešení a stavební výtahy</v>
      </c>
      <c r="D16" s="186"/>
      <c r="E16" s="275">
        <f>'SO 01 1 Pol'!BA723</f>
        <v>0</v>
      </c>
      <c r="F16" s="276">
        <f>'SO 01 1 Pol'!BB723</f>
        <v>0</v>
      </c>
      <c r="G16" s="276">
        <f>'SO 01 1 Pol'!BC723</f>
        <v>0</v>
      </c>
      <c r="H16" s="276">
        <f>'SO 01 1 Pol'!BD723</f>
        <v>0</v>
      </c>
      <c r="I16" s="277">
        <f>'SO 01 1 Pol'!BE723</f>
        <v>0</v>
      </c>
    </row>
    <row r="17" spans="1:9" s="109" customFormat="1" ht="12.75">
      <c r="A17" s="274" t="str">
        <f>'SO 01 1 Pol'!B724</f>
        <v>95</v>
      </c>
      <c r="B17" s="47" t="str">
        <f>'SO 01 1 Pol'!C724</f>
        <v>Dokončovací konstrukce na pozemních stavbách</v>
      </c>
      <c r="D17" s="186"/>
      <c r="E17" s="275">
        <f>'SO 01 1 Pol'!BA735</f>
        <v>0</v>
      </c>
      <c r="F17" s="276">
        <f>'SO 01 1 Pol'!BB735</f>
        <v>0</v>
      </c>
      <c r="G17" s="276">
        <f>'SO 01 1 Pol'!BC735</f>
        <v>0</v>
      </c>
      <c r="H17" s="276">
        <f>'SO 01 1 Pol'!BD735</f>
        <v>0</v>
      </c>
      <c r="I17" s="277">
        <f>'SO 01 1 Pol'!BE735</f>
        <v>0</v>
      </c>
    </row>
    <row r="18" spans="1:9" s="109" customFormat="1" ht="12.75">
      <c r="A18" s="274" t="str">
        <f>'SO 01 1 Pol'!B736</f>
        <v>96</v>
      </c>
      <c r="B18" s="47" t="str">
        <f>'SO 01 1 Pol'!C736</f>
        <v>Bourání konstrukcí</v>
      </c>
      <c r="D18" s="186"/>
      <c r="E18" s="275">
        <f>'SO 01 1 Pol'!BA778</f>
        <v>0</v>
      </c>
      <c r="F18" s="276">
        <f>'SO 01 1 Pol'!BB778</f>
        <v>0</v>
      </c>
      <c r="G18" s="276">
        <f>'SO 01 1 Pol'!BC778</f>
        <v>0</v>
      </c>
      <c r="H18" s="276">
        <f>'SO 01 1 Pol'!BD778</f>
        <v>0</v>
      </c>
      <c r="I18" s="277">
        <f>'SO 01 1 Pol'!BE778</f>
        <v>0</v>
      </c>
    </row>
    <row r="19" spans="1:9" s="109" customFormat="1" ht="12.75">
      <c r="A19" s="274" t="str">
        <f>'SO 01 1 Pol'!B779</f>
        <v>97</v>
      </c>
      <c r="B19" s="47" t="str">
        <f>'SO 01 1 Pol'!C779</f>
        <v>Prorážení otvorů</v>
      </c>
      <c r="D19" s="186"/>
      <c r="E19" s="275">
        <f>'SO 01 1 Pol'!BA807</f>
        <v>0</v>
      </c>
      <c r="F19" s="276">
        <f>'SO 01 1 Pol'!BB807</f>
        <v>0</v>
      </c>
      <c r="G19" s="276">
        <f>'SO 01 1 Pol'!BC807</f>
        <v>0</v>
      </c>
      <c r="H19" s="276">
        <f>'SO 01 1 Pol'!BD807</f>
        <v>0</v>
      </c>
      <c r="I19" s="277">
        <f>'SO 01 1 Pol'!BE807</f>
        <v>0</v>
      </c>
    </row>
    <row r="20" spans="1:9" s="109" customFormat="1" ht="12.75">
      <c r="A20" s="274" t="str">
        <f>'SO 01 1 Pol'!B808</f>
        <v>99</v>
      </c>
      <c r="B20" s="47" t="str">
        <f>'SO 01 1 Pol'!C808</f>
        <v>Staveništní přesun hmot</v>
      </c>
      <c r="D20" s="186"/>
      <c r="E20" s="275">
        <f>'SO 01 1 Pol'!BA810</f>
        <v>0</v>
      </c>
      <c r="F20" s="276">
        <f>'SO 01 1 Pol'!BB810</f>
        <v>0</v>
      </c>
      <c r="G20" s="276">
        <f>'SO 01 1 Pol'!BC810</f>
        <v>0</v>
      </c>
      <c r="H20" s="276">
        <f>'SO 01 1 Pol'!BD810</f>
        <v>0</v>
      </c>
      <c r="I20" s="277">
        <f>'SO 01 1 Pol'!BE810</f>
        <v>0</v>
      </c>
    </row>
    <row r="21" spans="1:9" s="109" customFormat="1" ht="12.75">
      <c r="A21" s="274" t="str">
        <f>'SO 01 1 Pol'!B811</f>
        <v>711</v>
      </c>
      <c r="B21" s="47" t="str">
        <f>'SO 01 1 Pol'!C811</f>
        <v>Izolace proti vodě</v>
      </c>
      <c r="D21" s="186"/>
      <c r="E21" s="275">
        <f>'SO 01 1 Pol'!BA835</f>
        <v>0</v>
      </c>
      <c r="F21" s="276">
        <f>'SO 01 1 Pol'!BB835</f>
        <v>0</v>
      </c>
      <c r="G21" s="276">
        <f>'SO 01 1 Pol'!BC835</f>
        <v>0</v>
      </c>
      <c r="H21" s="276">
        <f>'SO 01 1 Pol'!BD835</f>
        <v>0</v>
      </c>
      <c r="I21" s="277">
        <f>'SO 01 1 Pol'!BE835</f>
        <v>0</v>
      </c>
    </row>
    <row r="22" spans="1:9" s="109" customFormat="1" ht="12.75">
      <c r="A22" s="274" t="str">
        <f>'SO 01 1 Pol'!B836</f>
        <v>712</v>
      </c>
      <c r="B22" s="47" t="str">
        <f>'SO 01 1 Pol'!C836</f>
        <v>Živičné krytiny</v>
      </c>
      <c r="D22" s="186"/>
      <c r="E22" s="275">
        <f>'SO 01 1 Pol'!BA943</f>
        <v>0</v>
      </c>
      <c r="F22" s="276">
        <f>'SO 01 1 Pol'!BB943</f>
        <v>0</v>
      </c>
      <c r="G22" s="276">
        <f>'SO 01 1 Pol'!BC943</f>
        <v>0</v>
      </c>
      <c r="H22" s="276">
        <f>'SO 01 1 Pol'!BD943</f>
        <v>0</v>
      </c>
      <c r="I22" s="277">
        <f>'SO 01 1 Pol'!BE943</f>
        <v>0</v>
      </c>
    </row>
    <row r="23" spans="1:9" s="109" customFormat="1" ht="12.75">
      <c r="A23" s="274" t="str">
        <f>'SO 01 1 Pol'!B944</f>
        <v>713</v>
      </c>
      <c r="B23" s="47" t="str">
        <f>'SO 01 1 Pol'!C944</f>
        <v>Izolace tepelné</v>
      </c>
      <c r="D23" s="186"/>
      <c r="E23" s="275">
        <f>'SO 01 1 Pol'!BA989</f>
        <v>0</v>
      </c>
      <c r="F23" s="276">
        <f>'SO 01 1 Pol'!BB989</f>
        <v>0</v>
      </c>
      <c r="G23" s="276">
        <f>'SO 01 1 Pol'!BC989</f>
        <v>0</v>
      </c>
      <c r="H23" s="276">
        <f>'SO 01 1 Pol'!BD989</f>
        <v>0</v>
      </c>
      <c r="I23" s="277">
        <f>'SO 01 1 Pol'!BE989</f>
        <v>0</v>
      </c>
    </row>
    <row r="24" spans="1:9" s="109" customFormat="1" ht="12.75">
      <c r="A24" s="274" t="str">
        <f>'SO 01 1 Pol'!B990</f>
        <v>722</v>
      </c>
      <c r="B24" s="47" t="str">
        <f>'SO 01 1 Pol'!C990</f>
        <v>Vnitřní vodovod</v>
      </c>
      <c r="D24" s="186"/>
      <c r="E24" s="275">
        <f>'SO 01 1 Pol'!BA994</f>
        <v>0</v>
      </c>
      <c r="F24" s="276">
        <f>'SO 01 1 Pol'!BB994</f>
        <v>0</v>
      </c>
      <c r="G24" s="276">
        <f>'SO 01 1 Pol'!BC994</f>
        <v>0</v>
      </c>
      <c r="H24" s="276">
        <f>'SO 01 1 Pol'!BD994</f>
        <v>0</v>
      </c>
      <c r="I24" s="277">
        <f>'SO 01 1 Pol'!BE994</f>
        <v>0</v>
      </c>
    </row>
    <row r="25" spans="1:9" s="109" customFormat="1" ht="12.75">
      <c r="A25" s="274" t="str">
        <f>'SO 01 1 Pol'!B995</f>
        <v>733</v>
      </c>
      <c r="B25" s="47" t="str">
        <f>'SO 01 1 Pol'!C995</f>
        <v>Rozvod potrubí</v>
      </c>
      <c r="D25" s="186"/>
      <c r="E25" s="275">
        <f>'SO 01 1 Pol'!BA999</f>
        <v>0</v>
      </c>
      <c r="F25" s="276">
        <f>'SO 01 1 Pol'!BB999</f>
        <v>0</v>
      </c>
      <c r="G25" s="276">
        <f>'SO 01 1 Pol'!BC999</f>
        <v>0</v>
      </c>
      <c r="H25" s="276">
        <f>'SO 01 1 Pol'!BD999</f>
        <v>0</v>
      </c>
      <c r="I25" s="277">
        <f>'SO 01 1 Pol'!BE999</f>
        <v>0</v>
      </c>
    </row>
    <row r="26" spans="1:9" s="109" customFormat="1" ht="12.75">
      <c r="A26" s="274" t="str">
        <f>'SO 01 1 Pol'!B1000</f>
        <v>762</v>
      </c>
      <c r="B26" s="47" t="str">
        <f>'SO 01 1 Pol'!C1000</f>
        <v>Konstrukce tesařské</v>
      </c>
      <c r="D26" s="186"/>
      <c r="E26" s="275">
        <f>'SO 01 1 Pol'!BA1004</f>
        <v>0</v>
      </c>
      <c r="F26" s="276">
        <f>'SO 01 1 Pol'!BB1004</f>
        <v>0</v>
      </c>
      <c r="G26" s="276">
        <f>'SO 01 1 Pol'!BC1004</f>
        <v>0</v>
      </c>
      <c r="H26" s="276">
        <f>'SO 01 1 Pol'!BD1004</f>
        <v>0</v>
      </c>
      <c r="I26" s="277">
        <f>'SO 01 1 Pol'!BE1004</f>
        <v>0</v>
      </c>
    </row>
    <row r="27" spans="1:9" s="109" customFormat="1" ht="12.75">
      <c r="A27" s="274" t="str">
        <f>'SO 01 1 Pol'!B1005</f>
        <v>764</v>
      </c>
      <c r="B27" s="47" t="str">
        <f>'SO 01 1 Pol'!C1005</f>
        <v>Konstrukce klempířské</v>
      </c>
      <c r="D27" s="186"/>
      <c r="E27" s="275">
        <f>'SO 01 1 Pol'!BA1073</f>
        <v>0</v>
      </c>
      <c r="F27" s="276">
        <f>'SO 01 1 Pol'!BB1073</f>
        <v>0</v>
      </c>
      <c r="G27" s="276">
        <f>'SO 01 1 Pol'!BC1073</f>
        <v>0</v>
      </c>
      <c r="H27" s="276">
        <f>'SO 01 1 Pol'!BD1073</f>
        <v>0</v>
      </c>
      <c r="I27" s="277">
        <f>'SO 01 1 Pol'!BE1073</f>
        <v>0</v>
      </c>
    </row>
    <row r="28" spans="1:9" s="109" customFormat="1" ht="12.75">
      <c r="A28" s="274" t="str">
        <f>'SO 01 1 Pol'!B1074</f>
        <v>766</v>
      </c>
      <c r="B28" s="47" t="str">
        <f>'SO 01 1 Pol'!C1074</f>
        <v>Konstrukce truhlářské</v>
      </c>
      <c r="D28" s="186"/>
      <c r="E28" s="275">
        <f>'SO 01 1 Pol'!BA1165</f>
        <v>0</v>
      </c>
      <c r="F28" s="276">
        <f>'SO 01 1 Pol'!BB1165</f>
        <v>0</v>
      </c>
      <c r="G28" s="276">
        <f>'SO 01 1 Pol'!BC1165</f>
        <v>0</v>
      </c>
      <c r="H28" s="276">
        <f>'SO 01 1 Pol'!BD1165</f>
        <v>0</v>
      </c>
      <c r="I28" s="277">
        <f>'SO 01 1 Pol'!BE1165</f>
        <v>0</v>
      </c>
    </row>
    <row r="29" spans="1:9" s="109" customFormat="1" ht="12.75">
      <c r="A29" s="274" t="str">
        <f>'SO 01 1 Pol'!B1166</f>
        <v>767</v>
      </c>
      <c r="B29" s="47" t="str">
        <f>'SO 01 1 Pol'!C1166</f>
        <v>Konstrukce zámečnické</v>
      </c>
      <c r="D29" s="186"/>
      <c r="E29" s="275">
        <f>'SO 01 1 Pol'!BA1203</f>
        <v>0</v>
      </c>
      <c r="F29" s="276">
        <f>'SO 01 1 Pol'!BB1203</f>
        <v>0</v>
      </c>
      <c r="G29" s="276">
        <f>'SO 01 1 Pol'!BC1203</f>
        <v>0</v>
      </c>
      <c r="H29" s="276">
        <f>'SO 01 1 Pol'!BD1203</f>
        <v>0</v>
      </c>
      <c r="I29" s="277">
        <f>'SO 01 1 Pol'!BE1203</f>
        <v>0</v>
      </c>
    </row>
    <row r="30" spans="1:9" s="109" customFormat="1" ht="12.75">
      <c r="A30" s="274" t="str">
        <f>'SO 01 1 Pol'!B1204</f>
        <v>769</v>
      </c>
      <c r="B30" s="47" t="str">
        <f>'SO 01 1 Pol'!C1204</f>
        <v>Otvorové prvky z plastu</v>
      </c>
      <c r="D30" s="186"/>
      <c r="E30" s="275">
        <f>'SO 01 1 Pol'!BA1260</f>
        <v>0</v>
      </c>
      <c r="F30" s="276">
        <f>'SO 01 1 Pol'!BB1260</f>
        <v>0</v>
      </c>
      <c r="G30" s="276">
        <f>'SO 01 1 Pol'!BC1260</f>
        <v>0</v>
      </c>
      <c r="H30" s="276">
        <f>'SO 01 1 Pol'!BD1260</f>
        <v>0</v>
      </c>
      <c r="I30" s="277">
        <f>'SO 01 1 Pol'!BE1260</f>
        <v>0</v>
      </c>
    </row>
    <row r="31" spans="1:9" s="109" customFormat="1" ht="12.75">
      <c r="A31" s="274" t="str">
        <f>'SO 01 1 Pol'!B1261</f>
        <v>783</v>
      </c>
      <c r="B31" s="47" t="str">
        <f>'SO 01 1 Pol'!C1261</f>
        <v>Nátěry</v>
      </c>
      <c r="D31" s="186"/>
      <c r="E31" s="275">
        <f>'SO 01 1 Pol'!BA1264</f>
        <v>0</v>
      </c>
      <c r="F31" s="276">
        <f>'SO 01 1 Pol'!BB1264</f>
        <v>0</v>
      </c>
      <c r="G31" s="276">
        <f>'SO 01 1 Pol'!BC1264</f>
        <v>0</v>
      </c>
      <c r="H31" s="276">
        <f>'SO 01 1 Pol'!BD1264</f>
        <v>0</v>
      </c>
      <c r="I31" s="277">
        <f>'SO 01 1 Pol'!BE1264</f>
        <v>0</v>
      </c>
    </row>
    <row r="32" spans="1:9" s="109" customFormat="1" ht="12.75">
      <c r="A32" s="274" t="str">
        <f>'SO 01 1 Pol'!B1265</f>
        <v>784</v>
      </c>
      <c r="B32" s="47" t="str">
        <f>'SO 01 1 Pol'!C1265</f>
        <v>Malby</v>
      </c>
      <c r="D32" s="186"/>
      <c r="E32" s="275">
        <f>'SO 01 1 Pol'!BA1272</f>
        <v>0</v>
      </c>
      <c r="F32" s="276">
        <f>'SO 01 1 Pol'!BB1272</f>
        <v>0</v>
      </c>
      <c r="G32" s="276">
        <f>'SO 01 1 Pol'!BC1272</f>
        <v>0</v>
      </c>
      <c r="H32" s="276">
        <f>'SO 01 1 Pol'!BD1272</f>
        <v>0</v>
      </c>
      <c r="I32" s="277">
        <f>'SO 01 1 Pol'!BE1272</f>
        <v>0</v>
      </c>
    </row>
    <row r="33" spans="1:9" s="109" customFormat="1" ht="12.75">
      <c r="A33" s="274" t="str">
        <f>'SO 01 1 Pol'!B1273</f>
        <v>786</v>
      </c>
      <c r="B33" s="47" t="str">
        <f>'SO 01 1 Pol'!C1273</f>
        <v>Čalounické úpravy</v>
      </c>
      <c r="D33" s="186"/>
      <c r="E33" s="275">
        <f>'SO 01 1 Pol'!BA1281</f>
        <v>0</v>
      </c>
      <c r="F33" s="276">
        <f>'SO 01 1 Pol'!BB1281</f>
        <v>0</v>
      </c>
      <c r="G33" s="276">
        <f>'SO 01 1 Pol'!BC1281</f>
        <v>0</v>
      </c>
      <c r="H33" s="276">
        <f>'SO 01 1 Pol'!BD1281</f>
        <v>0</v>
      </c>
      <c r="I33" s="277">
        <f>'SO 01 1 Pol'!BE1281</f>
        <v>0</v>
      </c>
    </row>
    <row r="34" spans="1:9" s="109" customFormat="1" ht="12.75">
      <c r="A34" s="274" t="str">
        <f>'SO 01 1 Pol'!B1282</f>
        <v>M21</v>
      </c>
      <c r="B34" s="47" t="str">
        <f>'SO 01 1 Pol'!C1282</f>
        <v>Elektromontáže</v>
      </c>
      <c r="D34" s="186"/>
      <c r="E34" s="275">
        <f>'SO 01 1 Pol'!BA1303</f>
        <v>0</v>
      </c>
      <c r="F34" s="276">
        <f>'SO 01 1 Pol'!BB1303</f>
        <v>0</v>
      </c>
      <c r="G34" s="276">
        <f>'SO 01 1 Pol'!BC1303</f>
        <v>0</v>
      </c>
      <c r="H34" s="276">
        <f>'SO 01 1 Pol'!BD1303</f>
        <v>0</v>
      </c>
      <c r="I34" s="277">
        <f>'SO 01 1 Pol'!BE1303</f>
        <v>0</v>
      </c>
    </row>
    <row r="35" spans="1:9" s="109" customFormat="1" ht="12.75">
      <c r="A35" s="274" t="str">
        <f>'SO 01 1 Pol'!B1304</f>
        <v>M22</v>
      </c>
      <c r="B35" s="47" t="str">
        <f>'SO 01 1 Pol'!C1304</f>
        <v>Montáž sdělovací a zabezp. techniky</v>
      </c>
      <c r="D35" s="186"/>
      <c r="E35" s="275">
        <f>'SO 01 1 Pol'!BA1308</f>
        <v>0</v>
      </c>
      <c r="F35" s="276">
        <f>'SO 01 1 Pol'!BB1308</f>
        <v>0</v>
      </c>
      <c r="G35" s="276">
        <f>'SO 01 1 Pol'!BC1308</f>
        <v>0</v>
      </c>
      <c r="H35" s="276">
        <f>'SO 01 1 Pol'!BD1308</f>
        <v>0</v>
      </c>
      <c r="I35" s="277">
        <f>'SO 01 1 Pol'!BE1308</f>
        <v>0</v>
      </c>
    </row>
    <row r="36" spans="1:9" s="109" customFormat="1" ht="12.75">
      <c r="A36" s="274" t="str">
        <f>'SO 01 1 Pol'!B1309</f>
        <v>M24</v>
      </c>
      <c r="B36" s="47" t="str">
        <f>'SO 01 1 Pol'!C1309</f>
        <v>Montáže vzduchotechnických zařízení</v>
      </c>
      <c r="D36" s="186"/>
      <c r="E36" s="275">
        <f>'SO 01 1 Pol'!BA1311</f>
        <v>0</v>
      </c>
      <c r="F36" s="276">
        <f>'SO 01 1 Pol'!BB1311</f>
        <v>0</v>
      </c>
      <c r="G36" s="276">
        <f>'SO 01 1 Pol'!BC1311</f>
        <v>0</v>
      </c>
      <c r="H36" s="276">
        <f>'SO 01 1 Pol'!BD1311</f>
        <v>0</v>
      </c>
      <c r="I36" s="277">
        <f>'SO 01 1 Pol'!BE1311</f>
        <v>0</v>
      </c>
    </row>
    <row r="37" spans="1:9" s="109" customFormat="1" ht="13.5" thickBot="1">
      <c r="A37" s="274" t="str">
        <f>'SO 01 1 Pol'!B1312</f>
        <v>D96</v>
      </c>
      <c r="B37" s="47" t="str">
        <f>'SO 01 1 Pol'!C1312</f>
        <v>Přesuny suti a vybouraných hmot</v>
      </c>
      <c r="D37" s="186"/>
      <c r="E37" s="275">
        <f>'SO 01 1 Pol'!BA1320</f>
        <v>0</v>
      </c>
      <c r="F37" s="276">
        <f>'SO 01 1 Pol'!BB1320</f>
        <v>0</v>
      </c>
      <c r="G37" s="276">
        <f>'SO 01 1 Pol'!BC1320</f>
        <v>0</v>
      </c>
      <c r="H37" s="276">
        <f>'SO 01 1 Pol'!BD1320</f>
        <v>0</v>
      </c>
      <c r="I37" s="277">
        <f>'SO 01 1 Pol'!BE1320</f>
        <v>0</v>
      </c>
    </row>
    <row r="38" spans="1:9" s="4" customFormat="1" ht="13.5" thickBot="1">
      <c r="A38" s="187"/>
      <c r="B38" s="188" t="s">
        <v>80</v>
      </c>
      <c r="C38" s="188"/>
      <c r="D38" s="189"/>
      <c r="E38" s="190">
        <f>SUM(E7:E37)</f>
        <v>0</v>
      </c>
      <c r="F38" s="191">
        <f>SUM(F7:F37)</f>
        <v>0</v>
      </c>
      <c r="G38" s="191">
        <f>SUM(G7:G37)</f>
        <v>0</v>
      </c>
      <c r="H38" s="191">
        <f>SUM(H7:H37)</f>
        <v>0</v>
      </c>
      <c r="I38" s="192">
        <f>SUM(I7:I37)</f>
        <v>0</v>
      </c>
    </row>
    <row r="39" spans="1:9" ht="12.75">
      <c r="A39" s="109"/>
      <c r="B39" s="109"/>
      <c r="C39" s="109"/>
      <c r="D39" s="109"/>
      <c r="E39" s="109"/>
      <c r="F39" s="109"/>
      <c r="G39" s="109"/>
      <c r="H39" s="109"/>
      <c r="I39" s="109"/>
    </row>
    <row r="40" spans="1:57" ht="19.5" customHeight="1">
      <c r="A40" s="178" t="s">
        <v>81</v>
      </c>
      <c r="B40" s="178"/>
      <c r="C40" s="178"/>
      <c r="D40" s="178"/>
      <c r="E40" s="178"/>
      <c r="F40" s="178"/>
      <c r="G40" s="193"/>
      <c r="H40" s="178"/>
      <c r="I40" s="178"/>
      <c r="BA40" s="115"/>
      <c r="BB40" s="115"/>
      <c r="BC40" s="115"/>
      <c r="BD40" s="115"/>
      <c r="BE40" s="115"/>
    </row>
    <row r="41" ht="13.5" thickBot="1"/>
    <row r="42" spans="1:9" ht="12.75">
      <c r="A42" s="144" t="s">
        <v>82</v>
      </c>
      <c r="B42" s="145"/>
      <c r="C42" s="145"/>
      <c r="D42" s="194"/>
      <c r="E42" s="195" t="s">
        <v>83</v>
      </c>
      <c r="F42" s="196" t="s">
        <v>12</v>
      </c>
      <c r="G42" s="197" t="s">
        <v>84</v>
      </c>
      <c r="H42" s="198"/>
      <c r="I42" s="199" t="s">
        <v>83</v>
      </c>
    </row>
    <row r="43" spans="1:53" ht="12.75">
      <c r="A43" s="138"/>
      <c r="B43" s="129"/>
      <c r="C43" s="129"/>
      <c r="D43" s="200"/>
      <c r="E43" s="201"/>
      <c r="F43" s="202"/>
      <c r="G43" s="203">
        <f>CHOOSE(BA43+1,E38+F38,E38+F38+H38,E38+F38+G38+H38,E38,F38,H38,G38,H38+G38,0)</f>
        <v>0</v>
      </c>
      <c r="H43" s="204"/>
      <c r="I43" s="205">
        <f>E43+F43*G43/100</f>
        <v>0</v>
      </c>
      <c r="BA43" s="1">
        <v>8</v>
      </c>
    </row>
    <row r="44" spans="1:9" ht="13.5" thickBot="1">
      <c r="A44" s="206"/>
      <c r="B44" s="207" t="s">
        <v>85</v>
      </c>
      <c r="C44" s="208"/>
      <c r="D44" s="209"/>
      <c r="E44" s="210"/>
      <c r="F44" s="211"/>
      <c r="G44" s="211"/>
      <c r="H44" s="578">
        <f>SUM(I43:I43)</f>
        <v>0</v>
      </c>
      <c r="I44" s="579"/>
    </row>
    <row r="46" spans="2:9" ht="12.75">
      <c r="B46" s="4"/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</sheetData>
  <mergeCells count="4">
    <mergeCell ref="A1:B1"/>
    <mergeCell ref="A2:B2"/>
    <mergeCell ref="G2:I2"/>
    <mergeCell ref="H44:I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93"/>
  <sheetViews>
    <sheetView showGridLines="0" showZeros="0" zoomScale="115" zoomScaleNormal="115" zoomScaleSheetLayoutView="100" workbookViewId="0" topLeftCell="A31">
      <selection activeCell="F41" sqref="F41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582" t="s">
        <v>1520</v>
      </c>
      <c r="B1" s="582"/>
      <c r="C1" s="582"/>
      <c r="D1" s="582"/>
      <c r="E1" s="582"/>
      <c r="F1" s="582"/>
      <c r="G1" s="58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571" t="s">
        <v>2</v>
      </c>
      <c r="B3" s="572"/>
      <c r="C3" s="168" t="s">
        <v>105</v>
      </c>
      <c r="D3" s="218"/>
      <c r="E3" s="219" t="s">
        <v>86</v>
      </c>
      <c r="F3" s="220" t="str">
        <f>'SO 01 1 Rek'!H1</f>
        <v>1</v>
      </c>
      <c r="G3" s="221"/>
    </row>
    <row r="4" spans="1:7" ht="13.5" thickBot="1">
      <c r="A4" s="583" t="s">
        <v>77</v>
      </c>
      <c r="B4" s="574"/>
      <c r="C4" s="174" t="s">
        <v>108</v>
      </c>
      <c r="D4" s="222"/>
      <c r="E4" s="584" t="str">
        <f>'SO 01 1 Rek'!G2</f>
        <v>ASŘ SO 01 - Hlavní budova školy</v>
      </c>
      <c r="F4" s="585"/>
      <c r="G4" s="58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99</v>
      </c>
      <c r="C7" s="233" t="s">
        <v>100</v>
      </c>
      <c r="D7" s="234"/>
      <c r="E7" s="235"/>
      <c r="F7" s="543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110</v>
      </c>
      <c r="C8" s="244" t="s">
        <v>111</v>
      </c>
      <c r="D8" s="245" t="s">
        <v>112</v>
      </c>
      <c r="E8" s="246">
        <v>70.3575</v>
      </c>
      <c r="F8" s="377"/>
      <c r="G8" s="247">
        <f>E8*F8</f>
        <v>0</v>
      </c>
      <c r="H8" s="248">
        <v>0</v>
      </c>
      <c r="I8" s="249">
        <f>E8*H8</f>
        <v>0</v>
      </c>
      <c r="J8" s="248">
        <v>-0.138</v>
      </c>
      <c r="K8" s="249">
        <f>E8*J8</f>
        <v>-9.709335000000001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580" t="s">
        <v>113</v>
      </c>
      <c r="D9" s="581"/>
      <c r="E9" s="254">
        <v>36.775</v>
      </c>
      <c r="F9" s="540"/>
      <c r="G9" s="255"/>
      <c r="H9" s="256"/>
      <c r="I9" s="251"/>
      <c r="J9" s="257"/>
      <c r="K9" s="251"/>
      <c r="M9" s="252" t="s">
        <v>113</v>
      </c>
      <c r="O9" s="241"/>
    </row>
    <row r="10" spans="1:15" ht="12.75">
      <c r="A10" s="250"/>
      <c r="B10" s="253"/>
      <c r="C10" s="580" t="s">
        <v>114</v>
      </c>
      <c r="D10" s="581"/>
      <c r="E10" s="254">
        <v>31.0825</v>
      </c>
      <c r="F10" s="540"/>
      <c r="G10" s="255"/>
      <c r="H10" s="256"/>
      <c r="I10" s="251"/>
      <c r="J10" s="257"/>
      <c r="K10" s="251"/>
      <c r="M10" s="252" t="s">
        <v>114</v>
      </c>
      <c r="O10" s="241"/>
    </row>
    <row r="11" spans="1:15" ht="12.75">
      <c r="A11" s="250"/>
      <c r="B11" s="253"/>
      <c r="C11" s="580" t="s">
        <v>115</v>
      </c>
      <c r="D11" s="581"/>
      <c r="E11" s="254">
        <v>2.5</v>
      </c>
      <c r="F11" s="540"/>
      <c r="G11" s="255"/>
      <c r="H11" s="256"/>
      <c r="I11" s="251"/>
      <c r="J11" s="257"/>
      <c r="K11" s="251"/>
      <c r="M11" s="252" t="s">
        <v>115</v>
      </c>
      <c r="O11" s="241"/>
    </row>
    <row r="12" spans="1:80" ht="12.75">
      <c r="A12" s="242">
        <v>2</v>
      </c>
      <c r="B12" s="243" t="s">
        <v>116</v>
      </c>
      <c r="C12" s="244" t="s">
        <v>117</v>
      </c>
      <c r="D12" s="245" t="s">
        <v>112</v>
      </c>
      <c r="E12" s="246">
        <v>75.2</v>
      </c>
      <c r="F12" s="377"/>
      <c r="G12" s="247">
        <f>E12*F12</f>
        <v>0</v>
      </c>
      <c r="H12" s="248">
        <v>0</v>
      </c>
      <c r="I12" s="249">
        <f>E12*H12</f>
        <v>0</v>
      </c>
      <c r="J12" s="248">
        <v>-0.225</v>
      </c>
      <c r="K12" s="249">
        <f>E12*J12</f>
        <v>-16.92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0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580" t="s">
        <v>118</v>
      </c>
      <c r="D13" s="581"/>
      <c r="E13" s="254">
        <v>33.6</v>
      </c>
      <c r="F13" s="540"/>
      <c r="G13" s="255"/>
      <c r="H13" s="256"/>
      <c r="I13" s="251"/>
      <c r="J13" s="257"/>
      <c r="K13" s="251"/>
      <c r="M13" s="252" t="s">
        <v>118</v>
      </c>
      <c r="O13" s="241"/>
    </row>
    <row r="14" spans="1:15" ht="12.75">
      <c r="A14" s="250"/>
      <c r="B14" s="253"/>
      <c r="C14" s="580" t="s">
        <v>119</v>
      </c>
      <c r="D14" s="581"/>
      <c r="E14" s="254">
        <v>41.6</v>
      </c>
      <c r="F14" s="540"/>
      <c r="G14" s="255"/>
      <c r="H14" s="256"/>
      <c r="I14" s="251"/>
      <c r="J14" s="257"/>
      <c r="K14" s="251"/>
      <c r="M14" s="252" t="s">
        <v>119</v>
      </c>
      <c r="O14" s="241"/>
    </row>
    <row r="15" spans="1:80" ht="12.75">
      <c r="A15" s="242">
        <v>3</v>
      </c>
      <c r="B15" s="243" t="s">
        <v>120</v>
      </c>
      <c r="C15" s="244" t="s">
        <v>121</v>
      </c>
      <c r="D15" s="245" t="s">
        <v>112</v>
      </c>
      <c r="E15" s="246">
        <v>13</v>
      </c>
      <c r="F15" s="377"/>
      <c r="G15" s="247">
        <f>E15*F15</f>
        <v>0</v>
      </c>
      <c r="H15" s="248">
        <v>0</v>
      </c>
      <c r="I15" s="249">
        <f>E15*H15</f>
        <v>0</v>
      </c>
      <c r="J15" s="248">
        <v>-0.408</v>
      </c>
      <c r="K15" s="249">
        <f>E15*J15</f>
        <v>-5.303999999999999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>IF(AZ15=1,G15,0)</f>
        <v>0</v>
      </c>
      <c r="BB15" s="214">
        <f>IF(AZ15=2,G15,0)</f>
        <v>0</v>
      </c>
      <c r="BC15" s="214">
        <f>IF(AZ15=3,G15,0)</f>
        <v>0</v>
      </c>
      <c r="BD15" s="214">
        <f>IF(AZ15=4,G15,0)</f>
        <v>0</v>
      </c>
      <c r="BE15" s="214">
        <f>IF(AZ15=5,G15,0)</f>
        <v>0</v>
      </c>
      <c r="CA15" s="241">
        <v>1</v>
      </c>
      <c r="CB15" s="241">
        <v>1</v>
      </c>
    </row>
    <row r="16" spans="1:15" ht="12.75">
      <c r="A16" s="250"/>
      <c r="B16" s="253"/>
      <c r="C16" s="580" t="s">
        <v>122</v>
      </c>
      <c r="D16" s="581"/>
      <c r="E16" s="254">
        <v>13</v>
      </c>
      <c r="F16" s="540"/>
      <c r="G16" s="255"/>
      <c r="H16" s="256"/>
      <c r="I16" s="251"/>
      <c r="J16" s="257"/>
      <c r="K16" s="251"/>
      <c r="M16" s="252" t="s">
        <v>122</v>
      </c>
      <c r="O16" s="241"/>
    </row>
    <row r="17" spans="1:80" ht="12.75">
      <c r="A17" s="242">
        <v>4</v>
      </c>
      <c r="B17" s="243" t="s">
        <v>123</v>
      </c>
      <c r="C17" s="244" t="s">
        <v>124</v>
      </c>
      <c r="D17" s="245" t="s">
        <v>125</v>
      </c>
      <c r="E17" s="246">
        <v>176.96</v>
      </c>
      <c r="F17" s="377"/>
      <c r="G17" s="247">
        <f>E17*F17</f>
        <v>0</v>
      </c>
      <c r="H17" s="248">
        <v>0</v>
      </c>
      <c r="I17" s="249">
        <f>E17*H17</f>
        <v>0</v>
      </c>
      <c r="J17" s="248">
        <v>0</v>
      </c>
      <c r="K17" s="249">
        <f>E17*J17</f>
        <v>0</v>
      </c>
      <c r="O17" s="241">
        <v>2</v>
      </c>
      <c r="AA17" s="214">
        <v>1</v>
      </c>
      <c r="AB17" s="214">
        <v>1</v>
      </c>
      <c r="AC17" s="214">
        <v>1</v>
      </c>
      <c r="AZ17" s="214">
        <v>1</v>
      </c>
      <c r="BA17" s="214">
        <f>IF(AZ17=1,G17,0)</f>
        <v>0</v>
      </c>
      <c r="BB17" s="214">
        <f>IF(AZ17=2,G17,0)</f>
        <v>0</v>
      </c>
      <c r="BC17" s="214">
        <f>IF(AZ17=3,G17,0)</f>
        <v>0</v>
      </c>
      <c r="BD17" s="214">
        <f>IF(AZ17=4,G17,0)</f>
        <v>0</v>
      </c>
      <c r="BE17" s="214">
        <f>IF(AZ17=5,G17,0)</f>
        <v>0</v>
      </c>
      <c r="CA17" s="241">
        <v>1</v>
      </c>
      <c r="CB17" s="241">
        <v>1</v>
      </c>
    </row>
    <row r="18" spans="1:15" ht="12.75">
      <c r="A18" s="250"/>
      <c r="B18" s="253"/>
      <c r="C18" s="580" t="s">
        <v>126</v>
      </c>
      <c r="D18" s="581"/>
      <c r="E18" s="254">
        <v>0</v>
      </c>
      <c r="F18" s="540"/>
      <c r="G18" s="255"/>
      <c r="H18" s="256"/>
      <c r="I18" s="251"/>
      <c r="J18" s="257"/>
      <c r="K18" s="251"/>
      <c r="M18" s="252" t="s">
        <v>126</v>
      </c>
      <c r="O18" s="241"/>
    </row>
    <row r="19" spans="1:15" ht="12.75">
      <c r="A19" s="250"/>
      <c r="B19" s="253"/>
      <c r="C19" s="580" t="s">
        <v>127</v>
      </c>
      <c r="D19" s="581"/>
      <c r="E19" s="254">
        <v>11.12</v>
      </c>
      <c r="F19" s="540"/>
      <c r="G19" s="255"/>
      <c r="H19" s="256"/>
      <c r="I19" s="251"/>
      <c r="J19" s="257"/>
      <c r="K19" s="251"/>
      <c r="M19" s="252" t="s">
        <v>127</v>
      </c>
      <c r="O19" s="241"/>
    </row>
    <row r="20" spans="1:15" ht="12.75">
      <c r="A20" s="250"/>
      <c r="B20" s="253"/>
      <c r="C20" s="580" t="s">
        <v>128</v>
      </c>
      <c r="D20" s="581"/>
      <c r="E20" s="254">
        <v>165.84</v>
      </c>
      <c r="F20" s="540"/>
      <c r="G20" s="255"/>
      <c r="H20" s="256"/>
      <c r="I20" s="251"/>
      <c r="J20" s="257"/>
      <c r="K20" s="251"/>
      <c r="M20" s="252" t="s">
        <v>128</v>
      </c>
      <c r="O20" s="241"/>
    </row>
    <row r="21" spans="1:80" ht="12.75">
      <c r="A21" s="242">
        <v>5</v>
      </c>
      <c r="B21" s="243" t="s">
        <v>129</v>
      </c>
      <c r="C21" s="244" t="s">
        <v>130</v>
      </c>
      <c r="D21" s="245" t="s">
        <v>125</v>
      </c>
      <c r="E21" s="246">
        <v>53.088</v>
      </c>
      <c r="F21" s="377"/>
      <c r="G21" s="247">
        <f>E21*F21</f>
        <v>0</v>
      </c>
      <c r="H21" s="248">
        <v>0</v>
      </c>
      <c r="I21" s="249">
        <f>E21*H21</f>
        <v>0</v>
      </c>
      <c r="J21" s="248">
        <v>0</v>
      </c>
      <c r="K21" s="249">
        <f>E21*J21</f>
        <v>0</v>
      </c>
      <c r="O21" s="241">
        <v>2</v>
      </c>
      <c r="AA21" s="214">
        <v>1</v>
      </c>
      <c r="AB21" s="214">
        <v>1</v>
      </c>
      <c r="AC21" s="214">
        <v>1</v>
      </c>
      <c r="AZ21" s="214">
        <v>1</v>
      </c>
      <c r="BA21" s="214">
        <f>IF(AZ21=1,G21,0)</f>
        <v>0</v>
      </c>
      <c r="BB21" s="214">
        <f>IF(AZ21=2,G21,0)</f>
        <v>0</v>
      </c>
      <c r="BC21" s="214">
        <f>IF(AZ21=3,G21,0)</f>
        <v>0</v>
      </c>
      <c r="BD21" s="214">
        <f>IF(AZ21=4,G21,0)</f>
        <v>0</v>
      </c>
      <c r="BE21" s="214">
        <f>IF(AZ21=5,G21,0)</f>
        <v>0</v>
      </c>
      <c r="CA21" s="241">
        <v>1</v>
      </c>
      <c r="CB21" s="241">
        <v>1</v>
      </c>
    </row>
    <row r="22" spans="1:15" ht="12.75">
      <c r="A22" s="250"/>
      <c r="B22" s="253"/>
      <c r="C22" s="580" t="s">
        <v>131</v>
      </c>
      <c r="D22" s="581"/>
      <c r="E22" s="254">
        <v>0</v>
      </c>
      <c r="F22" s="540"/>
      <c r="G22" s="255"/>
      <c r="H22" s="256"/>
      <c r="I22" s="251"/>
      <c r="J22" s="257"/>
      <c r="K22" s="251"/>
      <c r="M22" s="252" t="s">
        <v>131</v>
      </c>
      <c r="O22" s="241"/>
    </row>
    <row r="23" spans="1:15" ht="12.75">
      <c r="A23" s="250"/>
      <c r="B23" s="253"/>
      <c r="C23" s="580" t="s">
        <v>132</v>
      </c>
      <c r="D23" s="581"/>
      <c r="E23" s="254">
        <v>3.336</v>
      </c>
      <c r="F23" s="540"/>
      <c r="G23" s="255"/>
      <c r="H23" s="256"/>
      <c r="I23" s="251"/>
      <c r="J23" s="257"/>
      <c r="K23" s="251"/>
      <c r="M23" s="252" t="s">
        <v>132</v>
      </c>
      <c r="O23" s="241"/>
    </row>
    <row r="24" spans="1:15" ht="12.75">
      <c r="A24" s="250"/>
      <c r="B24" s="253"/>
      <c r="C24" s="580" t="s">
        <v>133</v>
      </c>
      <c r="D24" s="581"/>
      <c r="E24" s="254">
        <v>49.752</v>
      </c>
      <c r="F24" s="540"/>
      <c r="G24" s="255"/>
      <c r="H24" s="256"/>
      <c r="I24" s="251"/>
      <c r="J24" s="257"/>
      <c r="K24" s="251"/>
      <c r="M24" s="252" t="s">
        <v>133</v>
      </c>
      <c r="O24" s="241"/>
    </row>
    <row r="25" spans="1:80" ht="12.75">
      <c r="A25" s="242">
        <v>6</v>
      </c>
      <c r="B25" s="243" t="s">
        <v>134</v>
      </c>
      <c r="C25" s="244" t="s">
        <v>135</v>
      </c>
      <c r="D25" s="245" t="s">
        <v>125</v>
      </c>
      <c r="E25" s="246">
        <v>53.088</v>
      </c>
      <c r="F25" s="377"/>
      <c r="G25" s="247">
        <f>E25*F25</f>
        <v>0</v>
      </c>
      <c r="H25" s="248">
        <v>0</v>
      </c>
      <c r="I25" s="249">
        <f>E25*H25</f>
        <v>0</v>
      </c>
      <c r="J25" s="248">
        <v>0</v>
      </c>
      <c r="K25" s="249">
        <f>E25*J25</f>
        <v>0</v>
      </c>
      <c r="O25" s="241">
        <v>2</v>
      </c>
      <c r="AA25" s="214">
        <v>1</v>
      </c>
      <c r="AB25" s="214">
        <v>1</v>
      </c>
      <c r="AC25" s="214">
        <v>1</v>
      </c>
      <c r="AZ25" s="214">
        <v>1</v>
      </c>
      <c r="BA25" s="214">
        <f>IF(AZ25=1,G25,0)</f>
        <v>0</v>
      </c>
      <c r="BB25" s="214">
        <f>IF(AZ25=2,G25,0)</f>
        <v>0</v>
      </c>
      <c r="BC25" s="214">
        <f>IF(AZ25=3,G25,0)</f>
        <v>0</v>
      </c>
      <c r="BD25" s="214">
        <f>IF(AZ25=4,G25,0)</f>
        <v>0</v>
      </c>
      <c r="BE25" s="214">
        <f>IF(AZ25=5,G25,0)</f>
        <v>0</v>
      </c>
      <c r="CA25" s="241">
        <v>1</v>
      </c>
      <c r="CB25" s="241">
        <v>1</v>
      </c>
    </row>
    <row r="26" spans="1:15" ht="12.75">
      <c r="A26" s="250"/>
      <c r="B26" s="253"/>
      <c r="C26" s="580" t="s">
        <v>131</v>
      </c>
      <c r="D26" s="581"/>
      <c r="E26" s="254">
        <v>0</v>
      </c>
      <c r="F26" s="540"/>
      <c r="G26" s="255"/>
      <c r="H26" s="256"/>
      <c r="I26" s="251"/>
      <c r="J26" s="257"/>
      <c r="K26" s="251"/>
      <c r="M26" s="252" t="s">
        <v>131</v>
      </c>
      <c r="O26" s="241"/>
    </row>
    <row r="27" spans="1:15" ht="12.75">
      <c r="A27" s="250"/>
      <c r="B27" s="253"/>
      <c r="C27" s="580" t="s">
        <v>132</v>
      </c>
      <c r="D27" s="581"/>
      <c r="E27" s="254">
        <v>3.336</v>
      </c>
      <c r="F27" s="540"/>
      <c r="G27" s="255"/>
      <c r="H27" s="256"/>
      <c r="I27" s="251"/>
      <c r="J27" s="257"/>
      <c r="K27" s="251"/>
      <c r="M27" s="252" t="s">
        <v>132</v>
      </c>
      <c r="O27" s="241"/>
    </row>
    <row r="28" spans="1:15" ht="12.75">
      <c r="A28" s="250"/>
      <c r="B28" s="253"/>
      <c r="C28" s="580" t="s">
        <v>133</v>
      </c>
      <c r="D28" s="581"/>
      <c r="E28" s="254">
        <v>49.752</v>
      </c>
      <c r="F28" s="540"/>
      <c r="G28" s="255"/>
      <c r="H28" s="256"/>
      <c r="I28" s="251"/>
      <c r="J28" s="257"/>
      <c r="K28" s="251"/>
      <c r="M28" s="252" t="s">
        <v>133</v>
      </c>
      <c r="O28" s="241"/>
    </row>
    <row r="29" spans="1:80" ht="12.75">
      <c r="A29" s="242">
        <v>7</v>
      </c>
      <c r="B29" s="243" t="s">
        <v>136</v>
      </c>
      <c r="C29" s="244" t="s">
        <v>137</v>
      </c>
      <c r="D29" s="245" t="s">
        <v>125</v>
      </c>
      <c r="E29" s="246">
        <v>53.088</v>
      </c>
      <c r="F29" s="377"/>
      <c r="G29" s="247">
        <f>E29*F29</f>
        <v>0</v>
      </c>
      <c r="H29" s="248">
        <v>0</v>
      </c>
      <c r="I29" s="249">
        <f>E29*H29</f>
        <v>0</v>
      </c>
      <c r="J29" s="248">
        <v>0</v>
      </c>
      <c r="K29" s="249">
        <f>E29*J29</f>
        <v>0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0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580" t="s">
        <v>131</v>
      </c>
      <c r="D30" s="581"/>
      <c r="E30" s="254">
        <v>0</v>
      </c>
      <c r="F30" s="540"/>
      <c r="G30" s="255"/>
      <c r="H30" s="256"/>
      <c r="I30" s="251"/>
      <c r="J30" s="257"/>
      <c r="K30" s="251"/>
      <c r="M30" s="252" t="s">
        <v>131</v>
      </c>
      <c r="O30" s="241"/>
    </row>
    <row r="31" spans="1:15" ht="12.75">
      <c r="A31" s="250"/>
      <c r="B31" s="253"/>
      <c r="C31" s="580" t="s">
        <v>132</v>
      </c>
      <c r="D31" s="581"/>
      <c r="E31" s="254">
        <v>3.336</v>
      </c>
      <c r="F31" s="540"/>
      <c r="G31" s="255"/>
      <c r="H31" s="256"/>
      <c r="I31" s="251"/>
      <c r="J31" s="257"/>
      <c r="K31" s="251"/>
      <c r="M31" s="252" t="s">
        <v>132</v>
      </c>
      <c r="O31" s="241"/>
    </row>
    <row r="32" spans="1:15" ht="12.75">
      <c r="A32" s="250"/>
      <c r="B32" s="253"/>
      <c r="C32" s="580" t="s">
        <v>133</v>
      </c>
      <c r="D32" s="581"/>
      <c r="E32" s="254">
        <v>49.752</v>
      </c>
      <c r="F32" s="540"/>
      <c r="G32" s="255"/>
      <c r="H32" s="256"/>
      <c r="I32" s="251"/>
      <c r="J32" s="257"/>
      <c r="K32" s="251"/>
      <c r="M32" s="252" t="s">
        <v>133</v>
      </c>
      <c r="O32" s="241"/>
    </row>
    <row r="33" spans="1:80" ht="12.75">
      <c r="A33" s="242">
        <v>8</v>
      </c>
      <c r="B33" s="243" t="s">
        <v>138</v>
      </c>
      <c r="C33" s="244" t="s">
        <v>139</v>
      </c>
      <c r="D33" s="245" t="s">
        <v>125</v>
      </c>
      <c r="E33" s="246">
        <v>123.872</v>
      </c>
      <c r="F33" s="377"/>
      <c r="G33" s="247">
        <f>E33*F33</f>
        <v>0</v>
      </c>
      <c r="H33" s="248">
        <v>0</v>
      </c>
      <c r="I33" s="249">
        <f>E33*H33</f>
        <v>0</v>
      </c>
      <c r="J33" s="248">
        <v>0</v>
      </c>
      <c r="K33" s="249">
        <f>E33*J33</f>
        <v>0</v>
      </c>
      <c r="O33" s="241">
        <v>2</v>
      </c>
      <c r="AA33" s="214">
        <v>1</v>
      </c>
      <c r="AB33" s="214">
        <v>1</v>
      </c>
      <c r="AC33" s="214">
        <v>1</v>
      </c>
      <c r="AZ33" s="214">
        <v>1</v>
      </c>
      <c r="BA33" s="214">
        <f>IF(AZ33=1,G33,0)</f>
        <v>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</v>
      </c>
      <c r="CB33" s="241">
        <v>1</v>
      </c>
    </row>
    <row r="34" spans="1:15" ht="12.75">
      <c r="A34" s="250"/>
      <c r="B34" s="253"/>
      <c r="C34" s="580" t="s">
        <v>140</v>
      </c>
      <c r="D34" s="581"/>
      <c r="E34" s="254">
        <v>0</v>
      </c>
      <c r="F34" s="540"/>
      <c r="G34" s="255"/>
      <c r="H34" s="256"/>
      <c r="I34" s="251"/>
      <c r="J34" s="257"/>
      <c r="K34" s="251"/>
      <c r="M34" s="252" t="s">
        <v>140</v>
      </c>
      <c r="O34" s="241"/>
    </row>
    <row r="35" spans="1:15" ht="12.75">
      <c r="A35" s="250"/>
      <c r="B35" s="253"/>
      <c r="C35" s="580" t="s">
        <v>141</v>
      </c>
      <c r="D35" s="581"/>
      <c r="E35" s="254">
        <v>7.784</v>
      </c>
      <c r="F35" s="540"/>
      <c r="G35" s="255"/>
      <c r="H35" s="256"/>
      <c r="I35" s="251"/>
      <c r="J35" s="257"/>
      <c r="K35" s="251"/>
      <c r="M35" s="252" t="s">
        <v>141</v>
      </c>
      <c r="O35" s="241"/>
    </row>
    <row r="36" spans="1:15" ht="12.75">
      <c r="A36" s="250"/>
      <c r="B36" s="253"/>
      <c r="C36" s="580" t="s">
        <v>142</v>
      </c>
      <c r="D36" s="581"/>
      <c r="E36" s="254">
        <v>116.088</v>
      </c>
      <c r="F36" s="540"/>
      <c r="G36" s="255"/>
      <c r="H36" s="256"/>
      <c r="I36" s="251"/>
      <c r="J36" s="257"/>
      <c r="K36" s="251"/>
      <c r="M36" s="252" t="s">
        <v>142</v>
      </c>
      <c r="O36" s="241"/>
    </row>
    <row r="37" spans="1:80" ht="12.75">
      <c r="A37" s="242">
        <v>9</v>
      </c>
      <c r="B37" s="243" t="s">
        <v>143</v>
      </c>
      <c r="C37" s="244" t="s">
        <v>144</v>
      </c>
      <c r="D37" s="245" t="s">
        <v>125</v>
      </c>
      <c r="E37" s="246">
        <v>53.088</v>
      </c>
      <c r="F37" s="377"/>
      <c r="G37" s="247">
        <f>E37*F37</f>
        <v>0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0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580" t="s">
        <v>131</v>
      </c>
      <c r="D38" s="581"/>
      <c r="E38" s="254">
        <v>0</v>
      </c>
      <c r="F38" s="540"/>
      <c r="G38" s="255"/>
      <c r="H38" s="256"/>
      <c r="I38" s="251"/>
      <c r="J38" s="257"/>
      <c r="K38" s="251"/>
      <c r="M38" s="252" t="s">
        <v>131</v>
      </c>
      <c r="O38" s="241"/>
    </row>
    <row r="39" spans="1:15" ht="12.75">
      <c r="A39" s="250"/>
      <c r="B39" s="253"/>
      <c r="C39" s="580" t="s">
        <v>132</v>
      </c>
      <c r="D39" s="581"/>
      <c r="E39" s="254">
        <v>3.336</v>
      </c>
      <c r="F39" s="540"/>
      <c r="G39" s="255"/>
      <c r="H39" s="256"/>
      <c r="I39" s="251"/>
      <c r="J39" s="257"/>
      <c r="K39" s="251"/>
      <c r="M39" s="252" t="s">
        <v>132</v>
      </c>
      <c r="O39" s="241"/>
    </row>
    <row r="40" spans="1:15" ht="12.75">
      <c r="A40" s="250"/>
      <c r="B40" s="253"/>
      <c r="C40" s="580" t="s">
        <v>133</v>
      </c>
      <c r="D40" s="581"/>
      <c r="E40" s="254">
        <v>49.752</v>
      </c>
      <c r="F40" s="540"/>
      <c r="G40" s="255"/>
      <c r="H40" s="256"/>
      <c r="I40" s="251"/>
      <c r="J40" s="257"/>
      <c r="K40" s="251"/>
      <c r="M40" s="252" t="s">
        <v>133</v>
      </c>
      <c r="O40" s="241"/>
    </row>
    <row r="41" spans="1:80" ht="12.75">
      <c r="A41" s="242">
        <v>10</v>
      </c>
      <c r="B41" s="243" t="s">
        <v>145</v>
      </c>
      <c r="C41" s="244" t="s">
        <v>146</v>
      </c>
      <c r="D41" s="245" t="s">
        <v>125</v>
      </c>
      <c r="E41" s="246">
        <v>53.088</v>
      </c>
      <c r="F41" s="377"/>
      <c r="G41" s="247">
        <f>E41*F41</f>
        <v>0</v>
      </c>
      <c r="H41" s="248">
        <v>0</v>
      </c>
      <c r="I41" s="249">
        <f>E41*H41</f>
        <v>0</v>
      </c>
      <c r="J41" s="248">
        <v>0</v>
      </c>
      <c r="K41" s="249">
        <f>E41*J41</f>
        <v>0</v>
      </c>
      <c r="O41" s="241">
        <v>2</v>
      </c>
      <c r="AA41" s="214">
        <v>1</v>
      </c>
      <c r="AB41" s="214">
        <v>1</v>
      </c>
      <c r="AC41" s="214">
        <v>1</v>
      </c>
      <c r="AZ41" s="214">
        <v>1</v>
      </c>
      <c r="BA41" s="214">
        <f>IF(AZ41=1,G41,0)</f>
        <v>0</v>
      </c>
      <c r="BB41" s="214">
        <f>IF(AZ41=2,G41,0)</f>
        <v>0</v>
      </c>
      <c r="BC41" s="214">
        <f>IF(AZ41=3,G41,0)</f>
        <v>0</v>
      </c>
      <c r="BD41" s="214">
        <f>IF(AZ41=4,G41,0)</f>
        <v>0</v>
      </c>
      <c r="BE41" s="214">
        <f>IF(AZ41=5,G41,0)</f>
        <v>0</v>
      </c>
      <c r="CA41" s="241">
        <v>1</v>
      </c>
      <c r="CB41" s="241">
        <v>1</v>
      </c>
    </row>
    <row r="42" spans="1:15" ht="12.75">
      <c r="A42" s="250"/>
      <c r="B42" s="253"/>
      <c r="C42" s="580" t="s">
        <v>131</v>
      </c>
      <c r="D42" s="581"/>
      <c r="E42" s="254">
        <v>0</v>
      </c>
      <c r="F42" s="540"/>
      <c r="G42" s="255"/>
      <c r="H42" s="256"/>
      <c r="I42" s="251"/>
      <c r="J42" s="257"/>
      <c r="K42" s="251"/>
      <c r="M42" s="252" t="s">
        <v>131</v>
      </c>
      <c r="O42" s="241"/>
    </row>
    <row r="43" spans="1:15" ht="12.75">
      <c r="A43" s="250"/>
      <c r="B43" s="253"/>
      <c r="C43" s="580" t="s">
        <v>132</v>
      </c>
      <c r="D43" s="581"/>
      <c r="E43" s="254">
        <v>3.336</v>
      </c>
      <c r="F43" s="540"/>
      <c r="G43" s="255"/>
      <c r="H43" s="256"/>
      <c r="I43" s="251"/>
      <c r="J43" s="257"/>
      <c r="K43" s="251"/>
      <c r="M43" s="252" t="s">
        <v>132</v>
      </c>
      <c r="O43" s="241"/>
    </row>
    <row r="44" spans="1:15" ht="12.75">
      <c r="A44" s="250"/>
      <c r="B44" s="253"/>
      <c r="C44" s="580" t="s">
        <v>133</v>
      </c>
      <c r="D44" s="581"/>
      <c r="E44" s="254">
        <v>49.752</v>
      </c>
      <c r="F44" s="540"/>
      <c r="G44" s="255"/>
      <c r="H44" s="256"/>
      <c r="I44" s="251"/>
      <c r="J44" s="257"/>
      <c r="K44" s="251"/>
      <c r="M44" s="252" t="s">
        <v>133</v>
      </c>
      <c r="O44" s="241"/>
    </row>
    <row r="45" spans="1:80" ht="12.75">
      <c r="A45" s="242">
        <v>11</v>
      </c>
      <c r="B45" s="243" t="s">
        <v>147</v>
      </c>
      <c r="C45" s="244" t="s">
        <v>148</v>
      </c>
      <c r="D45" s="245" t="s">
        <v>125</v>
      </c>
      <c r="E45" s="246">
        <v>123.872</v>
      </c>
      <c r="F45" s="377"/>
      <c r="G45" s="247">
        <f>E45*F45</f>
        <v>0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1</v>
      </c>
      <c r="AB45" s="214">
        <v>1</v>
      </c>
      <c r="AC45" s="214">
        <v>1</v>
      </c>
      <c r="AZ45" s="214">
        <v>1</v>
      </c>
      <c r="BA45" s="214">
        <f>IF(AZ45=1,G45,0)</f>
        <v>0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1</v>
      </c>
      <c r="CB45" s="241">
        <v>1</v>
      </c>
    </row>
    <row r="46" spans="1:15" ht="12.75">
      <c r="A46" s="250"/>
      <c r="B46" s="253"/>
      <c r="C46" s="580" t="s">
        <v>140</v>
      </c>
      <c r="D46" s="581"/>
      <c r="E46" s="254">
        <v>0</v>
      </c>
      <c r="F46" s="540"/>
      <c r="G46" s="255"/>
      <c r="H46" s="256"/>
      <c r="I46" s="251"/>
      <c r="J46" s="257"/>
      <c r="K46" s="251"/>
      <c r="M46" s="252" t="s">
        <v>140</v>
      </c>
      <c r="O46" s="241"/>
    </row>
    <row r="47" spans="1:15" ht="12.75">
      <c r="A47" s="250"/>
      <c r="B47" s="253"/>
      <c r="C47" s="580" t="s">
        <v>141</v>
      </c>
      <c r="D47" s="581"/>
      <c r="E47" s="254">
        <v>7.784</v>
      </c>
      <c r="F47" s="540"/>
      <c r="G47" s="255"/>
      <c r="H47" s="256"/>
      <c r="I47" s="251"/>
      <c r="J47" s="257"/>
      <c r="K47" s="251"/>
      <c r="M47" s="252" t="s">
        <v>141</v>
      </c>
      <c r="O47" s="241"/>
    </row>
    <row r="48" spans="1:15" ht="12.75">
      <c r="A48" s="250"/>
      <c r="B48" s="253"/>
      <c r="C48" s="580" t="s">
        <v>142</v>
      </c>
      <c r="D48" s="581"/>
      <c r="E48" s="254">
        <v>116.088</v>
      </c>
      <c r="F48" s="540"/>
      <c r="G48" s="255"/>
      <c r="H48" s="256"/>
      <c r="I48" s="251"/>
      <c r="J48" s="257"/>
      <c r="K48" s="251"/>
      <c r="M48" s="252" t="s">
        <v>142</v>
      </c>
      <c r="O48" s="241"/>
    </row>
    <row r="49" spans="1:80" ht="12.75">
      <c r="A49" s="242">
        <v>12</v>
      </c>
      <c r="B49" s="243" t="s">
        <v>149</v>
      </c>
      <c r="C49" s="244" t="s">
        <v>150</v>
      </c>
      <c r="D49" s="245" t="s">
        <v>125</v>
      </c>
      <c r="E49" s="246">
        <v>53.088</v>
      </c>
      <c r="F49" s="377"/>
      <c r="G49" s="247">
        <f>E49*F49</f>
        <v>0</v>
      </c>
      <c r="H49" s="248">
        <v>0</v>
      </c>
      <c r="I49" s="249">
        <f>E49*H49</f>
        <v>0</v>
      </c>
      <c r="J49" s="248">
        <v>0</v>
      </c>
      <c r="K49" s="249">
        <f>E49*J49</f>
        <v>0</v>
      </c>
      <c r="O49" s="241">
        <v>2</v>
      </c>
      <c r="AA49" s="214">
        <v>1</v>
      </c>
      <c r="AB49" s="214">
        <v>1</v>
      </c>
      <c r="AC49" s="214">
        <v>1</v>
      </c>
      <c r="AZ49" s="214">
        <v>1</v>
      </c>
      <c r="BA49" s="214">
        <f>IF(AZ49=1,G49,0)</f>
        <v>0</v>
      </c>
      <c r="BB49" s="214">
        <f>IF(AZ49=2,G49,0)</f>
        <v>0</v>
      </c>
      <c r="BC49" s="214">
        <f>IF(AZ49=3,G49,0)</f>
        <v>0</v>
      </c>
      <c r="BD49" s="214">
        <f>IF(AZ49=4,G49,0)</f>
        <v>0</v>
      </c>
      <c r="BE49" s="214">
        <f>IF(AZ49=5,G49,0)</f>
        <v>0</v>
      </c>
      <c r="CA49" s="241">
        <v>1</v>
      </c>
      <c r="CB49" s="241">
        <v>1</v>
      </c>
    </row>
    <row r="50" spans="1:15" ht="12.75">
      <c r="A50" s="250"/>
      <c r="B50" s="253"/>
      <c r="C50" s="580" t="s">
        <v>131</v>
      </c>
      <c r="D50" s="581"/>
      <c r="E50" s="254">
        <v>0</v>
      </c>
      <c r="F50" s="540"/>
      <c r="G50" s="255"/>
      <c r="H50" s="256"/>
      <c r="I50" s="251"/>
      <c r="J50" s="257"/>
      <c r="K50" s="251"/>
      <c r="M50" s="252" t="s">
        <v>131</v>
      </c>
      <c r="O50" s="241"/>
    </row>
    <row r="51" spans="1:15" ht="12.75">
      <c r="A51" s="250"/>
      <c r="B51" s="253"/>
      <c r="C51" s="580" t="s">
        <v>132</v>
      </c>
      <c r="D51" s="581"/>
      <c r="E51" s="254">
        <v>3.336</v>
      </c>
      <c r="F51" s="540"/>
      <c r="G51" s="255"/>
      <c r="H51" s="256"/>
      <c r="I51" s="251"/>
      <c r="J51" s="257"/>
      <c r="K51" s="251"/>
      <c r="M51" s="252" t="s">
        <v>132</v>
      </c>
      <c r="O51" s="241"/>
    </row>
    <row r="52" spans="1:15" ht="12.75">
      <c r="A52" s="250"/>
      <c r="B52" s="253"/>
      <c r="C52" s="580" t="s">
        <v>133</v>
      </c>
      <c r="D52" s="581"/>
      <c r="E52" s="254">
        <v>49.752</v>
      </c>
      <c r="F52" s="540"/>
      <c r="G52" s="255"/>
      <c r="H52" s="256"/>
      <c r="I52" s="251"/>
      <c r="J52" s="257"/>
      <c r="K52" s="251"/>
      <c r="M52" s="252" t="s">
        <v>133</v>
      </c>
      <c r="O52" s="241"/>
    </row>
    <row r="53" spans="1:80" ht="22.5">
      <c r="A53" s="242">
        <v>13</v>
      </c>
      <c r="B53" s="243" t="s">
        <v>151</v>
      </c>
      <c r="C53" s="244" t="s">
        <v>152</v>
      </c>
      <c r="D53" s="245" t="s">
        <v>153</v>
      </c>
      <c r="E53" s="246">
        <v>5</v>
      </c>
      <c r="F53" s="377"/>
      <c r="G53" s="247">
        <f>E53*F53</f>
        <v>0</v>
      </c>
      <c r="H53" s="248">
        <v>0.00304</v>
      </c>
      <c r="I53" s="249">
        <f>E53*H53</f>
        <v>0.015200000000000002</v>
      </c>
      <c r="J53" s="248"/>
      <c r="K53" s="249">
        <f>E53*J53</f>
        <v>0</v>
      </c>
      <c r="O53" s="241">
        <v>2</v>
      </c>
      <c r="AA53" s="214">
        <v>12</v>
      </c>
      <c r="AB53" s="214">
        <v>0</v>
      </c>
      <c r="AC53" s="214">
        <v>186</v>
      </c>
      <c r="AZ53" s="214">
        <v>1</v>
      </c>
      <c r="BA53" s="214">
        <f>IF(AZ53=1,G53,0)</f>
        <v>0</v>
      </c>
      <c r="BB53" s="214">
        <f>IF(AZ53=2,G53,0)</f>
        <v>0</v>
      </c>
      <c r="BC53" s="214">
        <f>IF(AZ53=3,G53,0)</f>
        <v>0</v>
      </c>
      <c r="BD53" s="214">
        <f>IF(AZ53=4,G53,0)</f>
        <v>0</v>
      </c>
      <c r="BE53" s="214">
        <f>IF(AZ53=5,G53,0)</f>
        <v>0</v>
      </c>
      <c r="CA53" s="241">
        <v>12</v>
      </c>
      <c r="CB53" s="241">
        <v>0</v>
      </c>
    </row>
    <row r="54" spans="1:15" ht="12.75">
      <c r="A54" s="250"/>
      <c r="B54" s="253"/>
      <c r="C54" s="580" t="s">
        <v>154</v>
      </c>
      <c r="D54" s="581"/>
      <c r="E54" s="254">
        <v>5</v>
      </c>
      <c r="F54" s="540"/>
      <c r="G54" s="255"/>
      <c r="H54" s="256"/>
      <c r="I54" s="251"/>
      <c r="J54" s="257"/>
      <c r="K54" s="251"/>
      <c r="M54" s="252" t="s">
        <v>154</v>
      </c>
      <c r="O54" s="241"/>
    </row>
    <row r="55" spans="1:80" ht="22.5">
      <c r="A55" s="242">
        <v>14</v>
      </c>
      <c r="B55" s="243" t="s">
        <v>155</v>
      </c>
      <c r="C55" s="244" t="s">
        <v>156</v>
      </c>
      <c r="D55" s="245" t="s">
        <v>153</v>
      </c>
      <c r="E55" s="246">
        <v>5</v>
      </c>
      <c r="F55" s="377"/>
      <c r="G55" s="247">
        <f>E55*F55</f>
        <v>0</v>
      </c>
      <c r="H55" s="248">
        <v>0.05258</v>
      </c>
      <c r="I55" s="249">
        <f>E55*H55</f>
        <v>0.2629</v>
      </c>
      <c r="J55" s="248"/>
      <c r="K55" s="249">
        <f>E55*J55</f>
        <v>0</v>
      </c>
      <c r="O55" s="241">
        <v>2</v>
      </c>
      <c r="AA55" s="214">
        <v>12</v>
      </c>
      <c r="AB55" s="214">
        <v>0</v>
      </c>
      <c r="AC55" s="214">
        <v>187</v>
      </c>
      <c r="AZ55" s="214">
        <v>1</v>
      </c>
      <c r="BA55" s="214">
        <f>IF(AZ55=1,G55,0)</f>
        <v>0</v>
      </c>
      <c r="BB55" s="214">
        <f>IF(AZ55=2,G55,0)</f>
        <v>0</v>
      </c>
      <c r="BC55" s="214">
        <f>IF(AZ55=3,G55,0)</f>
        <v>0</v>
      </c>
      <c r="BD55" s="214">
        <f>IF(AZ55=4,G55,0)</f>
        <v>0</v>
      </c>
      <c r="BE55" s="214">
        <f>IF(AZ55=5,G55,0)</f>
        <v>0</v>
      </c>
      <c r="CA55" s="241">
        <v>12</v>
      </c>
      <c r="CB55" s="241">
        <v>0</v>
      </c>
    </row>
    <row r="56" spans="1:80" ht="12.75">
      <c r="A56" s="242">
        <v>15</v>
      </c>
      <c r="B56" s="243" t="s">
        <v>157</v>
      </c>
      <c r="C56" s="244" t="s">
        <v>158</v>
      </c>
      <c r="D56" s="245" t="s">
        <v>159</v>
      </c>
      <c r="E56" s="246">
        <v>8</v>
      </c>
      <c r="F56" s="377"/>
      <c r="G56" s="247">
        <f>E56*F56</f>
        <v>0</v>
      </c>
      <c r="H56" s="248">
        <v>0</v>
      </c>
      <c r="I56" s="249">
        <f>E56*H56</f>
        <v>0</v>
      </c>
      <c r="J56" s="248"/>
      <c r="K56" s="249">
        <f>E56*J56</f>
        <v>0</v>
      </c>
      <c r="O56" s="241">
        <v>2</v>
      </c>
      <c r="AA56" s="214">
        <v>10</v>
      </c>
      <c r="AB56" s="214">
        <v>0</v>
      </c>
      <c r="AC56" s="214">
        <v>8</v>
      </c>
      <c r="AZ56" s="214">
        <v>5</v>
      </c>
      <c r="BA56" s="214">
        <f>IF(AZ56=1,G56,0)</f>
        <v>0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10</v>
      </c>
      <c r="CB56" s="241">
        <v>0</v>
      </c>
    </row>
    <row r="57" spans="1:57" ht="12.75">
      <c r="A57" s="258"/>
      <c r="B57" s="259" t="s">
        <v>102</v>
      </c>
      <c r="C57" s="260" t="s">
        <v>109</v>
      </c>
      <c r="D57" s="261"/>
      <c r="E57" s="262"/>
      <c r="F57" s="542"/>
      <c r="G57" s="264">
        <f>SUM(G7:G56)</f>
        <v>0</v>
      </c>
      <c r="H57" s="265"/>
      <c r="I57" s="266">
        <f>SUM(I7:I56)</f>
        <v>0.2781</v>
      </c>
      <c r="J57" s="265"/>
      <c r="K57" s="266">
        <f>SUM(K7:K56)</f>
        <v>-31.933335000000003</v>
      </c>
      <c r="O57" s="241">
        <v>4</v>
      </c>
      <c r="BA57" s="267">
        <f>SUM(BA7:BA56)</f>
        <v>0</v>
      </c>
      <c r="BB57" s="267">
        <f>SUM(BB7:BB56)</f>
        <v>0</v>
      </c>
      <c r="BC57" s="267">
        <f>SUM(BC7:BC56)</f>
        <v>0</v>
      </c>
      <c r="BD57" s="267">
        <f>SUM(BD7:BD56)</f>
        <v>0</v>
      </c>
      <c r="BE57" s="267">
        <f>SUM(BE7:BE56)</f>
        <v>0</v>
      </c>
    </row>
    <row r="58" spans="1:15" ht="12.75">
      <c r="A58" s="231" t="s">
        <v>98</v>
      </c>
      <c r="B58" s="232" t="s">
        <v>160</v>
      </c>
      <c r="C58" s="233" t="s">
        <v>161</v>
      </c>
      <c r="D58" s="234"/>
      <c r="E58" s="235"/>
      <c r="F58" s="543"/>
      <c r="G58" s="236"/>
      <c r="H58" s="237"/>
      <c r="I58" s="238"/>
      <c r="J58" s="239"/>
      <c r="K58" s="240"/>
      <c r="O58" s="241">
        <v>1</v>
      </c>
    </row>
    <row r="59" spans="1:80" ht="22.5">
      <c r="A59" s="242">
        <v>16</v>
      </c>
      <c r="B59" s="243" t="s">
        <v>163</v>
      </c>
      <c r="C59" s="244" t="s">
        <v>164</v>
      </c>
      <c r="D59" s="245" t="s">
        <v>125</v>
      </c>
      <c r="E59" s="246">
        <v>5.0278</v>
      </c>
      <c r="F59" s="377"/>
      <c r="G59" s="247">
        <f>E59*F59</f>
        <v>0</v>
      </c>
      <c r="H59" s="248">
        <v>1.73916</v>
      </c>
      <c r="I59" s="249">
        <f>E59*H59</f>
        <v>8.744148648</v>
      </c>
      <c r="J59" s="248">
        <v>0</v>
      </c>
      <c r="K59" s="249">
        <f>E59*J59</f>
        <v>0</v>
      </c>
      <c r="O59" s="241">
        <v>2</v>
      </c>
      <c r="AA59" s="214">
        <v>1</v>
      </c>
      <c r="AB59" s="214">
        <v>1</v>
      </c>
      <c r="AC59" s="214">
        <v>1</v>
      </c>
      <c r="AZ59" s="214">
        <v>1</v>
      </c>
      <c r="BA59" s="214">
        <f>IF(AZ59=1,G59,0)</f>
        <v>0</v>
      </c>
      <c r="BB59" s="214">
        <f>IF(AZ59=2,G59,0)</f>
        <v>0</v>
      </c>
      <c r="BC59" s="214">
        <f>IF(AZ59=3,G59,0)</f>
        <v>0</v>
      </c>
      <c r="BD59" s="214">
        <f>IF(AZ59=4,G59,0)</f>
        <v>0</v>
      </c>
      <c r="BE59" s="214">
        <f>IF(AZ59=5,G59,0)</f>
        <v>0</v>
      </c>
      <c r="CA59" s="241">
        <v>1</v>
      </c>
      <c r="CB59" s="241">
        <v>1</v>
      </c>
    </row>
    <row r="60" spans="1:15" ht="12.75">
      <c r="A60" s="250"/>
      <c r="B60" s="253"/>
      <c r="C60" s="580" t="s">
        <v>165</v>
      </c>
      <c r="D60" s="581"/>
      <c r="E60" s="254">
        <v>3.1968</v>
      </c>
      <c r="F60" s="540"/>
      <c r="G60" s="255"/>
      <c r="H60" s="256"/>
      <c r="I60" s="251"/>
      <c r="J60" s="257"/>
      <c r="K60" s="251"/>
      <c r="M60" s="252" t="s">
        <v>165</v>
      </c>
      <c r="O60" s="241"/>
    </row>
    <row r="61" spans="1:15" ht="12.75">
      <c r="A61" s="250"/>
      <c r="B61" s="253"/>
      <c r="C61" s="580" t="s">
        <v>166</v>
      </c>
      <c r="D61" s="581"/>
      <c r="E61" s="254">
        <v>0.3645</v>
      </c>
      <c r="F61" s="540"/>
      <c r="G61" s="255"/>
      <c r="H61" s="256"/>
      <c r="I61" s="251"/>
      <c r="J61" s="257"/>
      <c r="K61" s="251"/>
      <c r="M61" s="252" t="s">
        <v>166</v>
      </c>
      <c r="O61" s="241"/>
    </row>
    <row r="62" spans="1:15" ht="12.75">
      <c r="A62" s="250"/>
      <c r="B62" s="253"/>
      <c r="C62" s="580" t="s">
        <v>167</v>
      </c>
      <c r="D62" s="581"/>
      <c r="E62" s="254">
        <v>1.4216</v>
      </c>
      <c r="F62" s="540"/>
      <c r="G62" s="255"/>
      <c r="H62" s="256"/>
      <c r="I62" s="251"/>
      <c r="J62" s="257"/>
      <c r="K62" s="251"/>
      <c r="M62" s="252" t="s">
        <v>167</v>
      </c>
      <c r="O62" s="241"/>
    </row>
    <row r="63" spans="1:15" ht="12.75">
      <c r="A63" s="250"/>
      <c r="B63" s="253"/>
      <c r="C63" s="580" t="s">
        <v>168</v>
      </c>
      <c r="D63" s="581"/>
      <c r="E63" s="254">
        <v>0.045</v>
      </c>
      <c r="F63" s="540"/>
      <c r="G63" s="255"/>
      <c r="H63" s="256"/>
      <c r="I63" s="251"/>
      <c r="J63" s="257"/>
      <c r="K63" s="251"/>
      <c r="M63" s="252" t="s">
        <v>168</v>
      </c>
      <c r="O63" s="241"/>
    </row>
    <row r="64" spans="1:80" ht="22.5">
      <c r="A64" s="242">
        <v>17</v>
      </c>
      <c r="B64" s="243" t="s">
        <v>169</v>
      </c>
      <c r="C64" s="244" t="s">
        <v>170</v>
      </c>
      <c r="D64" s="245" t="s">
        <v>112</v>
      </c>
      <c r="E64" s="246">
        <v>647.836</v>
      </c>
      <c r="F64" s="377"/>
      <c r="G64" s="247">
        <f>E64*F64</f>
        <v>0</v>
      </c>
      <c r="H64" s="248">
        <v>0.04</v>
      </c>
      <c r="I64" s="249">
        <f>E64*H64</f>
        <v>25.91344</v>
      </c>
      <c r="J64" s="248">
        <v>-0.04</v>
      </c>
      <c r="K64" s="249">
        <f>E64*J64</f>
        <v>-25.91344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0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12.75">
      <c r="A65" s="250"/>
      <c r="B65" s="253"/>
      <c r="C65" s="580" t="s">
        <v>171</v>
      </c>
      <c r="D65" s="581"/>
      <c r="E65" s="254">
        <v>28.2</v>
      </c>
      <c r="F65" s="540"/>
      <c r="G65" s="255"/>
      <c r="H65" s="256"/>
      <c r="I65" s="251"/>
      <c r="J65" s="257"/>
      <c r="K65" s="251"/>
      <c r="M65" s="252" t="s">
        <v>171</v>
      </c>
      <c r="O65" s="241"/>
    </row>
    <row r="66" spans="1:15" ht="12.75">
      <c r="A66" s="250"/>
      <c r="B66" s="253"/>
      <c r="C66" s="580" t="s">
        <v>172</v>
      </c>
      <c r="D66" s="581"/>
      <c r="E66" s="254">
        <v>2.6</v>
      </c>
      <c r="F66" s="540"/>
      <c r="G66" s="255"/>
      <c r="H66" s="256"/>
      <c r="I66" s="251"/>
      <c r="J66" s="257"/>
      <c r="K66" s="251"/>
      <c r="M66" s="252" t="s">
        <v>172</v>
      </c>
      <c r="O66" s="241"/>
    </row>
    <row r="67" spans="1:15" ht="12.75">
      <c r="A67" s="250"/>
      <c r="B67" s="253"/>
      <c r="C67" s="580" t="s">
        <v>173</v>
      </c>
      <c r="D67" s="581"/>
      <c r="E67" s="254">
        <v>3.4</v>
      </c>
      <c r="F67" s="540"/>
      <c r="G67" s="255"/>
      <c r="H67" s="256"/>
      <c r="I67" s="251"/>
      <c r="J67" s="257"/>
      <c r="K67" s="251"/>
      <c r="M67" s="252" t="s">
        <v>173</v>
      </c>
      <c r="O67" s="241"/>
    </row>
    <row r="68" spans="1:15" ht="12.75">
      <c r="A68" s="250"/>
      <c r="B68" s="253"/>
      <c r="C68" s="580" t="s">
        <v>174</v>
      </c>
      <c r="D68" s="581"/>
      <c r="E68" s="254">
        <v>13.2</v>
      </c>
      <c r="F68" s="540"/>
      <c r="G68" s="255"/>
      <c r="H68" s="256"/>
      <c r="I68" s="251"/>
      <c r="J68" s="257"/>
      <c r="K68" s="251"/>
      <c r="M68" s="252" t="s">
        <v>174</v>
      </c>
      <c r="O68" s="241"/>
    </row>
    <row r="69" spans="1:15" ht="12.75">
      <c r="A69" s="250"/>
      <c r="B69" s="253"/>
      <c r="C69" s="580" t="s">
        <v>175</v>
      </c>
      <c r="D69" s="581"/>
      <c r="E69" s="254">
        <v>4.26</v>
      </c>
      <c r="F69" s="540"/>
      <c r="G69" s="255"/>
      <c r="H69" s="256"/>
      <c r="I69" s="251"/>
      <c r="J69" s="257"/>
      <c r="K69" s="251"/>
      <c r="M69" s="252" t="s">
        <v>175</v>
      </c>
      <c r="O69" s="241"/>
    </row>
    <row r="70" spans="1:15" ht="12.75">
      <c r="A70" s="250"/>
      <c r="B70" s="253"/>
      <c r="C70" s="580" t="s">
        <v>176</v>
      </c>
      <c r="D70" s="581"/>
      <c r="E70" s="254">
        <v>65</v>
      </c>
      <c r="F70" s="540"/>
      <c r="G70" s="255"/>
      <c r="H70" s="256"/>
      <c r="I70" s="251"/>
      <c r="J70" s="257"/>
      <c r="K70" s="251"/>
      <c r="M70" s="252" t="s">
        <v>176</v>
      </c>
      <c r="O70" s="241"/>
    </row>
    <row r="71" spans="1:15" ht="12.75">
      <c r="A71" s="250"/>
      <c r="B71" s="253"/>
      <c r="C71" s="580" t="s">
        <v>177</v>
      </c>
      <c r="D71" s="581"/>
      <c r="E71" s="254">
        <v>213.6</v>
      </c>
      <c r="F71" s="540"/>
      <c r="G71" s="255"/>
      <c r="H71" s="256"/>
      <c r="I71" s="251"/>
      <c r="J71" s="257"/>
      <c r="K71" s="251"/>
      <c r="M71" s="252" t="s">
        <v>177</v>
      </c>
      <c r="O71" s="241"/>
    </row>
    <row r="72" spans="1:15" ht="12.75">
      <c r="A72" s="250"/>
      <c r="B72" s="253"/>
      <c r="C72" s="580" t="s">
        <v>178</v>
      </c>
      <c r="D72" s="581"/>
      <c r="E72" s="254">
        <v>891</v>
      </c>
      <c r="F72" s="540"/>
      <c r="G72" s="255"/>
      <c r="H72" s="256"/>
      <c r="I72" s="251"/>
      <c r="J72" s="257"/>
      <c r="K72" s="251"/>
      <c r="M72" s="252" t="s">
        <v>178</v>
      </c>
      <c r="O72" s="241"/>
    </row>
    <row r="73" spans="1:15" ht="12.75">
      <c r="A73" s="250"/>
      <c r="B73" s="253"/>
      <c r="C73" s="580" t="s">
        <v>179</v>
      </c>
      <c r="D73" s="581"/>
      <c r="E73" s="254">
        <v>196</v>
      </c>
      <c r="F73" s="540"/>
      <c r="G73" s="255"/>
      <c r="H73" s="256"/>
      <c r="I73" s="251"/>
      <c r="J73" s="257"/>
      <c r="K73" s="251"/>
      <c r="M73" s="252" t="s">
        <v>179</v>
      </c>
      <c r="O73" s="241"/>
    </row>
    <row r="74" spans="1:15" ht="12.75">
      <c r="A74" s="250"/>
      <c r="B74" s="253"/>
      <c r="C74" s="580" t="s">
        <v>180</v>
      </c>
      <c r="D74" s="581"/>
      <c r="E74" s="254">
        <v>14.34</v>
      </c>
      <c r="F74" s="540"/>
      <c r="G74" s="255"/>
      <c r="H74" s="256"/>
      <c r="I74" s="251"/>
      <c r="J74" s="257"/>
      <c r="K74" s="251"/>
      <c r="M74" s="252" t="s">
        <v>180</v>
      </c>
      <c r="O74" s="241"/>
    </row>
    <row r="75" spans="1:15" ht="12.75">
      <c r="A75" s="250"/>
      <c r="B75" s="253"/>
      <c r="C75" s="580" t="s">
        <v>181</v>
      </c>
      <c r="D75" s="581"/>
      <c r="E75" s="254">
        <v>7.17</v>
      </c>
      <c r="F75" s="540"/>
      <c r="G75" s="255"/>
      <c r="H75" s="256"/>
      <c r="I75" s="251"/>
      <c r="J75" s="257"/>
      <c r="K75" s="251"/>
      <c r="M75" s="252" t="s">
        <v>181</v>
      </c>
      <c r="O75" s="241"/>
    </row>
    <row r="76" spans="1:15" ht="12.75">
      <c r="A76" s="250"/>
      <c r="B76" s="253"/>
      <c r="C76" s="580" t="s">
        <v>182</v>
      </c>
      <c r="D76" s="581"/>
      <c r="E76" s="254">
        <v>13.5</v>
      </c>
      <c r="F76" s="540"/>
      <c r="G76" s="255"/>
      <c r="H76" s="256"/>
      <c r="I76" s="251"/>
      <c r="J76" s="257"/>
      <c r="K76" s="251"/>
      <c r="M76" s="252" t="s">
        <v>182</v>
      </c>
      <c r="O76" s="241"/>
    </row>
    <row r="77" spans="1:15" ht="12.75">
      <c r="A77" s="250"/>
      <c r="B77" s="253"/>
      <c r="C77" s="580" t="s">
        <v>183</v>
      </c>
      <c r="D77" s="581"/>
      <c r="E77" s="254">
        <v>24.76</v>
      </c>
      <c r="F77" s="540"/>
      <c r="G77" s="255"/>
      <c r="H77" s="256"/>
      <c r="I77" s="251"/>
      <c r="J77" s="257"/>
      <c r="K77" s="251"/>
      <c r="M77" s="252" t="s">
        <v>183</v>
      </c>
      <c r="O77" s="241"/>
    </row>
    <row r="78" spans="1:15" ht="12.75">
      <c r="A78" s="250"/>
      <c r="B78" s="253"/>
      <c r="C78" s="580" t="s">
        <v>184</v>
      </c>
      <c r="D78" s="581"/>
      <c r="E78" s="254">
        <v>10.39</v>
      </c>
      <c r="F78" s="540"/>
      <c r="G78" s="255"/>
      <c r="H78" s="256"/>
      <c r="I78" s="251"/>
      <c r="J78" s="257"/>
      <c r="K78" s="251"/>
      <c r="M78" s="252" t="s">
        <v>184</v>
      </c>
      <c r="O78" s="241"/>
    </row>
    <row r="79" spans="1:15" ht="12.75">
      <c r="A79" s="250"/>
      <c r="B79" s="253"/>
      <c r="C79" s="580" t="s">
        <v>185</v>
      </c>
      <c r="D79" s="581"/>
      <c r="E79" s="254">
        <v>22.56</v>
      </c>
      <c r="F79" s="540"/>
      <c r="G79" s="255"/>
      <c r="H79" s="256"/>
      <c r="I79" s="251"/>
      <c r="J79" s="257"/>
      <c r="K79" s="251"/>
      <c r="M79" s="252" t="s">
        <v>185</v>
      </c>
      <c r="O79" s="241"/>
    </row>
    <row r="80" spans="1:15" ht="12.75">
      <c r="A80" s="250"/>
      <c r="B80" s="253"/>
      <c r="C80" s="580" t="s">
        <v>186</v>
      </c>
      <c r="D80" s="581"/>
      <c r="E80" s="254">
        <v>9.1</v>
      </c>
      <c r="F80" s="540"/>
      <c r="G80" s="255"/>
      <c r="H80" s="256"/>
      <c r="I80" s="251"/>
      <c r="J80" s="257"/>
      <c r="K80" s="251"/>
      <c r="M80" s="252" t="s">
        <v>186</v>
      </c>
      <c r="O80" s="241"/>
    </row>
    <row r="81" spans="1:15" ht="12.75">
      <c r="A81" s="250"/>
      <c r="B81" s="253"/>
      <c r="C81" s="580" t="s">
        <v>187</v>
      </c>
      <c r="D81" s="581"/>
      <c r="E81" s="254">
        <v>18.2</v>
      </c>
      <c r="F81" s="540"/>
      <c r="G81" s="255"/>
      <c r="H81" s="256"/>
      <c r="I81" s="251"/>
      <c r="J81" s="257"/>
      <c r="K81" s="251"/>
      <c r="M81" s="252" t="s">
        <v>187</v>
      </c>
      <c r="O81" s="241"/>
    </row>
    <row r="82" spans="1:15" ht="12.75">
      <c r="A82" s="250"/>
      <c r="B82" s="253"/>
      <c r="C82" s="580" t="s">
        <v>188</v>
      </c>
      <c r="D82" s="581"/>
      <c r="E82" s="254">
        <v>5.06</v>
      </c>
      <c r="F82" s="540"/>
      <c r="G82" s="255"/>
      <c r="H82" s="256"/>
      <c r="I82" s="251"/>
      <c r="J82" s="257"/>
      <c r="K82" s="251"/>
      <c r="M82" s="252" t="s">
        <v>188</v>
      </c>
      <c r="O82" s="241"/>
    </row>
    <row r="83" spans="1:15" ht="12.75">
      <c r="A83" s="250"/>
      <c r="B83" s="253"/>
      <c r="C83" s="580" t="s">
        <v>189</v>
      </c>
      <c r="D83" s="581"/>
      <c r="E83" s="254">
        <v>7.72</v>
      </c>
      <c r="F83" s="540"/>
      <c r="G83" s="255"/>
      <c r="H83" s="256"/>
      <c r="I83" s="251"/>
      <c r="J83" s="257"/>
      <c r="K83" s="251"/>
      <c r="M83" s="252" t="s">
        <v>189</v>
      </c>
      <c r="O83" s="241"/>
    </row>
    <row r="84" spans="1:15" ht="12.75">
      <c r="A84" s="250"/>
      <c r="B84" s="253"/>
      <c r="C84" s="580" t="s">
        <v>190</v>
      </c>
      <c r="D84" s="581"/>
      <c r="E84" s="254">
        <v>4.8</v>
      </c>
      <c r="F84" s="540"/>
      <c r="G84" s="255"/>
      <c r="H84" s="256"/>
      <c r="I84" s="251"/>
      <c r="J84" s="257"/>
      <c r="K84" s="251"/>
      <c r="M84" s="252" t="s">
        <v>190</v>
      </c>
      <c r="O84" s="241"/>
    </row>
    <row r="85" spans="1:15" ht="12.75">
      <c r="A85" s="250"/>
      <c r="B85" s="253"/>
      <c r="C85" s="580" t="s">
        <v>191</v>
      </c>
      <c r="D85" s="581"/>
      <c r="E85" s="254">
        <v>6.46</v>
      </c>
      <c r="F85" s="540"/>
      <c r="G85" s="255"/>
      <c r="H85" s="256"/>
      <c r="I85" s="251"/>
      <c r="J85" s="257"/>
      <c r="K85" s="251"/>
      <c r="M85" s="252" t="s">
        <v>191</v>
      </c>
      <c r="O85" s="241"/>
    </row>
    <row r="86" spans="1:15" ht="12.75">
      <c r="A86" s="250"/>
      <c r="B86" s="253"/>
      <c r="C86" s="580" t="s">
        <v>192</v>
      </c>
      <c r="D86" s="581"/>
      <c r="E86" s="254">
        <v>7.2</v>
      </c>
      <c r="F86" s="540"/>
      <c r="G86" s="255"/>
      <c r="H86" s="256"/>
      <c r="I86" s="251"/>
      <c r="J86" s="257"/>
      <c r="K86" s="251"/>
      <c r="M86" s="252" t="s">
        <v>192</v>
      </c>
      <c r="O86" s="241"/>
    </row>
    <row r="87" spans="1:15" ht="12.75">
      <c r="A87" s="250"/>
      <c r="B87" s="253"/>
      <c r="C87" s="580" t="s">
        <v>193</v>
      </c>
      <c r="D87" s="581"/>
      <c r="E87" s="254">
        <v>5.04</v>
      </c>
      <c r="F87" s="540"/>
      <c r="G87" s="255"/>
      <c r="H87" s="256"/>
      <c r="I87" s="251"/>
      <c r="J87" s="257"/>
      <c r="K87" s="251"/>
      <c r="M87" s="252" t="s">
        <v>193</v>
      </c>
      <c r="O87" s="241"/>
    </row>
    <row r="88" spans="1:15" ht="12.75">
      <c r="A88" s="250"/>
      <c r="B88" s="253"/>
      <c r="C88" s="580" t="s">
        <v>194</v>
      </c>
      <c r="D88" s="581"/>
      <c r="E88" s="254">
        <v>5.04</v>
      </c>
      <c r="F88" s="540"/>
      <c r="G88" s="255"/>
      <c r="H88" s="256"/>
      <c r="I88" s="251"/>
      <c r="J88" s="257"/>
      <c r="K88" s="251"/>
      <c r="M88" s="252" t="s">
        <v>194</v>
      </c>
      <c r="O88" s="241"/>
    </row>
    <row r="89" spans="1:15" ht="12.75">
      <c r="A89" s="250"/>
      <c r="B89" s="253"/>
      <c r="C89" s="580" t="s">
        <v>195</v>
      </c>
      <c r="D89" s="581"/>
      <c r="E89" s="254">
        <v>6.6</v>
      </c>
      <c r="F89" s="540"/>
      <c r="G89" s="255"/>
      <c r="H89" s="256"/>
      <c r="I89" s="251"/>
      <c r="J89" s="257"/>
      <c r="K89" s="251"/>
      <c r="M89" s="252" t="s">
        <v>195</v>
      </c>
      <c r="O89" s="241"/>
    </row>
    <row r="90" spans="1:15" ht="12.75">
      <c r="A90" s="250"/>
      <c r="B90" s="253"/>
      <c r="C90" s="580" t="s">
        <v>196</v>
      </c>
      <c r="D90" s="581"/>
      <c r="E90" s="254">
        <v>5.04</v>
      </c>
      <c r="F90" s="540"/>
      <c r="G90" s="255"/>
      <c r="H90" s="256"/>
      <c r="I90" s="251"/>
      <c r="J90" s="257"/>
      <c r="K90" s="251"/>
      <c r="M90" s="252" t="s">
        <v>196</v>
      </c>
      <c r="O90" s="241"/>
    </row>
    <row r="91" spans="1:15" ht="12.75">
      <c r="A91" s="250"/>
      <c r="B91" s="253"/>
      <c r="C91" s="580" t="s">
        <v>197</v>
      </c>
      <c r="D91" s="581"/>
      <c r="E91" s="254">
        <v>4.3</v>
      </c>
      <c r="F91" s="540"/>
      <c r="G91" s="255"/>
      <c r="H91" s="256"/>
      <c r="I91" s="251"/>
      <c r="J91" s="257"/>
      <c r="K91" s="251"/>
      <c r="M91" s="252" t="s">
        <v>197</v>
      </c>
      <c r="O91" s="241"/>
    </row>
    <row r="92" spans="1:15" ht="12.75">
      <c r="A92" s="250"/>
      <c r="B92" s="253"/>
      <c r="C92" s="580" t="s">
        <v>198</v>
      </c>
      <c r="D92" s="581"/>
      <c r="E92" s="254">
        <v>4.75</v>
      </c>
      <c r="F92" s="540"/>
      <c r="G92" s="255"/>
      <c r="H92" s="256"/>
      <c r="I92" s="251"/>
      <c r="J92" s="257"/>
      <c r="K92" s="251"/>
      <c r="M92" s="252" t="s">
        <v>198</v>
      </c>
      <c r="O92" s="241"/>
    </row>
    <row r="93" spans="1:15" ht="12.75">
      <c r="A93" s="250"/>
      <c r="B93" s="253"/>
      <c r="C93" s="580" t="s">
        <v>199</v>
      </c>
      <c r="D93" s="581"/>
      <c r="E93" s="254">
        <v>7.2</v>
      </c>
      <c r="F93" s="540"/>
      <c r="G93" s="255"/>
      <c r="H93" s="256"/>
      <c r="I93" s="251"/>
      <c r="J93" s="257"/>
      <c r="K93" s="251"/>
      <c r="M93" s="252" t="s">
        <v>199</v>
      </c>
      <c r="O93" s="241"/>
    </row>
    <row r="94" spans="1:15" ht="12.75">
      <c r="A94" s="250"/>
      <c r="B94" s="253"/>
      <c r="C94" s="580" t="s">
        <v>200</v>
      </c>
      <c r="D94" s="581"/>
      <c r="E94" s="254">
        <v>6.05</v>
      </c>
      <c r="F94" s="540"/>
      <c r="G94" s="255"/>
      <c r="H94" s="256"/>
      <c r="I94" s="251"/>
      <c r="J94" s="257"/>
      <c r="K94" s="251"/>
      <c r="M94" s="252" t="s">
        <v>200</v>
      </c>
      <c r="O94" s="241"/>
    </row>
    <row r="95" spans="1:15" ht="12.75">
      <c r="A95" s="250"/>
      <c r="B95" s="253"/>
      <c r="C95" s="580" t="s">
        <v>201</v>
      </c>
      <c r="D95" s="581"/>
      <c r="E95" s="254">
        <v>7.05</v>
      </c>
      <c r="F95" s="540"/>
      <c r="G95" s="255"/>
      <c r="H95" s="256"/>
      <c r="I95" s="251"/>
      <c r="J95" s="257"/>
      <c r="K95" s="251"/>
      <c r="M95" s="252" t="s">
        <v>201</v>
      </c>
      <c r="O95" s="241"/>
    </row>
    <row r="96" spans="1:15" ht="12.75">
      <c r="A96" s="250"/>
      <c r="B96" s="253"/>
      <c r="C96" s="587" t="s">
        <v>202</v>
      </c>
      <c r="D96" s="581"/>
      <c r="E96" s="278">
        <v>1619.5899999999997</v>
      </c>
      <c r="F96" s="540"/>
      <c r="G96" s="255"/>
      <c r="H96" s="256"/>
      <c r="I96" s="251"/>
      <c r="J96" s="257"/>
      <c r="K96" s="251"/>
      <c r="M96" s="252" t="s">
        <v>202</v>
      </c>
      <c r="O96" s="241"/>
    </row>
    <row r="97" spans="1:15" ht="12.75">
      <c r="A97" s="250"/>
      <c r="B97" s="253"/>
      <c r="C97" s="580" t="s">
        <v>203</v>
      </c>
      <c r="D97" s="581"/>
      <c r="E97" s="254">
        <v>-971.754</v>
      </c>
      <c r="F97" s="540"/>
      <c r="G97" s="255"/>
      <c r="H97" s="256"/>
      <c r="I97" s="251"/>
      <c r="J97" s="257"/>
      <c r="K97" s="251"/>
      <c r="M97" s="252" t="s">
        <v>203</v>
      </c>
      <c r="O97" s="241"/>
    </row>
    <row r="98" spans="1:57" ht="12.75">
      <c r="A98" s="258"/>
      <c r="B98" s="259" t="s">
        <v>102</v>
      </c>
      <c r="C98" s="260" t="s">
        <v>162</v>
      </c>
      <c r="D98" s="261"/>
      <c r="E98" s="262"/>
      <c r="F98" s="542"/>
      <c r="G98" s="264">
        <f>SUM(G58:G97)</f>
        <v>0</v>
      </c>
      <c r="H98" s="265"/>
      <c r="I98" s="266">
        <f>SUM(I58:I97)</f>
        <v>34.657588648</v>
      </c>
      <c r="J98" s="265"/>
      <c r="K98" s="266">
        <f>SUM(K58:K97)</f>
        <v>-25.91344</v>
      </c>
      <c r="O98" s="241">
        <v>4</v>
      </c>
      <c r="BA98" s="267">
        <f>SUM(BA58:BA97)</f>
        <v>0</v>
      </c>
      <c r="BB98" s="267">
        <f>SUM(BB58:BB97)</f>
        <v>0</v>
      </c>
      <c r="BC98" s="267">
        <f>SUM(BC58:BC97)</f>
        <v>0</v>
      </c>
      <c r="BD98" s="267">
        <f>SUM(BD58:BD97)</f>
        <v>0</v>
      </c>
      <c r="BE98" s="267">
        <f>SUM(BE58:BE97)</f>
        <v>0</v>
      </c>
    </row>
    <row r="99" spans="1:15" ht="12.75">
      <c r="A99" s="231" t="s">
        <v>98</v>
      </c>
      <c r="B99" s="232" t="s">
        <v>204</v>
      </c>
      <c r="C99" s="233" t="s">
        <v>205</v>
      </c>
      <c r="D99" s="234"/>
      <c r="E99" s="235"/>
      <c r="F99" s="543"/>
      <c r="G99" s="236"/>
      <c r="H99" s="237"/>
      <c r="I99" s="238"/>
      <c r="J99" s="239"/>
      <c r="K99" s="240"/>
      <c r="O99" s="241">
        <v>1</v>
      </c>
    </row>
    <row r="100" spans="1:80" ht="22.5">
      <c r="A100" s="242">
        <v>18</v>
      </c>
      <c r="B100" s="243" t="s">
        <v>207</v>
      </c>
      <c r="C100" s="244" t="s">
        <v>208</v>
      </c>
      <c r="D100" s="245" t="s">
        <v>112</v>
      </c>
      <c r="E100" s="246">
        <v>236.41</v>
      </c>
      <c r="F100" s="377"/>
      <c r="G100" s="247">
        <f>E100*F100</f>
        <v>0</v>
      </c>
      <c r="H100" s="248">
        <v>0.01838</v>
      </c>
      <c r="I100" s="249">
        <f>E100*H100</f>
        <v>4.3452158</v>
      </c>
      <c r="J100" s="248">
        <v>0</v>
      </c>
      <c r="K100" s="249">
        <f>E100*J100</f>
        <v>0</v>
      </c>
      <c r="O100" s="241">
        <v>2</v>
      </c>
      <c r="AA100" s="214">
        <v>1</v>
      </c>
      <c r="AB100" s="214">
        <v>1</v>
      </c>
      <c r="AC100" s="214">
        <v>1</v>
      </c>
      <c r="AZ100" s="214">
        <v>1</v>
      </c>
      <c r="BA100" s="214">
        <f>IF(AZ100=1,G100,0)</f>
        <v>0</v>
      </c>
      <c r="BB100" s="214">
        <f>IF(AZ100=2,G100,0)</f>
        <v>0</v>
      </c>
      <c r="BC100" s="214">
        <f>IF(AZ100=3,G100,0)</f>
        <v>0</v>
      </c>
      <c r="BD100" s="214">
        <f>IF(AZ100=4,G100,0)</f>
        <v>0</v>
      </c>
      <c r="BE100" s="214">
        <f>IF(AZ100=5,G100,0)</f>
        <v>0</v>
      </c>
      <c r="CA100" s="241">
        <v>1</v>
      </c>
      <c r="CB100" s="241">
        <v>1</v>
      </c>
    </row>
    <row r="101" spans="1:15" ht="22.5">
      <c r="A101" s="250"/>
      <c r="B101" s="253"/>
      <c r="C101" s="580" t="s">
        <v>209</v>
      </c>
      <c r="D101" s="581"/>
      <c r="E101" s="254">
        <v>0</v>
      </c>
      <c r="F101" s="540"/>
      <c r="G101" s="255"/>
      <c r="H101" s="256"/>
      <c r="I101" s="251"/>
      <c r="J101" s="257"/>
      <c r="K101" s="251"/>
      <c r="M101" s="252" t="s">
        <v>209</v>
      </c>
      <c r="O101" s="241"/>
    </row>
    <row r="102" spans="1:15" ht="22.5">
      <c r="A102" s="250"/>
      <c r="B102" s="253"/>
      <c r="C102" s="580" t="s">
        <v>210</v>
      </c>
      <c r="D102" s="581"/>
      <c r="E102" s="254">
        <v>0</v>
      </c>
      <c r="F102" s="540"/>
      <c r="G102" s="255"/>
      <c r="H102" s="256"/>
      <c r="I102" s="251"/>
      <c r="J102" s="257"/>
      <c r="K102" s="251"/>
      <c r="M102" s="252" t="s">
        <v>210</v>
      </c>
      <c r="O102" s="241"/>
    </row>
    <row r="103" spans="1:15" ht="22.5">
      <c r="A103" s="250"/>
      <c r="B103" s="253"/>
      <c r="C103" s="580" t="s">
        <v>211</v>
      </c>
      <c r="D103" s="581"/>
      <c r="E103" s="254">
        <v>0</v>
      </c>
      <c r="F103" s="540"/>
      <c r="G103" s="255"/>
      <c r="H103" s="256"/>
      <c r="I103" s="251"/>
      <c r="J103" s="257"/>
      <c r="K103" s="251"/>
      <c r="M103" s="252" t="s">
        <v>211</v>
      </c>
      <c r="O103" s="241"/>
    </row>
    <row r="104" spans="1:15" ht="12.75">
      <c r="A104" s="250"/>
      <c r="B104" s="253"/>
      <c r="C104" s="580" t="s">
        <v>212</v>
      </c>
      <c r="D104" s="581"/>
      <c r="E104" s="254">
        <v>236.41</v>
      </c>
      <c r="F104" s="540"/>
      <c r="G104" s="255"/>
      <c r="H104" s="256"/>
      <c r="I104" s="251"/>
      <c r="J104" s="257"/>
      <c r="K104" s="251"/>
      <c r="M104" s="252" t="s">
        <v>212</v>
      </c>
      <c r="O104" s="241"/>
    </row>
    <row r="105" spans="1:57" ht="12.75">
      <c r="A105" s="258"/>
      <c r="B105" s="259" t="s">
        <v>102</v>
      </c>
      <c r="C105" s="260" t="s">
        <v>206</v>
      </c>
      <c r="D105" s="261"/>
      <c r="E105" s="262"/>
      <c r="F105" s="542"/>
      <c r="G105" s="264">
        <f>SUM(G99:G104)</f>
        <v>0</v>
      </c>
      <c r="H105" s="265"/>
      <c r="I105" s="266">
        <f>SUM(I99:I104)</f>
        <v>4.3452158</v>
      </c>
      <c r="J105" s="265"/>
      <c r="K105" s="266">
        <f>SUM(K99:K104)</f>
        <v>0</v>
      </c>
      <c r="O105" s="241">
        <v>4</v>
      </c>
      <c r="BA105" s="267">
        <f>SUM(BA99:BA104)</f>
        <v>0</v>
      </c>
      <c r="BB105" s="267">
        <f>SUM(BB99:BB104)</f>
        <v>0</v>
      </c>
      <c r="BC105" s="267">
        <f>SUM(BC99:BC104)</f>
        <v>0</v>
      </c>
      <c r="BD105" s="267">
        <f>SUM(BD99:BD104)</f>
        <v>0</v>
      </c>
      <c r="BE105" s="267">
        <f>SUM(BE99:BE104)</f>
        <v>0</v>
      </c>
    </row>
    <row r="106" spans="1:15" ht="12.75">
      <c r="A106" s="231" t="s">
        <v>98</v>
      </c>
      <c r="B106" s="232" t="s">
        <v>213</v>
      </c>
      <c r="C106" s="233" t="s">
        <v>214</v>
      </c>
      <c r="D106" s="234"/>
      <c r="E106" s="235"/>
      <c r="F106" s="543"/>
      <c r="G106" s="236"/>
      <c r="H106" s="237"/>
      <c r="I106" s="238"/>
      <c r="J106" s="239"/>
      <c r="K106" s="240"/>
      <c r="O106" s="241">
        <v>1</v>
      </c>
    </row>
    <row r="107" spans="1:80" ht="12.75">
      <c r="A107" s="242">
        <v>19</v>
      </c>
      <c r="B107" s="243" t="s">
        <v>216</v>
      </c>
      <c r="C107" s="244" t="s">
        <v>217</v>
      </c>
      <c r="D107" s="245" t="s">
        <v>112</v>
      </c>
      <c r="E107" s="246">
        <v>158.5575</v>
      </c>
      <c r="F107" s="377"/>
      <c r="G107" s="247">
        <f>E107*F107</f>
        <v>0</v>
      </c>
      <c r="H107" s="248">
        <v>0.40481</v>
      </c>
      <c r="I107" s="249">
        <f>E107*H107</f>
        <v>64.185661575</v>
      </c>
      <c r="J107" s="248">
        <v>0</v>
      </c>
      <c r="K107" s="249">
        <f>E107*J107</f>
        <v>0</v>
      </c>
      <c r="O107" s="241">
        <v>2</v>
      </c>
      <c r="AA107" s="214">
        <v>1</v>
      </c>
      <c r="AB107" s="214">
        <v>1</v>
      </c>
      <c r="AC107" s="214">
        <v>1</v>
      </c>
      <c r="AZ107" s="214">
        <v>1</v>
      </c>
      <c r="BA107" s="214">
        <f>IF(AZ107=1,G107,0)</f>
        <v>0</v>
      </c>
      <c r="BB107" s="214">
        <f>IF(AZ107=2,G107,0)</f>
        <v>0</v>
      </c>
      <c r="BC107" s="214">
        <f>IF(AZ107=3,G107,0)</f>
        <v>0</v>
      </c>
      <c r="BD107" s="214">
        <f>IF(AZ107=4,G107,0)</f>
        <v>0</v>
      </c>
      <c r="BE107" s="214">
        <f>IF(AZ107=5,G107,0)</f>
        <v>0</v>
      </c>
      <c r="CA107" s="241">
        <v>1</v>
      </c>
      <c r="CB107" s="241">
        <v>1</v>
      </c>
    </row>
    <row r="108" spans="1:15" ht="12.75">
      <c r="A108" s="250"/>
      <c r="B108" s="253"/>
      <c r="C108" s="580" t="s">
        <v>113</v>
      </c>
      <c r="D108" s="581"/>
      <c r="E108" s="254">
        <v>36.775</v>
      </c>
      <c r="F108" s="540"/>
      <c r="G108" s="255"/>
      <c r="H108" s="256"/>
      <c r="I108" s="251"/>
      <c r="J108" s="257"/>
      <c r="K108" s="251"/>
      <c r="M108" s="252" t="s">
        <v>113</v>
      </c>
      <c r="O108" s="241"/>
    </row>
    <row r="109" spans="1:15" ht="12.75">
      <c r="A109" s="250"/>
      <c r="B109" s="253"/>
      <c r="C109" s="580" t="s">
        <v>114</v>
      </c>
      <c r="D109" s="581"/>
      <c r="E109" s="254">
        <v>31.0825</v>
      </c>
      <c r="F109" s="540"/>
      <c r="G109" s="255"/>
      <c r="H109" s="256"/>
      <c r="I109" s="251"/>
      <c r="J109" s="257"/>
      <c r="K109" s="251"/>
      <c r="M109" s="252" t="s">
        <v>114</v>
      </c>
      <c r="O109" s="241"/>
    </row>
    <row r="110" spans="1:15" ht="12.75">
      <c r="A110" s="250"/>
      <c r="B110" s="253"/>
      <c r="C110" s="580" t="s">
        <v>115</v>
      </c>
      <c r="D110" s="581"/>
      <c r="E110" s="254">
        <v>2.5</v>
      </c>
      <c r="F110" s="540"/>
      <c r="G110" s="255"/>
      <c r="H110" s="256"/>
      <c r="I110" s="251"/>
      <c r="J110" s="257"/>
      <c r="K110" s="251"/>
      <c r="M110" s="252" t="s">
        <v>115</v>
      </c>
      <c r="O110" s="241"/>
    </row>
    <row r="111" spans="1:15" ht="12.75">
      <c r="A111" s="250"/>
      <c r="B111" s="253"/>
      <c r="C111" s="587" t="s">
        <v>202</v>
      </c>
      <c r="D111" s="581"/>
      <c r="E111" s="278">
        <v>70.3575</v>
      </c>
      <c r="F111" s="540"/>
      <c r="G111" s="255"/>
      <c r="H111" s="256"/>
      <c r="I111" s="251"/>
      <c r="J111" s="257"/>
      <c r="K111" s="251"/>
      <c r="M111" s="252" t="s">
        <v>202</v>
      </c>
      <c r="O111" s="241"/>
    </row>
    <row r="112" spans="1:15" ht="12.75">
      <c r="A112" s="250"/>
      <c r="B112" s="253"/>
      <c r="C112" s="580" t="s">
        <v>118</v>
      </c>
      <c r="D112" s="581"/>
      <c r="E112" s="254">
        <v>33.6</v>
      </c>
      <c r="F112" s="540"/>
      <c r="G112" s="255"/>
      <c r="H112" s="256"/>
      <c r="I112" s="251"/>
      <c r="J112" s="257"/>
      <c r="K112" s="251"/>
      <c r="M112" s="252" t="s">
        <v>118</v>
      </c>
      <c r="O112" s="241"/>
    </row>
    <row r="113" spans="1:15" ht="12.75">
      <c r="A113" s="250"/>
      <c r="B113" s="253"/>
      <c r="C113" s="580" t="s">
        <v>119</v>
      </c>
      <c r="D113" s="581"/>
      <c r="E113" s="254">
        <v>41.6</v>
      </c>
      <c r="F113" s="540"/>
      <c r="G113" s="255"/>
      <c r="H113" s="256"/>
      <c r="I113" s="251"/>
      <c r="J113" s="257"/>
      <c r="K113" s="251"/>
      <c r="M113" s="252" t="s">
        <v>119</v>
      </c>
      <c r="O113" s="241"/>
    </row>
    <row r="114" spans="1:15" ht="12.75">
      <c r="A114" s="250"/>
      <c r="B114" s="253"/>
      <c r="C114" s="587" t="s">
        <v>202</v>
      </c>
      <c r="D114" s="581"/>
      <c r="E114" s="278">
        <v>75.2</v>
      </c>
      <c r="F114" s="540"/>
      <c r="G114" s="255"/>
      <c r="H114" s="256"/>
      <c r="I114" s="251"/>
      <c r="J114" s="257"/>
      <c r="K114" s="251"/>
      <c r="M114" s="252" t="s">
        <v>202</v>
      </c>
      <c r="O114" s="241"/>
    </row>
    <row r="115" spans="1:15" ht="12.75">
      <c r="A115" s="250"/>
      <c r="B115" s="253"/>
      <c r="C115" s="580" t="s">
        <v>122</v>
      </c>
      <c r="D115" s="581"/>
      <c r="E115" s="254">
        <v>13</v>
      </c>
      <c r="F115" s="540"/>
      <c r="G115" s="255"/>
      <c r="H115" s="256"/>
      <c r="I115" s="251"/>
      <c r="J115" s="257"/>
      <c r="K115" s="251"/>
      <c r="M115" s="252" t="s">
        <v>122</v>
      </c>
      <c r="O115" s="241"/>
    </row>
    <row r="116" spans="1:80" ht="12.75">
      <c r="A116" s="242">
        <v>20</v>
      </c>
      <c r="B116" s="243" t="s">
        <v>218</v>
      </c>
      <c r="C116" s="244" t="s">
        <v>219</v>
      </c>
      <c r="D116" s="245" t="s">
        <v>112</v>
      </c>
      <c r="E116" s="246">
        <v>182.3411</v>
      </c>
      <c r="F116" s="377"/>
      <c r="G116" s="247">
        <f>E116*F116</f>
        <v>0</v>
      </c>
      <c r="H116" s="248">
        <v>0</v>
      </c>
      <c r="I116" s="249">
        <f>E116*H116</f>
        <v>0</v>
      </c>
      <c r="J116" s="248">
        <v>0</v>
      </c>
      <c r="K116" s="249">
        <f>E116*J116</f>
        <v>0</v>
      </c>
      <c r="O116" s="241">
        <v>2</v>
      </c>
      <c r="AA116" s="214">
        <v>1</v>
      </c>
      <c r="AB116" s="214">
        <v>1</v>
      </c>
      <c r="AC116" s="214">
        <v>1</v>
      </c>
      <c r="AZ116" s="214">
        <v>1</v>
      </c>
      <c r="BA116" s="214">
        <f>IF(AZ116=1,G116,0)</f>
        <v>0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</v>
      </c>
      <c r="CB116" s="241">
        <v>1</v>
      </c>
    </row>
    <row r="117" spans="1:15" ht="12.75">
      <c r="A117" s="250"/>
      <c r="B117" s="253"/>
      <c r="C117" s="580" t="s">
        <v>113</v>
      </c>
      <c r="D117" s="581"/>
      <c r="E117" s="254">
        <v>36.775</v>
      </c>
      <c r="F117" s="540"/>
      <c r="G117" s="255"/>
      <c r="H117" s="256"/>
      <c r="I117" s="251"/>
      <c r="J117" s="257"/>
      <c r="K117" s="251"/>
      <c r="M117" s="252" t="s">
        <v>113</v>
      </c>
      <c r="O117" s="241"/>
    </row>
    <row r="118" spans="1:15" ht="12.75">
      <c r="A118" s="250"/>
      <c r="B118" s="253"/>
      <c r="C118" s="580" t="s">
        <v>114</v>
      </c>
      <c r="D118" s="581"/>
      <c r="E118" s="254">
        <v>31.0825</v>
      </c>
      <c r="F118" s="540"/>
      <c r="G118" s="255"/>
      <c r="H118" s="256"/>
      <c r="I118" s="251"/>
      <c r="J118" s="257"/>
      <c r="K118" s="251"/>
      <c r="M118" s="252" t="s">
        <v>114</v>
      </c>
      <c r="O118" s="241"/>
    </row>
    <row r="119" spans="1:15" ht="12.75">
      <c r="A119" s="250"/>
      <c r="B119" s="253"/>
      <c r="C119" s="580" t="s">
        <v>115</v>
      </c>
      <c r="D119" s="581"/>
      <c r="E119" s="254">
        <v>2.5</v>
      </c>
      <c r="F119" s="540"/>
      <c r="G119" s="255"/>
      <c r="H119" s="256"/>
      <c r="I119" s="251"/>
      <c r="J119" s="257"/>
      <c r="K119" s="251"/>
      <c r="M119" s="252" t="s">
        <v>115</v>
      </c>
      <c r="O119" s="241"/>
    </row>
    <row r="120" spans="1:15" ht="12.75">
      <c r="A120" s="250"/>
      <c r="B120" s="253"/>
      <c r="C120" s="580" t="s">
        <v>118</v>
      </c>
      <c r="D120" s="581"/>
      <c r="E120" s="254">
        <v>33.6</v>
      </c>
      <c r="F120" s="540"/>
      <c r="G120" s="255"/>
      <c r="H120" s="256"/>
      <c r="I120" s="251"/>
      <c r="J120" s="257"/>
      <c r="K120" s="251"/>
      <c r="M120" s="252" t="s">
        <v>118</v>
      </c>
      <c r="O120" s="241"/>
    </row>
    <row r="121" spans="1:15" ht="12.75">
      <c r="A121" s="250"/>
      <c r="B121" s="253"/>
      <c r="C121" s="580" t="s">
        <v>119</v>
      </c>
      <c r="D121" s="581"/>
      <c r="E121" s="254">
        <v>41.6</v>
      </c>
      <c r="F121" s="540"/>
      <c r="G121" s="255"/>
      <c r="H121" s="256"/>
      <c r="I121" s="251"/>
      <c r="J121" s="257"/>
      <c r="K121" s="251"/>
      <c r="M121" s="252" t="s">
        <v>119</v>
      </c>
      <c r="O121" s="241"/>
    </row>
    <row r="122" spans="1:15" ht="12.75">
      <c r="A122" s="250"/>
      <c r="B122" s="253"/>
      <c r="C122" s="580" t="s">
        <v>122</v>
      </c>
      <c r="D122" s="581"/>
      <c r="E122" s="254">
        <v>13</v>
      </c>
      <c r="F122" s="540"/>
      <c r="G122" s="255"/>
      <c r="H122" s="256"/>
      <c r="I122" s="251"/>
      <c r="J122" s="257"/>
      <c r="K122" s="251"/>
      <c r="M122" s="252" t="s">
        <v>122</v>
      </c>
      <c r="O122" s="241"/>
    </row>
    <row r="123" spans="1:15" ht="12.75">
      <c r="A123" s="250"/>
      <c r="B123" s="253"/>
      <c r="C123" s="587" t="s">
        <v>202</v>
      </c>
      <c r="D123" s="581"/>
      <c r="E123" s="278">
        <v>158.5575</v>
      </c>
      <c r="F123" s="540"/>
      <c r="G123" s="255"/>
      <c r="H123" s="256"/>
      <c r="I123" s="251"/>
      <c r="J123" s="257"/>
      <c r="K123" s="251"/>
      <c r="M123" s="252" t="s">
        <v>202</v>
      </c>
      <c r="O123" s="241"/>
    </row>
    <row r="124" spans="1:15" ht="12.75">
      <c r="A124" s="250"/>
      <c r="B124" s="253"/>
      <c r="C124" s="580" t="s">
        <v>220</v>
      </c>
      <c r="D124" s="581"/>
      <c r="E124" s="254">
        <v>23.7836</v>
      </c>
      <c r="F124" s="540"/>
      <c r="G124" s="255"/>
      <c r="H124" s="256"/>
      <c r="I124" s="251"/>
      <c r="J124" s="257"/>
      <c r="K124" s="251"/>
      <c r="M124" s="252" t="s">
        <v>220</v>
      </c>
      <c r="O124" s="241"/>
    </row>
    <row r="125" spans="1:80" ht="12.75">
      <c r="A125" s="242">
        <v>21</v>
      </c>
      <c r="B125" s="243" t="s">
        <v>221</v>
      </c>
      <c r="C125" s="244" t="s">
        <v>222</v>
      </c>
      <c r="D125" s="245" t="s">
        <v>112</v>
      </c>
      <c r="E125" s="246">
        <v>75.2</v>
      </c>
      <c r="F125" s="377"/>
      <c r="G125" s="247">
        <f>E125*F125</f>
        <v>0</v>
      </c>
      <c r="H125" s="248">
        <v>0.0928</v>
      </c>
      <c r="I125" s="249">
        <f>E125*H125</f>
        <v>6.97856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580" t="s">
        <v>118</v>
      </c>
      <c r="D126" s="581"/>
      <c r="E126" s="254">
        <v>33.6</v>
      </c>
      <c r="F126" s="540"/>
      <c r="G126" s="255"/>
      <c r="H126" s="256"/>
      <c r="I126" s="251"/>
      <c r="J126" s="257"/>
      <c r="K126" s="251"/>
      <c r="M126" s="252" t="s">
        <v>118</v>
      </c>
      <c r="O126" s="241"/>
    </row>
    <row r="127" spans="1:15" ht="12.75">
      <c r="A127" s="250"/>
      <c r="B127" s="253"/>
      <c r="C127" s="580" t="s">
        <v>119</v>
      </c>
      <c r="D127" s="581"/>
      <c r="E127" s="254">
        <v>41.6</v>
      </c>
      <c r="F127" s="540"/>
      <c r="G127" s="255"/>
      <c r="H127" s="256"/>
      <c r="I127" s="251"/>
      <c r="J127" s="257"/>
      <c r="K127" s="251"/>
      <c r="M127" s="252" t="s">
        <v>119</v>
      </c>
      <c r="O127" s="241"/>
    </row>
    <row r="128" spans="1:80" ht="22.5">
      <c r="A128" s="242">
        <v>22</v>
      </c>
      <c r="B128" s="243" t="s">
        <v>223</v>
      </c>
      <c r="C128" s="244" t="s">
        <v>224</v>
      </c>
      <c r="D128" s="245" t="s">
        <v>112</v>
      </c>
      <c r="E128" s="246">
        <v>83.3575</v>
      </c>
      <c r="F128" s="377"/>
      <c r="G128" s="247">
        <f>E128*F128</f>
        <v>0</v>
      </c>
      <c r="H128" s="248">
        <v>0.18108</v>
      </c>
      <c r="I128" s="249">
        <f>E128*H128</f>
        <v>15.0943761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0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580" t="s">
        <v>113</v>
      </c>
      <c r="D129" s="581"/>
      <c r="E129" s="254">
        <v>36.775</v>
      </c>
      <c r="F129" s="540"/>
      <c r="G129" s="255"/>
      <c r="H129" s="256"/>
      <c r="I129" s="251"/>
      <c r="J129" s="257"/>
      <c r="K129" s="251"/>
      <c r="M129" s="252" t="s">
        <v>113</v>
      </c>
      <c r="O129" s="241"/>
    </row>
    <row r="130" spans="1:15" ht="12.75">
      <c r="A130" s="250"/>
      <c r="B130" s="253"/>
      <c r="C130" s="580" t="s">
        <v>114</v>
      </c>
      <c r="D130" s="581"/>
      <c r="E130" s="254">
        <v>31.0825</v>
      </c>
      <c r="F130" s="540"/>
      <c r="G130" s="255"/>
      <c r="H130" s="256"/>
      <c r="I130" s="251"/>
      <c r="J130" s="257"/>
      <c r="K130" s="251"/>
      <c r="M130" s="252" t="s">
        <v>114</v>
      </c>
      <c r="O130" s="241"/>
    </row>
    <row r="131" spans="1:15" ht="12.75">
      <c r="A131" s="250"/>
      <c r="B131" s="253"/>
      <c r="C131" s="580" t="s">
        <v>115</v>
      </c>
      <c r="D131" s="581"/>
      <c r="E131" s="254">
        <v>2.5</v>
      </c>
      <c r="F131" s="540"/>
      <c r="G131" s="255"/>
      <c r="H131" s="256"/>
      <c r="I131" s="251"/>
      <c r="J131" s="257"/>
      <c r="K131" s="251"/>
      <c r="M131" s="252" t="s">
        <v>115</v>
      </c>
      <c r="O131" s="241"/>
    </row>
    <row r="132" spans="1:15" ht="12.75">
      <c r="A132" s="250"/>
      <c r="B132" s="253"/>
      <c r="C132" s="580" t="s">
        <v>122</v>
      </c>
      <c r="D132" s="581"/>
      <c r="E132" s="254">
        <v>13</v>
      </c>
      <c r="F132" s="540"/>
      <c r="G132" s="255"/>
      <c r="H132" s="256"/>
      <c r="I132" s="251"/>
      <c r="J132" s="257"/>
      <c r="K132" s="251"/>
      <c r="M132" s="252" t="s">
        <v>122</v>
      </c>
      <c r="O132" s="241"/>
    </row>
    <row r="133" spans="1:80" ht="22.5">
      <c r="A133" s="242">
        <v>23</v>
      </c>
      <c r="B133" s="243" t="s">
        <v>225</v>
      </c>
      <c r="C133" s="244" t="s">
        <v>226</v>
      </c>
      <c r="D133" s="245" t="s">
        <v>227</v>
      </c>
      <c r="E133" s="246">
        <v>260.715</v>
      </c>
      <c r="F133" s="377"/>
      <c r="G133" s="247">
        <f>E133*F133</f>
        <v>0</v>
      </c>
      <c r="H133" s="248">
        <v>0.12472</v>
      </c>
      <c r="I133" s="249">
        <f>E133*H133</f>
        <v>32.516374799999994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580" t="s">
        <v>228</v>
      </c>
      <c r="D134" s="581"/>
      <c r="E134" s="254">
        <v>73.55</v>
      </c>
      <c r="F134" s="540"/>
      <c r="G134" s="255"/>
      <c r="H134" s="256"/>
      <c r="I134" s="251"/>
      <c r="J134" s="257"/>
      <c r="K134" s="251"/>
      <c r="M134" s="252" t="s">
        <v>228</v>
      </c>
      <c r="O134" s="241"/>
    </row>
    <row r="135" spans="1:15" ht="12.75">
      <c r="A135" s="250"/>
      <c r="B135" s="253"/>
      <c r="C135" s="580" t="s">
        <v>229</v>
      </c>
      <c r="D135" s="581"/>
      <c r="E135" s="254">
        <v>62.165</v>
      </c>
      <c r="F135" s="540"/>
      <c r="G135" s="255"/>
      <c r="H135" s="256"/>
      <c r="I135" s="251"/>
      <c r="J135" s="257"/>
      <c r="K135" s="251"/>
      <c r="M135" s="252" t="s">
        <v>229</v>
      </c>
      <c r="O135" s="241"/>
    </row>
    <row r="136" spans="1:15" ht="12.75">
      <c r="A136" s="250"/>
      <c r="B136" s="253"/>
      <c r="C136" s="580" t="s">
        <v>230</v>
      </c>
      <c r="D136" s="581"/>
      <c r="E136" s="254">
        <v>5</v>
      </c>
      <c r="F136" s="540"/>
      <c r="G136" s="255"/>
      <c r="H136" s="256"/>
      <c r="I136" s="251"/>
      <c r="J136" s="257"/>
      <c r="K136" s="251"/>
      <c r="M136" s="252" t="s">
        <v>230</v>
      </c>
      <c r="O136" s="241"/>
    </row>
    <row r="137" spans="1:15" ht="12.75">
      <c r="A137" s="250"/>
      <c r="B137" s="253"/>
      <c r="C137" s="587" t="s">
        <v>202</v>
      </c>
      <c r="D137" s="581"/>
      <c r="E137" s="278">
        <v>140.715</v>
      </c>
      <c r="F137" s="540"/>
      <c r="G137" s="255"/>
      <c r="H137" s="256"/>
      <c r="I137" s="251"/>
      <c r="J137" s="257"/>
      <c r="K137" s="251"/>
      <c r="M137" s="252" t="s">
        <v>202</v>
      </c>
      <c r="O137" s="241"/>
    </row>
    <row r="138" spans="1:15" ht="12.75">
      <c r="A138" s="250"/>
      <c r="B138" s="253"/>
      <c r="C138" s="580" t="s">
        <v>231</v>
      </c>
      <c r="D138" s="581"/>
      <c r="E138" s="254">
        <v>42</v>
      </c>
      <c r="F138" s="540"/>
      <c r="G138" s="255"/>
      <c r="H138" s="256"/>
      <c r="I138" s="251"/>
      <c r="J138" s="257"/>
      <c r="K138" s="251"/>
      <c r="M138" s="252" t="s">
        <v>231</v>
      </c>
      <c r="O138" s="241"/>
    </row>
    <row r="139" spans="1:15" ht="12.75">
      <c r="A139" s="250"/>
      <c r="B139" s="253"/>
      <c r="C139" s="580" t="s">
        <v>232</v>
      </c>
      <c r="D139" s="581"/>
      <c r="E139" s="254">
        <v>52</v>
      </c>
      <c r="F139" s="540"/>
      <c r="G139" s="255"/>
      <c r="H139" s="256"/>
      <c r="I139" s="251"/>
      <c r="J139" s="257"/>
      <c r="K139" s="251"/>
      <c r="M139" s="252" t="s">
        <v>232</v>
      </c>
      <c r="O139" s="241"/>
    </row>
    <row r="140" spans="1:15" ht="12.75">
      <c r="A140" s="250"/>
      <c r="B140" s="253"/>
      <c r="C140" s="587" t="s">
        <v>202</v>
      </c>
      <c r="D140" s="581"/>
      <c r="E140" s="278">
        <v>94</v>
      </c>
      <c r="F140" s="540"/>
      <c r="G140" s="255"/>
      <c r="H140" s="256"/>
      <c r="I140" s="251"/>
      <c r="J140" s="257"/>
      <c r="K140" s="251"/>
      <c r="M140" s="252" t="s">
        <v>202</v>
      </c>
      <c r="O140" s="241"/>
    </row>
    <row r="141" spans="1:15" ht="12.75">
      <c r="A141" s="250"/>
      <c r="B141" s="253"/>
      <c r="C141" s="580" t="s">
        <v>233</v>
      </c>
      <c r="D141" s="581"/>
      <c r="E141" s="254">
        <v>26</v>
      </c>
      <c r="F141" s="540"/>
      <c r="G141" s="255"/>
      <c r="H141" s="256"/>
      <c r="I141" s="251"/>
      <c r="J141" s="257"/>
      <c r="K141" s="251"/>
      <c r="M141" s="252" t="s">
        <v>233</v>
      </c>
      <c r="O141" s="241"/>
    </row>
    <row r="142" spans="1:80" ht="12.75">
      <c r="A142" s="242">
        <v>24</v>
      </c>
      <c r="B142" s="243" t="s">
        <v>234</v>
      </c>
      <c r="C142" s="244" t="s">
        <v>235</v>
      </c>
      <c r="D142" s="245" t="s">
        <v>112</v>
      </c>
      <c r="E142" s="246">
        <v>209.6923</v>
      </c>
      <c r="F142" s="377"/>
      <c r="G142" s="247">
        <f>E142*F142</f>
        <v>0</v>
      </c>
      <c r="H142" s="248">
        <v>0.0003</v>
      </c>
      <c r="I142" s="249">
        <f>E142*H142</f>
        <v>0.06290768999999999</v>
      </c>
      <c r="J142" s="248"/>
      <c r="K142" s="249">
        <f>E142*J142</f>
        <v>0</v>
      </c>
      <c r="O142" s="241">
        <v>2</v>
      </c>
      <c r="AA142" s="214">
        <v>3</v>
      </c>
      <c r="AB142" s="214">
        <v>1</v>
      </c>
      <c r="AC142" s="214">
        <v>6936619811</v>
      </c>
      <c r="AZ142" s="214">
        <v>1</v>
      </c>
      <c r="BA142" s="214">
        <f>IF(AZ142=1,G142,0)</f>
        <v>0</v>
      </c>
      <c r="BB142" s="214">
        <f>IF(AZ142=2,G142,0)</f>
        <v>0</v>
      </c>
      <c r="BC142" s="214">
        <f>IF(AZ142=3,G142,0)</f>
        <v>0</v>
      </c>
      <c r="BD142" s="214">
        <f>IF(AZ142=4,G142,0)</f>
        <v>0</v>
      </c>
      <c r="BE142" s="214">
        <f>IF(AZ142=5,G142,0)</f>
        <v>0</v>
      </c>
      <c r="CA142" s="241">
        <v>3</v>
      </c>
      <c r="CB142" s="241">
        <v>1</v>
      </c>
    </row>
    <row r="143" spans="1:15" ht="12.75">
      <c r="A143" s="250"/>
      <c r="B143" s="253"/>
      <c r="C143" s="580" t="s">
        <v>113</v>
      </c>
      <c r="D143" s="581"/>
      <c r="E143" s="254">
        <v>36.775</v>
      </c>
      <c r="F143" s="540"/>
      <c r="G143" s="255"/>
      <c r="H143" s="256"/>
      <c r="I143" s="251"/>
      <c r="J143" s="257"/>
      <c r="K143" s="251"/>
      <c r="M143" s="252" t="s">
        <v>113</v>
      </c>
      <c r="O143" s="241"/>
    </row>
    <row r="144" spans="1:15" ht="12.75">
      <c r="A144" s="250"/>
      <c r="B144" s="253"/>
      <c r="C144" s="580" t="s">
        <v>114</v>
      </c>
      <c r="D144" s="581"/>
      <c r="E144" s="254">
        <v>31.0825</v>
      </c>
      <c r="F144" s="540"/>
      <c r="G144" s="255"/>
      <c r="H144" s="256"/>
      <c r="I144" s="251"/>
      <c r="J144" s="257"/>
      <c r="K144" s="251"/>
      <c r="M144" s="252" t="s">
        <v>114</v>
      </c>
      <c r="O144" s="241"/>
    </row>
    <row r="145" spans="1:15" ht="12.75">
      <c r="A145" s="250"/>
      <c r="B145" s="253"/>
      <c r="C145" s="580" t="s">
        <v>115</v>
      </c>
      <c r="D145" s="581"/>
      <c r="E145" s="254">
        <v>2.5</v>
      </c>
      <c r="F145" s="540"/>
      <c r="G145" s="255"/>
      <c r="H145" s="256"/>
      <c r="I145" s="251"/>
      <c r="J145" s="257"/>
      <c r="K145" s="251"/>
      <c r="M145" s="252" t="s">
        <v>115</v>
      </c>
      <c r="O145" s="241"/>
    </row>
    <row r="146" spans="1:15" ht="12.75">
      <c r="A146" s="250"/>
      <c r="B146" s="253"/>
      <c r="C146" s="580" t="s">
        <v>118</v>
      </c>
      <c r="D146" s="581"/>
      <c r="E146" s="254">
        <v>33.6</v>
      </c>
      <c r="F146" s="540"/>
      <c r="G146" s="255"/>
      <c r="H146" s="256"/>
      <c r="I146" s="251"/>
      <c r="J146" s="257"/>
      <c r="K146" s="251"/>
      <c r="M146" s="252" t="s">
        <v>118</v>
      </c>
      <c r="O146" s="241"/>
    </row>
    <row r="147" spans="1:15" ht="12.75">
      <c r="A147" s="250"/>
      <c r="B147" s="253"/>
      <c r="C147" s="580" t="s">
        <v>119</v>
      </c>
      <c r="D147" s="581"/>
      <c r="E147" s="254">
        <v>41.6</v>
      </c>
      <c r="F147" s="540"/>
      <c r="G147" s="255"/>
      <c r="H147" s="256"/>
      <c r="I147" s="251"/>
      <c r="J147" s="257"/>
      <c r="K147" s="251"/>
      <c r="M147" s="252" t="s">
        <v>119</v>
      </c>
      <c r="O147" s="241"/>
    </row>
    <row r="148" spans="1:15" ht="12.75">
      <c r="A148" s="250"/>
      <c r="B148" s="253"/>
      <c r="C148" s="580" t="s">
        <v>122</v>
      </c>
      <c r="D148" s="581"/>
      <c r="E148" s="254">
        <v>13</v>
      </c>
      <c r="F148" s="540"/>
      <c r="G148" s="255"/>
      <c r="H148" s="256"/>
      <c r="I148" s="251"/>
      <c r="J148" s="257"/>
      <c r="K148" s="251"/>
      <c r="M148" s="252" t="s">
        <v>122</v>
      </c>
      <c r="O148" s="241"/>
    </row>
    <row r="149" spans="1:15" ht="12.75">
      <c r="A149" s="250"/>
      <c r="B149" s="253"/>
      <c r="C149" s="580" t="s">
        <v>220</v>
      </c>
      <c r="D149" s="581"/>
      <c r="E149" s="254">
        <v>23.7836</v>
      </c>
      <c r="F149" s="540"/>
      <c r="G149" s="255"/>
      <c r="H149" s="256"/>
      <c r="I149" s="251"/>
      <c r="J149" s="257"/>
      <c r="K149" s="251"/>
      <c r="M149" s="252" t="s">
        <v>220</v>
      </c>
      <c r="O149" s="241"/>
    </row>
    <row r="150" spans="1:15" ht="12.75">
      <c r="A150" s="250"/>
      <c r="B150" s="253"/>
      <c r="C150" s="587" t="s">
        <v>202</v>
      </c>
      <c r="D150" s="581"/>
      <c r="E150" s="278">
        <v>182.3411</v>
      </c>
      <c r="F150" s="540"/>
      <c r="G150" s="255"/>
      <c r="H150" s="256"/>
      <c r="I150" s="251"/>
      <c r="J150" s="257"/>
      <c r="K150" s="251"/>
      <c r="M150" s="252" t="s">
        <v>202</v>
      </c>
      <c r="O150" s="241"/>
    </row>
    <row r="151" spans="1:15" ht="12.75">
      <c r="A151" s="250"/>
      <c r="B151" s="253"/>
      <c r="C151" s="580" t="s">
        <v>236</v>
      </c>
      <c r="D151" s="581"/>
      <c r="E151" s="254">
        <v>27.3512</v>
      </c>
      <c r="F151" s="540"/>
      <c r="G151" s="255"/>
      <c r="H151" s="256"/>
      <c r="I151" s="251"/>
      <c r="J151" s="257"/>
      <c r="K151" s="251"/>
      <c r="M151" s="252" t="s">
        <v>236</v>
      </c>
      <c r="O151" s="241"/>
    </row>
    <row r="152" spans="1:57" ht="12.75">
      <c r="A152" s="258"/>
      <c r="B152" s="259" t="s">
        <v>102</v>
      </c>
      <c r="C152" s="260" t="s">
        <v>215</v>
      </c>
      <c r="D152" s="261"/>
      <c r="E152" s="262"/>
      <c r="F152" s="542"/>
      <c r="G152" s="264">
        <f>SUM(G106:G151)</f>
        <v>0</v>
      </c>
      <c r="H152" s="265"/>
      <c r="I152" s="266">
        <f>SUM(I106:I151)</f>
        <v>118.837880165</v>
      </c>
      <c r="J152" s="265"/>
      <c r="K152" s="266">
        <f>SUM(K106:K151)</f>
        <v>0</v>
      </c>
      <c r="O152" s="241">
        <v>4</v>
      </c>
      <c r="BA152" s="267">
        <f>SUM(BA106:BA151)</f>
        <v>0</v>
      </c>
      <c r="BB152" s="267">
        <f>SUM(BB106:BB151)</f>
        <v>0</v>
      </c>
      <c r="BC152" s="267">
        <f>SUM(BC106:BC151)</f>
        <v>0</v>
      </c>
      <c r="BD152" s="267">
        <f>SUM(BD106:BD151)</f>
        <v>0</v>
      </c>
      <c r="BE152" s="267">
        <f>SUM(BE106:BE151)</f>
        <v>0</v>
      </c>
    </row>
    <row r="153" spans="1:15" ht="12.75">
      <c r="A153" s="231" t="s">
        <v>98</v>
      </c>
      <c r="B153" s="232" t="s">
        <v>237</v>
      </c>
      <c r="C153" s="233" t="s">
        <v>238</v>
      </c>
      <c r="D153" s="234"/>
      <c r="E153" s="235"/>
      <c r="F153" s="543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25</v>
      </c>
      <c r="B154" s="243" t="s">
        <v>240</v>
      </c>
      <c r="C154" s="244" t="s">
        <v>241</v>
      </c>
      <c r="D154" s="245" t="s">
        <v>227</v>
      </c>
      <c r="E154" s="246">
        <v>1619.59</v>
      </c>
      <c r="F154" s="377"/>
      <c r="G154" s="247">
        <f>E154*F154</f>
        <v>0</v>
      </c>
      <c r="H154" s="248">
        <v>0.00023</v>
      </c>
      <c r="I154" s="249">
        <f>E154*H154</f>
        <v>0.3725057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0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580" t="s">
        <v>171</v>
      </c>
      <c r="D155" s="581"/>
      <c r="E155" s="254">
        <v>28.2</v>
      </c>
      <c r="F155" s="540"/>
      <c r="G155" s="255"/>
      <c r="H155" s="256"/>
      <c r="I155" s="251"/>
      <c r="J155" s="257"/>
      <c r="K155" s="251"/>
      <c r="M155" s="252" t="s">
        <v>171</v>
      </c>
      <c r="O155" s="241"/>
    </row>
    <row r="156" spans="1:15" ht="12.75">
      <c r="A156" s="250"/>
      <c r="B156" s="253"/>
      <c r="C156" s="580" t="s">
        <v>172</v>
      </c>
      <c r="D156" s="581"/>
      <c r="E156" s="254">
        <v>2.6</v>
      </c>
      <c r="F156" s="540"/>
      <c r="G156" s="255"/>
      <c r="H156" s="256"/>
      <c r="I156" s="251"/>
      <c r="J156" s="257"/>
      <c r="K156" s="251"/>
      <c r="M156" s="252" t="s">
        <v>172</v>
      </c>
      <c r="O156" s="241"/>
    </row>
    <row r="157" spans="1:15" ht="12.75">
      <c r="A157" s="250"/>
      <c r="B157" s="253"/>
      <c r="C157" s="580" t="s">
        <v>173</v>
      </c>
      <c r="D157" s="581"/>
      <c r="E157" s="254">
        <v>3.4</v>
      </c>
      <c r="F157" s="540"/>
      <c r="G157" s="255"/>
      <c r="H157" s="256"/>
      <c r="I157" s="251"/>
      <c r="J157" s="257"/>
      <c r="K157" s="251"/>
      <c r="M157" s="252" t="s">
        <v>173</v>
      </c>
      <c r="O157" s="241"/>
    </row>
    <row r="158" spans="1:15" ht="12.75">
      <c r="A158" s="250"/>
      <c r="B158" s="253"/>
      <c r="C158" s="580" t="s">
        <v>174</v>
      </c>
      <c r="D158" s="581"/>
      <c r="E158" s="254">
        <v>13.2</v>
      </c>
      <c r="F158" s="540"/>
      <c r="G158" s="255"/>
      <c r="H158" s="256"/>
      <c r="I158" s="251"/>
      <c r="J158" s="257"/>
      <c r="K158" s="251"/>
      <c r="M158" s="252" t="s">
        <v>174</v>
      </c>
      <c r="O158" s="241"/>
    </row>
    <row r="159" spans="1:15" ht="12.75">
      <c r="A159" s="250"/>
      <c r="B159" s="253"/>
      <c r="C159" s="580" t="s">
        <v>175</v>
      </c>
      <c r="D159" s="581"/>
      <c r="E159" s="254">
        <v>4.26</v>
      </c>
      <c r="F159" s="540"/>
      <c r="G159" s="255"/>
      <c r="H159" s="256"/>
      <c r="I159" s="251"/>
      <c r="J159" s="257"/>
      <c r="K159" s="251"/>
      <c r="M159" s="252" t="s">
        <v>175</v>
      </c>
      <c r="O159" s="241"/>
    </row>
    <row r="160" spans="1:15" ht="12.75">
      <c r="A160" s="250"/>
      <c r="B160" s="253"/>
      <c r="C160" s="580" t="s">
        <v>176</v>
      </c>
      <c r="D160" s="581"/>
      <c r="E160" s="254">
        <v>65</v>
      </c>
      <c r="F160" s="540"/>
      <c r="G160" s="255"/>
      <c r="H160" s="256"/>
      <c r="I160" s="251"/>
      <c r="J160" s="257"/>
      <c r="K160" s="251"/>
      <c r="M160" s="252" t="s">
        <v>176</v>
      </c>
      <c r="O160" s="241"/>
    </row>
    <row r="161" spans="1:15" ht="12.75">
      <c r="A161" s="250"/>
      <c r="B161" s="253"/>
      <c r="C161" s="580" t="s">
        <v>177</v>
      </c>
      <c r="D161" s="581"/>
      <c r="E161" s="254">
        <v>213.6</v>
      </c>
      <c r="F161" s="540"/>
      <c r="G161" s="255"/>
      <c r="H161" s="256"/>
      <c r="I161" s="251"/>
      <c r="J161" s="257"/>
      <c r="K161" s="251"/>
      <c r="M161" s="252" t="s">
        <v>177</v>
      </c>
      <c r="O161" s="241"/>
    </row>
    <row r="162" spans="1:15" ht="12.75">
      <c r="A162" s="250"/>
      <c r="B162" s="253"/>
      <c r="C162" s="580" t="s">
        <v>178</v>
      </c>
      <c r="D162" s="581"/>
      <c r="E162" s="254">
        <v>891</v>
      </c>
      <c r="F162" s="540"/>
      <c r="G162" s="255"/>
      <c r="H162" s="256"/>
      <c r="I162" s="251"/>
      <c r="J162" s="257"/>
      <c r="K162" s="251"/>
      <c r="M162" s="252" t="s">
        <v>178</v>
      </c>
      <c r="O162" s="241"/>
    </row>
    <row r="163" spans="1:15" ht="12.75">
      <c r="A163" s="250"/>
      <c r="B163" s="253"/>
      <c r="C163" s="580" t="s">
        <v>179</v>
      </c>
      <c r="D163" s="581"/>
      <c r="E163" s="254">
        <v>196</v>
      </c>
      <c r="F163" s="540"/>
      <c r="G163" s="255"/>
      <c r="H163" s="256"/>
      <c r="I163" s="251"/>
      <c r="J163" s="257"/>
      <c r="K163" s="251"/>
      <c r="M163" s="252" t="s">
        <v>179</v>
      </c>
      <c r="O163" s="241"/>
    </row>
    <row r="164" spans="1:15" ht="12.75">
      <c r="A164" s="250"/>
      <c r="B164" s="253"/>
      <c r="C164" s="580" t="s">
        <v>180</v>
      </c>
      <c r="D164" s="581"/>
      <c r="E164" s="254">
        <v>14.34</v>
      </c>
      <c r="F164" s="540"/>
      <c r="G164" s="255"/>
      <c r="H164" s="256"/>
      <c r="I164" s="251"/>
      <c r="J164" s="257"/>
      <c r="K164" s="251"/>
      <c r="M164" s="252" t="s">
        <v>180</v>
      </c>
      <c r="O164" s="241"/>
    </row>
    <row r="165" spans="1:15" ht="12.75">
      <c r="A165" s="250"/>
      <c r="B165" s="253"/>
      <c r="C165" s="580" t="s">
        <v>181</v>
      </c>
      <c r="D165" s="581"/>
      <c r="E165" s="254">
        <v>7.17</v>
      </c>
      <c r="F165" s="540"/>
      <c r="G165" s="255"/>
      <c r="H165" s="256"/>
      <c r="I165" s="251"/>
      <c r="J165" s="257"/>
      <c r="K165" s="251"/>
      <c r="M165" s="252" t="s">
        <v>181</v>
      </c>
      <c r="O165" s="241"/>
    </row>
    <row r="166" spans="1:15" ht="12.75">
      <c r="A166" s="250"/>
      <c r="B166" s="253"/>
      <c r="C166" s="580" t="s">
        <v>182</v>
      </c>
      <c r="D166" s="581"/>
      <c r="E166" s="254">
        <v>13.5</v>
      </c>
      <c r="F166" s="540"/>
      <c r="G166" s="255"/>
      <c r="H166" s="256"/>
      <c r="I166" s="251"/>
      <c r="J166" s="257"/>
      <c r="K166" s="251"/>
      <c r="M166" s="252" t="s">
        <v>182</v>
      </c>
      <c r="O166" s="241"/>
    </row>
    <row r="167" spans="1:15" ht="12.75">
      <c r="A167" s="250"/>
      <c r="B167" s="253"/>
      <c r="C167" s="580" t="s">
        <v>183</v>
      </c>
      <c r="D167" s="581"/>
      <c r="E167" s="254">
        <v>24.76</v>
      </c>
      <c r="F167" s="540"/>
      <c r="G167" s="255"/>
      <c r="H167" s="256"/>
      <c r="I167" s="251"/>
      <c r="J167" s="257"/>
      <c r="K167" s="251"/>
      <c r="M167" s="252" t="s">
        <v>183</v>
      </c>
      <c r="O167" s="241"/>
    </row>
    <row r="168" spans="1:15" ht="12.75">
      <c r="A168" s="250"/>
      <c r="B168" s="253"/>
      <c r="C168" s="580" t="s">
        <v>184</v>
      </c>
      <c r="D168" s="581"/>
      <c r="E168" s="254">
        <v>10.39</v>
      </c>
      <c r="F168" s="540"/>
      <c r="G168" s="255"/>
      <c r="H168" s="256"/>
      <c r="I168" s="251"/>
      <c r="J168" s="257"/>
      <c r="K168" s="251"/>
      <c r="M168" s="252" t="s">
        <v>184</v>
      </c>
      <c r="O168" s="241"/>
    </row>
    <row r="169" spans="1:15" ht="12.75">
      <c r="A169" s="250"/>
      <c r="B169" s="253"/>
      <c r="C169" s="580" t="s">
        <v>185</v>
      </c>
      <c r="D169" s="581"/>
      <c r="E169" s="254">
        <v>22.56</v>
      </c>
      <c r="F169" s="540"/>
      <c r="G169" s="255"/>
      <c r="H169" s="256"/>
      <c r="I169" s="251"/>
      <c r="J169" s="257"/>
      <c r="K169" s="251"/>
      <c r="M169" s="252" t="s">
        <v>185</v>
      </c>
      <c r="O169" s="241"/>
    </row>
    <row r="170" spans="1:15" ht="12.75">
      <c r="A170" s="250"/>
      <c r="B170" s="253"/>
      <c r="C170" s="580" t="s">
        <v>186</v>
      </c>
      <c r="D170" s="581"/>
      <c r="E170" s="254">
        <v>9.1</v>
      </c>
      <c r="F170" s="540"/>
      <c r="G170" s="255"/>
      <c r="H170" s="256"/>
      <c r="I170" s="251"/>
      <c r="J170" s="257"/>
      <c r="K170" s="251"/>
      <c r="M170" s="252" t="s">
        <v>186</v>
      </c>
      <c r="O170" s="241"/>
    </row>
    <row r="171" spans="1:15" ht="12.75">
      <c r="A171" s="250"/>
      <c r="B171" s="253"/>
      <c r="C171" s="580" t="s">
        <v>187</v>
      </c>
      <c r="D171" s="581"/>
      <c r="E171" s="254">
        <v>18.2</v>
      </c>
      <c r="F171" s="540"/>
      <c r="G171" s="255"/>
      <c r="H171" s="256"/>
      <c r="I171" s="251"/>
      <c r="J171" s="257"/>
      <c r="K171" s="251"/>
      <c r="M171" s="252" t="s">
        <v>187</v>
      </c>
      <c r="O171" s="241"/>
    </row>
    <row r="172" spans="1:15" ht="12.75">
      <c r="A172" s="250"/>
      <c r="B172" s="253"/>
      <c r="C172" s="580" t="s">
        <v>188</v>
      </c>
      <c r="D172" s="581"/>
      <c r="E172" s="254">
        <v>5.06</v>
      </c>
      <c r="F172" s="540"/>
      <c r="G172" s="255"/>
      <c r="H172" s="256"/>
      <c r="I172" s="251"/>
      <c r="J172" s="257"/>
      <c r="K172" s="251"/>
      <c r="M172" s="252" t="s">
        <v>188</v>
      </c>
      <c r="O172" s="241"/>
    </row>
    <row r="173" spans="1:15" ht="12.75">
      <c r="A173" s="250"/>
      <c r="B173" s="253"/>
      <c r="C173" s="580" t="s">
        <v>189</v>
      </c>
      <c r="D173" s="581"/>
      <c r="E173" s="254">
        <v>7.72</v>
      </c>
      <c r="F173" s="540"/>
      <c r="G173" s="255"/>
      <c r="H173" s="256"/>
      <c r="I173" s="251"/>
      <c r="J173" s="257"/>
      <c r="K173" s="251"/>
      <c r="M173" s="252" t="s">
        <v>189</v>
      </c>
      <c r="O173" s="241"/>
    </row>
    <row r="174" spans="1:15" ht="12.75">
      <c r="A174" s="250"/>
      <c r="B174" s="253"/>
      <c r="C174" s="580" t="s">
        <v>190</v>
      </c>
      <c r="D174" s="581"/>
      <c r="E174" s="254">
        <v>4.8</v>
      </c>
      <c r="F174" s="540"/>
      <c r="G174" s="255"/>
      <c r="H174" s="256"/>
      <c r="I174" s="251"/>
      <c r="J174" s="257"/>
      <c r="K174" s="251"/>
      <c r="M174" s="252" t="s">
        <v>190</v>
      </c>
      <c r="O174" s="241"/>
    </row>
    <row r="175" spans="1:15" ht="12.75">
      <c r="A175" s="250"/>
      <c r="B175" s="253"/>
      <c r="C175" s="587" t="s">
        <v>202</v>
      </c>
      <c r="D175" s="581"/>
      <c r="E175" s="278">
        <v>1554.86</v>
      </c>
      <c r="F175" s="540"/>
      <c r="G175" s="255"/>
      <c r="H175" s="256"/>
      <c r="I175" s="251"/>
      <c r="J175" s="257"/>
      <c r="K175" s="251"/>
      <c r="M175" s="252" t="s">
        <v>202</v>
      </c>
      <c r="O175" s="241"/>
    </row>
    <row r="176" spans="1:15" ht="12.75">
      <c r="A176" s="250"/>
      <c r="B176" s="253"/>
      <c r="C176" s="580" t="s">
        <v>191</v>
      </c>
      <c r="D176" s="581"/>
      <c r="E176" s="254">
        <v>6.46</v>
      </c>
      <c r="F176" s="540"/>
      <c r="G176" s="255"/>
      <c r="H176" s="256"/>
      <c r="I176" s="251"/>
      <c r="J176" s="257"/>
      <c r="K176" s="251"/>
      <c r="M176" s="252" t="s">
        <v>191</v>
      </c>
      <c r="O176" s="241"/>
    </row>
    <row r="177" spans="1:15" ht="12.75">
      <c r="A177" s="250"/>
      <c r="B177" s="253"/>
      <c r="C177" s="580" t="s">
        <v>192</v>
      </c>
      <c r="D177" s="581"/>
      <c r="E177" s="254">
        <v>7.2</v>
      </c>
      <c r="F177" s="540"/>
      <c r="G177" s="255"/>
      <c r="H177" s="256"/>
      <c r="I177" s="251"/>
      <c r="J177" s="257"/>
      <c r="K177" s="251"/>
      <c r="M177" s="252" t="s">
        <v>192</v>
      </c>
      <c r="O177" s="241"/>
    </row>
    <row r="178" spans="1:15" ht="12.75">
      <c r="A178" s="250"/>
      <c r="B178" s="253"/>
      <c r="C178" s="580" t="s">
        <v>193</v>
      </c>
      <c r="D178" s="581"/>
      <c r="E178" s="254">
        <v>5.04</v>
      </c>
      <c r="F178" s="540"/>
      <c r="G178" s="255"/>
      <c r="H178" s="256"/>
      <c r="I178" s="251"/>
      <c r="J178" s="257"/>
      <c r="K178" s="251"/>
      <c r="M178" s="252" t="s">
        <v>193</v>
      </c>
      <c r="O178" s="241"/>
    </row>
    <row r="179" spans="1:15" ht="12.75">
      <c r="A179" s="250"/>
      <c r="B179" s="253"/>
      <c r="C179" s="580" t="s">
        <v>194</v>
      </c>
      <c r="D179" s="581"/>
      <c r="E179" s="254">
        <v>5.04</v>
      </c>
      <c r="F179" s="540"/>
      <c r="G179" s="255"/>
      <c r="H179" s="256"/>
      <c r="I179" s="251"/>
      <c r="J179" s="257"/>
      <c r="K179" s="251"/>
      <c r="M179" s="252" t="s">
        <v>194</v>
      </c>
      <c r="O179" s="241"/>
    </row>
    <row r="180" spans="1:15" ht="12.75">
      <c r="A180" s="250"/>
      <c r="B180" s="253"/>
      <c r="C180" s="580" t="s">
        <v>195</v>
      </c>
      <c r="D180" s="581"/>
      <c r="E180" s="254">
        <v>6.6</v>
      </c>
      <c r="F180" s="540"/>
      <c r="G180" s="255"/>
      <c r="H180" s="256"/>
      <c r="I180" s="251"/>
      <c r="J180" s="257"/>
      <c r="K180" s="251"/>
      <c r="M180" s="252" t="s">
        <v>195</v>
      </c>
      <c r="O180" s="241"/>
    </row>
    <row r="181" spans="1:15" ht="12.75">
      <c r="A181" s="250"/>
      <c r="B181" s="253"/>
      <c r="C181" s="580" t="s">
        <v>196</v>
      </c>
      <c r="D181" s="581"/>
      <c r="E181" s="254">
        <v>5.04</v>
      </c>
      <c r="F181" s="540"/>
      <c r="G181" s="255"/>
      <c r="H181" s="256"/>
      <c r="I181" s="251"/>
      <c r="J181" s="257"/>
      <c r="K181" s="251"/>
      <c r="M181" s="252" t="s">
        <v>196</v>
      </c>
      <c r="O181" s="241"/>
    </row>
    <row r="182" spans="1:15" ht="12.75">
      <c r="A182" s="250"/>
      <c r="B182" s="253"/>
      <c r="C182" s="580" t="s">
        <v>197</v>
      </c>
      <c r="D182" s="581"/>
      <c r="E182" s="254">
        <v>4.3</v>
      </c>
      <c r="F182" s="540"/>
      <c r="G182" s="255"/>
      <c r="H182" s="256"/>
      <c r="I182" s="251"/>
      <c r="J182" s="257"/>
      <c r="K182" s="251"/>
      <c r="M182" s="252" t="s">
        <v>197</v>
      </c>
      <c r="O182" s="241"/>
    </row>
    <row r="183" spans="1:15" ht="12.75">
      <c r="A183" s="250"/>
      <c r="B183" s="253"/>
      <c r="C183" s="580" t="s">
        <v>198</v>
      </c>
      <c r="D183" s="581"/>
      <c r="E183" s="254">
        <v>4.75</v>
      </c>
      <c r="F183" s="540"/>
      <c r="G183" s="255"/>
      <c r="H183" s="256"/>
      <c r="I183" s="251"/>
      <c r="J183" s="257"/>
      <c r="K183" s="251"/>
      <c r="M183" s="252" t="s">
        <v>198</v>
      </c>
      <c r="O183" s="241"/>
    </row>
    <row r="184" spans="1:15" ht="12.75">
      <c r="A184" s="250"/>
      <c r="B184" s="253"/>
      <c r="C184" s="587" t="s">
        <v>202</v>
      </c>
      <c r="D184" s="581"/>
      <c r="E184" s="278">
        <v>44.42999999999999</v>
      </c>
      <c r="F184" s="540"/>
      <c r="G184" s="255"/>
      <c r="H184" s="256"/>
      <c r="I184" s="251"/>
      <c r="J184" s="257"/>
      <c r="K184" s="251"/>
      <c r="M184" s="252" t="s">
        <v>202</v>
      </c>
      <c r="O184" s="241"/>
    </row>
    <row r="185" spans="1:15" ht="12.75">
      <c r="A185" s="250"/>
      <c r="B185" s="253"/>
      <c r="C185" s="580" t="s">
        <v>199</v>
      </c>
      <c r="D185" s="581"/>
      <c r="E185" s="254">
        <v>7.2</v>
      </c>
      <c r="F185" s="540"/>
      <c r="G185" s="255"/>
      <c r="H185" s="256"/>
      <c r="I185" s="251"/>
      <c r="J185" s="257"/>
      <c r="K185" s="251"/>
      <c r="M185" s="252" t="s">
        <v>199</v>
      </c>
      <c r="O185" s="241"/>
    </row>
    <row r="186" spans="1:15" ht="12.75">
      <c r="A186" s="250"/>
      <c r="B186" s="253"/>
      <c r="C186" s="580" t="s">
        <v>200</v>
      </c>
      <c r="D186" s="581"/>
      <c r="E186" s="254">
        <v>6.05</v>
      </c>
      <c r="F186" s="540"/>
      <c r="G186" s="255"/>
      <c r="H186" s="256"/>
      <c r="I186" s="251"/>
      <c r="J186" s="257"/>
      <c r="K186" s="251"/>
      <c r="M186" s="252" t="s">
        <v>200</v>
      </c>
      <c r="O186" s="241"/>
    </row>
    <row r="187" spans="1:15" ht="12.75">
      <c r="A187" s="250"/>
      <c r="B187" s="253"/>
      <c r="C187" s="587" t="s">
        <v>202</v>
      </c>
      <c r="D187" s="581"/>
      <c r="E187" s="278">
        <v>13.25</v>
      </c>
      <c r="F187" s="540"/>
      <c r="G187" s="255"/>
      <c r="H187" s="256"/>
      <c r="I187" s="251"/>
      <c r="J187" s="257"/>
      <c r="K187" s="251"/>
      <c r="M187" s="252" t="s">
        <v>202</v>
      </c>
      <c r="O187" s="241"/>
    </row>
    <row r="188" spans="1:15" ht="12.75">
      <c r="A188" s="250"/>
      <c r="B188" s="253"/>
      <c r="C188" s="580" t="s">
        <v>201</v>
      </c>
      <c r="D188" s="581"/>
      <c r="E188" s="254">
        <v>7.05</v>
      </c>
      <c r="F188" s="540"/>
      <c r="G188" s="255"/>
      <c r="H188" s="256"/>
      <c r="I188" s="251"/>
      <c r="J188" s="257"/>
      <c r="K188" s="251"/>
      <c r="M188" s="252" t="s">
        <v>201</v>
      </c>
      <c r="O188" s="241"/>
    </row>
    <row r="189" spans="1:15" ht="12.75">
      <c r="A189" s="250"/>
      <c r="B189" s="253"/>
      <c r="C189" s="587" t="s">
        <v>202</v>
      </c>
      <c r="D189" s="581"/>
      <c r="E189" s="278">
        <v>7.05</v>
      </c>
      <c r="F189" s="540"/>
      <c r="G189" s="255"/>
      <c r="H189" s="256"/>
      <c r="I189" s="251"/>
      <c r="J189" s="257"/>
      <c r="K189" s="251"/>
      <c r="M189" s="252" t="s">
        <v>202</v>
      </c>
      <c r="O189" s="241"/>
    </row>
    <row r="190" spans="1:80" ht="12.75">
      <c r="A190" s="242">
        <v>26</v>
      </c>
      <c r="B190" s="243" t="s">
        <v>242</v>
      </c>
      <c r="C190" s="244" t="s">
        <v>243</v>
      </c>
      <c r="D190" s="245" t="s">
        <v>112</v>
      </c>
      <c r="E190" s="246">
        <v>883.2365</v>
      </c>
      <c r="F190" s="377"/>
      <c r="G190" s="247">
        <f>E190*F190</f>
        <v>0</v>
      </c>
      <c r="H190" s="248">
        <v>4E-05</v>
      </c>
      <c r="I190" s="249">
        <f>E190*H190</f>
        <v>0.03532946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580" t="s">
        <v>244</v>
      </c>
      <c r="D191" s="581"/>
      <c r="E191" s="254">
        <v>13.26</v>
      </c>
      <c r="F191" s="540"/>
      <c r="G191" s="255"/>
      <c r="H191" s="256"/>
      <c r="I191" s="251"/>
      <c r="J191" s="257"/>
      <c r="K191" s="251"/>
      <c r="M191" s="252" t="s">
        <v>244</v>
      </c>
      <c r="O191" s="241"/>
    </row>
    <row r="192" spans="1:15" ht="12.75">
      <c r="A192" s="250"/>
      <c r="B192" s="253"/>
      <c r="C192" s="580" t="s">
        <v>245</v>
      </c>
      <c r="D192" s="581"/>
      <c r="E192" s="254">
        <v>0.8</v>
      </c>
      <c r="F192" s="540"/>
      <c r="G192" s="255"/>
      <c r="H192" s="256"/>
      <c r="I192" s="251"/>
      <c r="J192" s="257"/>
      <c r="K192" s="251"/>
      <c r="M192" s="252" t="s">
        <v>245</v>
      </c>
      <c r="O192" s="241"/>
    </row>
    <row r="193" spans="1:15" ht="12.75">
      <c r="A193" s="250"/>
      <c r="B193" s="253"/>
      <c r="C193" s="580" t="s">
        <v>246</v>
      </c>
      <c r="D193" s="581"/>
      <c r="E193" s="254">
        <v>0.6</v>
      </c>
      <c r="F193" s="540"/>
      <c r="G193" s="255"/>
      <c r="H193" s="256"/>
      <c r="I193" s="251"/>
      <c r="J193" s="257"/>
      <c r="K193" s="251"/>
      <c r="M193" s="252" t="s">
        <v>246</v>
      </c>
      <c r="O193" s="241"/>
    </row>
    <row r="194" spans="1:15" ht="12.75">
      <c r="A194" s="250"/>
      <c r="B194" s="253"/>
      <c r="C194" s="580" t="s">
        <v>247</v>
      </c>
      <c r="D194" s="581"/>
      <c r="E194" s="254">
        <v>6.3</v>
      </c>
      <c r="F194" s="540"/>
      <c r="G194" s="255"/>
      <c r="H194" s="256"/>
      <c r="I194" s="251"/>
      <c r="J194" s="257"/>
      <c r="K194" s="251"/>
      <c r="M194" s="252" t="s">
        <v>247</v>
      </c>
      <c r="O194" s="241"/>
    </row>
    <row r="195" spans="1:15" ht="12.75">
      <c r="A195" s="250"/>
      <c r="B195" s="253"/>
      <c r="C195" s="580" t="s">
        <v>248</v>
      </c>
      <c r="D195" s="581"/>
      <c r="E195" s="254">
        <v>1.696</v>
      </c>
      <c r="F195" s="540"/>
      <c r="G195" s="255"/>
      <c r="H195" s="256"/>
      <c r="I195" s="251"/>
      <c r="J195" s="257"/>
      <c r="K195" s="251"/>
      <c r="M195" s="252" t="s">
        <v>248</v>
      </c>
      <c r="O195" s="241"/>
    </row>
    <row r="196" spans="1:15" ht="12.75">
      <c r="A196" s="250"/>
      <c r="B196" s="253"/>
      <c r="C196" s="580" t="s">
        <v>249</v>
      </c>
      <c r="D196" s="581"/>
      <c r="E196" s="254">
        <v>35.36</v>
      </c>
      <c r="F196" s="540"/>
      <c r="G196" s="255"/>
      <c r="H196" s="256"/>
      <c r="I196" s="251"/>
      <c r="J196" s="257"/>
      <c r="K196" s="251"/>
      <c r="M196" s="252" t="s">
        <v>249</v>
      </c>
      <c r="O196" s="241"/>
    </row>
    <row r="197" spans="1:15" ht="12.75">
      <c r="A197" s="250"/>
      <c r="B197" s="253"/>
      <c r="C197" s="580" t="s">
        <v>250</v>
      </c>
      <c r="D197" s="581"/>
      <c r="E197" s="254">
        <v>96</v>
      </c>
      <c r="F197" s="540"/>
      <c r="G197" s="255"/>
      <c r="H197" s="256"/>
      <c r="I197" s="251"/>
      <c r="J197" s="257"/>
      <c r="K197" s="251"/>
      <c r="M197" s="252" t="s">
        <v>250</v>
      </c>
      <c r="O197" s="241"/>
    </row>
    <row r="198" spans="1:15" ht="12.75">
      <c r="A198" s="250"/>
      <c r="B198" s="253"/>
      <c r="C198" s="580" t="s">
        <v>251</v>
      </c>
      <c r="D198" s="581"/>
      <c r="E198" s="254">
        <v>481.14</v>
      </c>
      <c r="F198" s="540"/>
      <c r="G198" s="255"/>
      <c r="H198" s="256"/>
      <c r="I198" s="251"/>
      <c r="J198" s="257"/>
      <c r="K198" s="251"/>
      <c r="M198" s="252" t="s">
        <v>251</v>
      </c>
      <c r="O198" s="241"/>
    </row>
    <row r="199" spans="1:15" ht="12.75">
      <c r="A199" s="250"/>
      <c r="B199" s="253"/>
      <c r="C199" s="580" t="s">
        <v>252</v>
      </c>
      <c r="D199" s="581"/>
      <c r="E199" s="254">
        <v>120.96</v>
      </c>
      <c r="F199" s="540"/>
      <c r="G199" s="255"/>
      <c r="H199" s="256"/>
      <c r="I199" s="251"/>
      <c r="J199" s="257"/>
      <c r="K199" s="251"/>
      <c r="M199" s="252" t="s">
        <v>252</v>
      </c>
      <c r="O199" s="241"/>
    </row>
    <row r="200" spans="1:15" ht="12.75">
      <c r="A200" s="250"/>
      <c r="B200" s="253"/>
      <c r="C200" s="580" t="s">
        <v>253</v>
      </c>
      <c r="D200" s="581"/>
      <c r="E200" s="254">
        <v>9.558</v>
      </c>
      <c r="F200" s="540"/>
      <c r="G200" s="255"/>
      <c r="H200" s="256"/>
      <c r="I200" s="251"/>
      <c r="J200" s="257"/>
      <c r="K200" s="251"/>
      <c r="M200" s="252" t="s">
        <v>253</v>
      </c>
      <c r="O200" s="241"/>
    </row>
    <row r="201" spans="1:15" ht="12.75">
      <c r="A201" s="250"/>
      <c r="B201" s="253"/>
      <c r="C201" s="580" t="s">
        <v>254</v>
      </c>
      <c r="D201" s="581"/>
      <c r="E201" s="254">
        <v>4.779</v>
      </c>
      <c r="F201" s="540"/>
      <c r="G201" s="255"/>
      <c r="H201" s="256"/>
      <c r="I201" s="251"/>
      <c r="J201" s="257"/>
      <c r="K201" s="251"/>
      <c r="M201" s="252" t="s">
        <v>254</v>
      </c>
      <c r="O201" s="241"/>
    </row>
    <row r="202" spans="1:15" ht="12.75">
      <c r="A202" s="250"/>
      <c r="B202" s="253"/>
      <c r="C202" s="580" t="s">
        <v>255</v>
      </c>
      <c r="D202" s="581"/>
      <c r="E202" s="254">
        <v>7.29</v>
      </c>
      <c r="F202" s="540"/>
      <c r="G202" s="255"/>
      <c r="H202" s="256"/>
      <c r="I202" s="251"/>
      <c r="J202" s="257"/>
      <c r="K202" s="251"/>
      <c r="M202" s="252" t="s">
        <v>255</v>
      </c>
      <c r="O202" s="241"/>
    </row>
    <row r="203" spans="1:15" ht="12.75">
      <c r="A203" s="250"/>
      <c r="B203" s="253"/>
      <c r="C203" s="580" t="s">
        <v>256</v>
      </c>
      <c r="D203" s="581"/>
      <c r="E203" s="254">
        <v>13.068</v>
      </c>
      <c r="F203" s="540"/>
      <c r="G203" s="255"/>
      <c r="H203" s="256"/>
      <c r="I203" s="251"/>
      <c r="J203" s="257"/>
      <c r="K203" s="251"/>
      <c r="M203" s="252" t="s">
        <v>256</v>
      </c>
      <c r="O203" s="241"/>
    </row>
    <row r="204" spans="1:15" ht="12.75">
      <c r="A204" s="250"/>
      <c r="B204" s="253"/>
      <c r="C204" s="580" t="s">
        <v>257</v>
      </c>
      <c r="D204" s="581"/>
      <c r="E204" s="254">
        <v>13.431</v>
      </c>
      <c r="F204" s="540"/>
      <c r="G204" s="255"/>
      <c r="H204" s="256"/>
      <c r="I204" s="251"/>
      <c r="J204" s="257"/>
      <c r="K204" s="251"/>
      <c r="M204" s="252" t="s">
        <v>257</v>
      </c>
      <c r="O204" s="241"/>
    </row>
    <row r="205" spans="1:15" ht="12.75">
      <c r="A205" s="250"/>
      <c r="B205" s="253"/>
      <c r="C205" s="580" t="s">
        <v>258</v>
      </c>
      <c r="D205" s="581"/>
      <c r="E205" s="254">
        <v>7.744</v>
      </c>
      <c r="F205" s="540"/>
      <c r="G205" s="255"/>
      <c r="H205" s="256"/>
      <c r="I205" s="251"/>
      <c r="J205" s="257"/>
      <c r="K205" s="251"/>
      <c r="M205" s="252" t="s">
        <v>258</v>
      </c>
      <c r="O205" s="241"/>
    </row>
    <row r="206" spans="1:15" ht="12.75">
      <c r="A206" s="250"/>
      <c r="B206" s="253"/>
      <c r="C206" s="580" t="s">
        <v>259</v>
      </c>
      <c r="D206" s="581"/>
      <c r="E206" s="254">
        <v>9.99</v>
      </c>
      <c r="F206" s="540"/>
      <c r="G206" s="255"/>
      <c r="H206" s="256"/>
      <c r="I206" s="251"/>
      <c r="J206" s="257"/>
      <c r="K206" s="251"/>
      <c r="M206" s="252" t="s">
        <v>259</v>
      </c>
      <c r="O206" s="241"/>
    </row>
    <row r="207" spans="1:15" ht="12.75">
      <c r="A207" s="250"/>
      <c r="B207" s="253"/>
      <c r="C207" s="580" t="s">
        <v>260</v>
      </c>
      <c r="D207" s="581"/>
      <c r="E207" s="254">
        <v>19.98</v>
      </c>
      <c r="F207" s="540"/>
      <c r="G207" s="255"/>
      <c r="H207" s="256"/>
      <c r="I207" s="251"/>
      <c r="J207" s="257"/>
      <c r="K207" s="251"/>
      <c r="M207" s="252" t="s">
        <v>260</v>
      </c>
      <c r="O207" s="241"/>
    </row>
    <row r="208" spans="1:15" ht="12.75">
      <c r="A208" s="250"/>
      <c r="B208" s="253"/>
      <c r="C208" s="580" t="s">
        <v>261</v>
      </c>
      <c r="D208" s="581"/>
      <c r="E208" s="254">
        <v>3.09</v>
      </c>
      <c r="F208" s="540"/>
      <c r="G208" s="255"/>
      <c r="H208" s="256"/>
      <c r="I208" s="251"/>
      <c r="J208" s="257"/>
      <c r="K208" s="251"/>
      <c r="M208" s="252" t="s">
        <v>261</v>
      </c>
      <c r="O208" s="241"/>
    </row>
    <row r="209" spans="1:15" ht="12.75">
      <c r="A209" s="250"/>
      <c r="B209" s="253"/>
      <c r="C209" s="580" t="s">
        <v>262</v>
      </c>
      <c r="D209" s="581"/>
      <c r="E209" s="254">
        <v>2.58</v>
      </c>
      <c r="F209" s="540"/>
      <c r="G209" s="255"/>
      <c r="H209" s="256"/>
      <c r="I209" s="251"/>
      <c r="J209" s="257"/>
      <c r="K209" s="251"/>
      <c r="M209" s="252" t="s">
        <v>262</v>
      </c>
      <c r="O209" s="241"/>
    </row>
    <row r="210" spans="1:15" ht="12.75">
      <c r="A210" s="250"/>
      <c r="B210" s="253"/>
      <c r="C210" s="580" t="s">
        <v>263</v>
      </c>
      <c r="D210" s="581"/>
      <c r="E210" s="254">
        <v>1.08</v>
      </c>
      <c r="F210" s="540"/>
      <c r="G210" s="255"/>
      <c r="H210" s="256"/>
      <c r="I210" s="251"/>
      <c r="J210" s="257"/>
      <c r="K210" s="251"/>
      <c r="M210" s="252" t="s">
        <v>263</v>
      </c>
      <c r="O210" s="241"/>
    </row>
    <row r="211" spans="1:15" ht="12.75">
      <c r="A211" s="250"/>
      <c r="B211" s="253"/>
      <c r="C211" s="587" t="s">
        <v>202</v>
      </c>
      <c r="D211" s="581"/>
      <c r="E211" s="278">
        <v>848.7060000000001</v>
      </c>
      <c r="F211" s="540"/>
      <c r="G211" s="255"/>
      <c r="H211" s="256"/>
      <c r="I211" s="251"/>
      <c r="J211" s="257"/>
      <c r="K211" s="251"/>
      <c r="M211" s="252" t="s">
        <v>202</v>
      </c>
      <c r="O211" s="241"/>
    </row>
    <row r="212" spans="1:15" ht="12.75">
      <c r="A212" s="250"/>
      <c r="B212" s="253"/>
      <c r="C212" s="580" t="s">
        <v>264</v>
      </c>
      <c r="D212" s="581"/>
      <c r="E212" s="254">
        <v>3.888</v>
      </c>
      <c r="F212" s="540"/>
      <c r="G212" s="255"/>
      <c r="H212" s="256"/>
      <c r="I212" s="251"/>
      <c r="J212" s="257"/>
      <c r="K212" s="251"/>
      <c r="M212" s="252" t="s">
        <v>264</v>
      </c>
      <c r="O212" s="241"/>
    </row>
    <row r="213" spans="1:15" ht="12.75">
      <c r="A213" s="250"/>
      <c r="B213" s="253"/>
      <c r="C213" s="580" t="s">
        <v>265</v>
      </c>
      <c r="D213" s="581"/>
      <c r="E213" s="254">
        <v>5.2</v>
      </c>
      <c r="F213" s="540"/>
      <c r="G213" s="255"/>
      <c r="H213" s="256"/>
      <c r="I213" s="251"/>
      <c r="J213" s="257"/>
      <c r="K213" s="251"/>
      <c r="M213" s="252" t="s">
        <v>265</v>
      </c>
      <c r="O213" s="241"/>
    </row>
    <row r="214" spans="1:15" ht="12.75">
      <c r="A214" s="250"/>
      <c r="B214" s="253"/>
      <c r="C214" s="580" t="s">
        <v>266</v>
      </c>
      <c r="D214" s="581"/>
      <c r="E214" s="254">
        <v>2.02</v>
      </c>
      <c r="F214" s="540"/>
      <c r="G214" s="255"/>
      <c r="H214" s="256"/>
      <c r="I214" s="251"/>
      <c r="J214" s="257"/>
      <c r="K214" s="251"/>
      <c r="M214" s="252" t="s">
        <v>266</v>
      </c>
      <c r="O214" s="241"/>
    </row>
    <row r="215" spans="1:15" ht="12.75">
      <c r="A215" s="250"/>
      <c r="B215" s="253"/>
      <c r="C215" s="580" t="s">
        <v>267</v>
      </c>
      <c r="D215" s="581"/>
      <c r="E215" s="254">
        <v>2.02</v>
      </c>
      <c r="F215" s="540"/>
      <c r="G215" s="255"/>
      <c r="H215" s="256"/>
      <c r="I215" s="251"/>
      <c r="J215" s="257"/>
      <c r="K215" s="251"/>
      <c r="M215" s="252" t="s">
        <v>267</v>
      </c>
      <c r="O215" s="241"/>
    </row>
    <row r="216" spans="1:15" ht="12.75">
      <c r="A216" s="250"/>
      <c r="B216" s="253"/>
      <c r="C216" s="580" t="s">
        <v>268</v>
      </c>
      <c r="D216" s="581"/>
      <c r="E216" s="254">
        <v>2.8</v>
      </c>
      <c r="F216" s="540"/>
      <c r="G216" s="255"/>
      <c r="H216" s="256"/>
      <c r="I216" s="251"/>
      <c r="J216" s="257"/>
      <c r="K216" s="251"/>
      <c r="M216" s="252" t="s">
        <v>268</v>
      </c>
      <c r="O216" s="241"/>
    </row>
    <row r="217" spans="1:15" ht="12.75">
      <c r="A217" s="250"/>
      <c r="B217" s="253"/>
      <c r="C217" s="580" t="s">
        <v>269</v>
      </c>
      <c r="D217" s="581"/>
      <c r="E217" s="254">
        <v>2.02</v>
      </c>
      <c r="F217" s="540"/>
      <c r="G217" s="255"/>
      <c r="H217" s="256"/>
      <c r="I217" s="251"/>
      <c r="J217" s="257"/>
      <c r="K217" s="251"/>
      <c r="M217" s="252" t="s">
        <v>269</v>
      </c>
      <c r="O217" s="241"/>
    </row>
    <row r="218" spans="1:15" ht="12.75">
      <c r="A218" s="250"/>
      <c r="B218" s="253"/>
      <c r="C218" s="580" t="s">
        <v>270</v>
      </c>
      <c r="D218" s="581"/>
      <c r="E218" s="254">
        <v>1.65</v>
      </c>
      <c r="F218" s="540"/>
      <c r="G218" s="255"/>
      <c r="H218" s="256"/>
      <c r="I218" s="251"/>
      <c r="J218" s="257"/>
      <c r="K218" s="251"/>
      <c r="M218" s="252" t="s">
        <v>270</v>
      </c>
      <c r="O218" s="241"/>
    </row>
    <row r="219" spans="1:15" ht="12.75">
      <c r="A219" s="250"/>
      <c r="B219" s="253"/>
      <c r="C219" s="580" t="s">
        <v>271</v>
      </c>
      <c r="D219" s="581"/>
      <c r="E219" s="254">
        <v>1.805</v>
      </c>
      <c r="F219" s="540"/>
      <c r="G219" s="255"/>
      <c r="H219" s="256"/>
      <c r="I219" s="251"/>
      <c r="J219" s="257"/>
      <c r="K219" s="251"/>
      <c r="M219" s="252" t="s">
        <v>271</v>
      </c>
      <c r="O219" s="241"/>
    </row>
    <row r="220" spans="1:15" ht="12.75">
      <c r="A220" s="250"/>
      <c r="B220" s="253"/>
      <c r="C220" s="587" t="s">
        <v>202</v>
      </c>
      <c r="D220" s="581"/>
      <c r="E220" s="278">
        <v>21.403</v>
      </c>
      <c r="F220" s="540"/>
      <c r="G220" s="255"/>
      <c r="H220" s="256"/>
      <c r="I220" s="251"/>
      <c r="J220" s="257"/>
      <c r="K220" s="251"/>
      <c r="M220" s="252" t="s">
        <v>202</v>
      </c>
      <c r="O220" s="241"/>
    </row>
    <row r="221" spans="1:15" ht="12.75">
      <c r="A221" s="250"/>
      <c r="B221" s="253"/>
      <c r="C221" s="580" t="s">
        <v>272</v>
      </c>
      <c r="D221" s="581"/>
      <c r="E221" s="254">
        <v>4.48</v>
      </c>
      <c r="F221" s="540"/>
      <c r="G221" s="255"/>
      <c r="H221" s="256"/>
      <c r="I221" s="251"/>
      <c r="J221" s="257"/>
      <c r="K221" s="251"/>
      <c r="M221" s="252" t="s">
        <v>272</v>
      </c>
      <c r="O221" s="241"/>
    </row>
    <row r="222" spans="1:15" ht="12.75">
      <c r="A222" s="250"/>
      <c r="B222" s="253"/>
      <c r="C222" s="580" t="s">
        <v>273</v>
      </c>
      <c r="D222" s="581"/>
      <c r="E222" s="254">
        <v>2.8175</v>
      </c>
      <c r="F222" s="540"/>
      <c r="G222" s="255"/>
      <c r="H222" s="256"/>
      <c r="I222" s="251"/>
      <c r="J222" s="257"/>
      <c r="K222" s="251"/>
      <c r="M222" s="252" t="s">
        <v>273</v>
      </c>
      <c r="O222" s="241"/>
    </row>
    <row r="223" spans="1:15" ht="12.75">
      <c r="A223" s="250"/>
      <c r="B223" s="253"/>
      <c r="C223" s="587" t="s">
        <v>202</v>
      </c>
      <c r="D223" s="581"/>
      <c r="E223" s="278">
        <v>7.2975</v>
      </c>
      <c r="F223" s="540"/>
      <c r="G223" s="255"/>
      <c r="H223" s="256"/>
      <c r="I223" s="251"/>
      <c r="J223" s="257"/>
      <c r="K223" s="251"/>
      <c r="M223" s="252" t="s">
        <v>202</v>
      </c>
      <c r="O223" s="241"/>
    </row>
    <row r="224" spans="1:15" ht="12.75">
      <c r="A224" s="250"/>
      <c r="B224" s="253"/>
      <c r="C224" s="580" t="s">
        <v>274</v>
      </c>
      <c r="D224" s="581"/>
      <c r="E224" s="254">
        <v>5.83</v>
      </c>
      <c r="F224" s="540"/>
      <c r="G224" s="255"/>
      <c r="H224" s="256"/>
      <c r="I224" s="251"/>
      <c r="J224" s="257"/>
      <c r="K224" s="251"/>
      <c r="M224" s="252" t="s">
        <v>274</v>
      </c>
      <c r="O224" s="241"/>
    </row>
    <row r="225" spans="1:15" ht="12.75">
      <c r="A225" s="250"/>
      <c r="B225" s="253"/>
      <c r="C225" s="587" t="s">
        <v>202</v>
      </c>
      <c r="D225" s="581"/>
      <c r="E225" s="278">
        <v>5.83</v>
      </c>
      <c r="F225" s="540"/>
      <c r="G225" s="255"/>
      <c r="H225" s="256"/>
      <c r="I225" s="251"/>
      <c r="J225" s="257"/>
      <c r="K225" s="251"/>
      <c r="M225" s="252" t="s">
        <v>202</v>
      </c>
      <c r="O225" s="241"/>
    </row>
    <row r="226" spans="1:80" ht="22.5">
      <c r="A226" s="242">
        <v>27</v>
      </c>
      <c r="B226" s="243" t="s">
        <v>275</v>
      </c>
      <c r="C226" s="244" t="s">
        <v>276</v>
      </c>
      <c r="D226" s="245" t="s">
        <v>153</v>
      </c>
      <c r="E226" s="246">
        <v>15</v>
      </c>
      <c r="F226" s="377"/>
      <c r="G226" s="247">
        <f>E226*F226</f>
        <v>0</v>
      </c>
      <c r="H226" s="248">
        <v>0.03562</v>
      </c>
      <c r="I226" s="249">
        <f>E226*H226</f>
        <v>0.5343</v>
      </c>
      <c r="J226" s="248">
        <v>0</v>
      </c>
      <c r="K226" s="249">
        <f>E226*J226</f>
        <v>0</v>
      </c>
      <c r="O226" s="241">
        <v>2</v>
      </c>
      <c r="AA226" s="214">
        <v>1</v>
      </c>
      <c r="AB226" s="214">
        <v>1</v>
      </c>
      <c r="AC226" s="214">
        <v>1</v>
      </c>
      <c r="AZ226" s="214">
        <v>1</v>
      </c>
      <c r="BA226" s="214">
        <f>IF(AZ226=1,G226,0)</f>
        <v>0</v>
      </c>
      <c r="BB226" s="214">
        <f>IF(AZ226=2,G226,0)</f>
        <v>0</v>
      </c>
      <c r="BC226" s="214">
        <f>IF(AZ226=3,G226,0)</f>
        <v>0</v>
      </c>
      <c r="BD226" s="214">
        <f>IF(AZ226=4,G226,0)</f>
        <v>0</v>
      </c>
      <c r="BE226" s="214">
        <f>IF(AZ226=5,G226,0)</f>
        <v>0</v>
      </c>
      <c r="CA226" s="241">
        <v>1</v>
      </c>
      <c r="CB226" s="241">
        <v>1</v>
      </c>
    </row>
    <row r="227" spans="1:15" ht="12.75">
      <c r="A227" s="250"/>
      <c r="B227" s="253"/>
      <c r="C227" s="580" t="s">
        <v>277</v>
      </c>
      <c r="D227" s="581"/>
      <c r="E227" s="254">
        <v>15</v>
      </c>
      <c r="F227" s="540"/>
      <c r="G227" s="255"/>
      <c r="H227" s="256"/>
      <c r="I227" s="251"/>
      <c r="J227" s="257"/>
      <c r="K227" s="251"/>
      <c r="M227" s="252" t="s">
        <v>277</v>
      </c>
      <c r="O227" s="241"/>
    </row>
    <row r="228" spans="1:80" ht="12.75">
      <c r="A228" s="242">
        <v>28</v>
      </c>
      <c r="B228" s="243" t="s">
        <v>278</v>
      </c>
      <c r="C228" s="244" t="s">
        <v>279</v>
      </c>
      <c r="D228" s="245" t="s">
        <v>112</v>
      </c>
      <c r="E228" s="246">
        <v>8</v>
      </c>
      <c r="F228" s="377"/>
      <c r="G228" s="247">
        <f>E228*F228</f>
        <v>0</v>
      </c>
      <c r="H228" s="248">
        <v>0.04766</v>
      </c>
      <c r="I228" s="249">
        <f>E228*H228</f>
        <v>0.38128</v>
      </c>
      <c r="J228" s="248">
        <v>0</v>
      </c>
      <c r="K228" s="249">
        <f>E228*J228</f>
        <v>0</v>
      </c>
      <c r="O228" s="241">
        <v>2</v>
      </c>
      <c r="AA228" s="214">
        <v>1</v>
      </c>
      <c r="AB228" s="214">
        <v>1</v>
      </c>
      <c r="AC228" s="214">
        <v>1</v>
      </c>
      <c r="AZ228" s="214">
        <v>1</v>
      </c>
      <c r="BA228" s="214">
        <f>IF(AZ228=1,G228,0)</f>
        <v>0</v>
      </c>
      <c r="BB228" s="214">
        <f>IF(AZ228=2,G228,0)</f>
        <v>0</v>
      </c>
      <c r="BC228" s="214">
        <f>IF(AZ228=3,G228,0)</f>
        <v>0</v>
      </c>
      <c r="BD228" s="214">
        <f>IF(AZ228=4,G228,0)</f>
        <v>0</v>
      </c>
      <c r="BE228" s="214">
        <f>IF(AZ228=5,G228,0)</f>
        <v>0</v>
      </c>
      <c r="CA228" s="241">
        <v>1</v>
      </c>
      <c r="CB228" s="241">
        <v>1</v>
      </c>
    </row>
    <row r="229" spans="1:15" ht="12.75">
      <c r="A229" s="250"/>
      <c r="B229" s="253"/>
      <c r="C229" s="580" t="s">
        <v>280</v>
      </c>
      <c r="D229" s="581"/>
      <c r="E229" s="254">
        <v>8</v>
      </c>
      <c r="F229" s="540"/>
      <c r="G229" s="255"/>
      <c r="H229" s="256"/>
      <c r="I229" s="251"/>
      <c r="J229" s="257"/>
      <c r="K229" s="251"/>
      <c r="M229" s="252" t="s">
        <v>280</v>
      </c>
      <c r="O229" s="241"/>
    </row>
    <row r="230" spans="1:80" ht="12.75">
      <c r="A230" s="242">
        <v>29</v>
      </c>
      <c r="B230" s="243" t="s">
        <v>281</v>
      </c>
      <c r="C230" s="244" t="s">
        <v>282</v>
      </c>
      <c r="D230" s="245" t="s">
        <v>112</v>
      </c>
      <c r="E230" s="246">
        <v>809.795</v>
      </c>
      <c r="F230" s="377"/>
      <c r="G230" s="247">
        <f>E230*F230</f>
        <v>0</v>
      </c>
      <c r="H230" s="248">
        <v>0.05729</v>
      </c>
      <c r="I230" s="249">
        <f>E230*H230</f>
        <v>46.393155549999996</v>
      </c>
      <c r="J230" s="248">
        <v>0</v>
      </c>
      <c r="K230" s="249">
        <f>E230*J230</f>
        <v>0</v>
      </c>
      <c r="O230" s="241">
        <v>2</v>
      </c>
      <c r="AA230" s="214">
        <v>1</v>
      </c>
      <c r="AB230" s="214">
        <v>1</v>
      </c>
      <c r="AC230" s="214">
        <v>1</v>
      </c>
      <c r="AZ230" s="214">
        <v>1</v>
      </c>
      <c r="BA230" s="214">
        <f>IF(AZ230=1,G230,0)</f>
        <v>0</v>
      </c>
      <c r="BB230" s="214">
        <f>IF(AZ230=2,G230,0)</f>
        <v>0</v>
      </c>
      <c r="BC230" s="214">
        <f>IF(AZ230=3,G230,0)</f>
        <v>0</v>
      </c>
      <c r="BD230" s="214">
        <f>IF(AZ230=4,G230,0)</f>
        <v>0</v>
      </c>
      <c r="BE230" s="214">
        <f>IF(AZ230=5,G230,0)</f>
        <v>0</v>
      </c>
      <c r="CA230" s="241">
        <v>1</v>
      </c>
      <c r="CB230" s="241">
        <v>1</v>
      </c>
    </row>
    <row r="231" spans="1:15" ht="12.75">
      <c r="A231" s="250"/>
      <c r="B231" s="253"/>
      <c r="C231" s="580" t="s">
        <v>171</v>
      </c>
      <c r="D231" s="581"/>
      <c r="E231" s="254">
        <v>28.2</v>
      </c>
      <c r="F231" s="540"/>
      <c r="G231" s="255"/>
      <c r="H231" s="256"/>
      <c r="I231" s="251"/>
      <c r="J231" s="257"/>
      <c r="K231" s="251"/>
      <c r="M231" s="252" t="s">
        <v>171</v>
      </c>
      <c r="O231" s="241"/>
    </row>
    <row r="232" spans="1:15" ht="12.75">
      <c r="A232" s="250"/>
      <c r="B232" s="253"/>
      <c r="C232" s="580" t="s">
        <v>172</v>
      </c>
      <c r="D232" s="581"/>
      <c r="E232" s="254">
        <v>2.6</v>
      </c>
      <c r="F232" s="540"/>
      <c r="G232" s="255"/>
      <c r="H232" s="256"/>
      <c r="I232" s="251"/>
      <c r="J232" s="257"/>
      <c r="K232" s="251"/>
      <c r="M232" s="252" t="s">
        <v>172</v>
      </c>
      <c r="O232" s="241"/>
    </row>
    <row r="233" spans="1:15" ht="12.75">
      <c r="A233" s="250"/>
      <c r="B233" s="253"/>
      <c r="C233" s="580" t="s">
        <v>173</v>
      </c>
      <c r="D233" s="581"/>
      <c r="E233" s="254">
        <v>3.4</v>
      </c>
      <c r="F233" s="540"/>
      <c r="G233" s="255"/>
      <c r="H233" s="256"/>
      <c r="I233" s="251"/>
      <c r="J233" s="257"/>
      <c r="K233" s="251"/>
      <c r="M233" s="252" t="s">
        <v>173</v>
      </c>
      <c r="O233" s="241"/>
    </row>
    <row r="234" spans="1:15" ht="12.75">
      <c r="A234" s="250"/>
      <c r="B234" s="253"/>
      <c r="C234" s="580" t="s">
        <v>174</v>
      </c>
      <c r="D234" s="581"/>
      <c r="E234" s="254">
        <v>13.2</v>
      </c>
      <c r="F234" s="540"/>
      <c r="G234" s="255"/>
      <c r="H234" s="256"/>
      <c r="I234" s="251"/>
      <c r="J234" s="257"/>
      <c r="K234" s="251"/>
      <c r="M234" s="252" t="s">
        <v>174</v>
      </c>
      <c r="O234" s="241"/>
    </row>
    <row r="235" spans="1:15" ht="12.75">
      <c r="A235" s="250"/>
      <c r="B235" s="253"/>
      <c r="C235" s="580" t="s">
        <v>175</v>
      </c>
      <c r="D235" s="581"/>
      <c r="E235" s="254">
        <v>4.26</v>
      </c>
      <c r="F235" s="540"/>
      <c r="G235" s="255"/>
      <c r="H235" s="256"/>
      <c r="I235" s="251"/>
      <c r="J235" s="257"/>
      <c r="K235" s="251"/>
      <c r="M235" s="252" t="s">
        <v>175</v>
      </c>
      <c r="O235" s="241"/>
    </row>
    <row r="236" spans="1:15" ht="12.75">
      <c r="A236" s="250"/>
      <c r="B236" s="253"/>
      <c r="C236" s="580" t="s">
        <v>176</v>
      </c>
      <c r="D236" s="581"/>
      <c r="E236" s="254">
        <v>65</v>
      </c>
      <c r="F236" s="540"/>
      <c r="G236" s="255"/>
      <c r="H236" s="256"/>
      <c r="I236" s="251"/>
      <c r="J236" s="257"/>
      <c r="K236" s="251"/>
      <c r="M236" s="252" t="s">
        <v>176</v>
      </c>
      <c r="O236" s="241"/>
    </row>
    <row r="237" spans="1:15" ht="12.75">
      <c r="A237" s="250"/>
      <c r="B237" s="253"/>
      <c r="C237" s="580" t="s">
        <v>177</v>
      </c>
      <c r="D237" s="581"/>
      <c r="E237" s="254">
        <v>213.6</v>
      </c>
      <c r="F237" s="540"/>
      <c r="G237" s="255"/>
      <c r="H237" s="256"/>
      <c r="I237" s="251"/>
      <c r="J237" s="257"/>
      <c r="K237" s="251"/>
      <c r="M237" s="252" t="s">
        <v>177</v>
      </c>
      <c r="O237" s="241"/>
    </row>
    <row r="238" spans="1:15" ht="12.75">
      <c r="A238" s="250"/>
      <c r="B238" s="253"/>
      <c r="C238" s="580" t="s">
        <v>178</v>
      </c>
      <c r="D238" s="581"/>
      <c r="E238" s="254">
        <v>891</v>
      </c>
      <c r="F238" s="540"/>
      <c r="G238" s="255"/>
      <c r="H238" s="256"/>
      <c r="I238" s="251"/>
      <c r="J238" s="257"/>
      <c r="K238" s="251"/>
      <c r="M238" s="252" t="s">
        <v>178</v>
      </c>
      <c r="O238" s="241"/>
    </row>
    <row r="239" spans="1:15" ht="12.75">
      <c r="A239" s="250"/>
      <c r="B239" s="253"/>
      <c r="C239" s="580" t="s">
        <v>179</v>
      </c>
      <c r="D239" s="581"/>
      <c r="E239" s="254">
        <v>196</v>
      </c>
      <c r="F239" s="540"/>
      <c r="G239" s="255"/>
      <c r="H239" s="256"/>
      <c r="I239" s="251"/>
      <c r="J239" s="257"/>
      <c r="K239" s="251"/>
      <c r="M239" s="252" t="s">
        <v>179</v>
      </c>
      <c r="O239" s="241"/>
    </row>
    <row r="240" spans="1:15" ht="12.75">
      <c r="A240" s="250"/>
      <c r="B240" s="253"/>
      <c r="C240" s="580" t="s">
        <v>180</v>
      </c>
      <c r="D240" s="581"/>
      <c r="E240" s="254">
        <v>14.34</v>
      </c>
      <c r="F240" s="540"/>
      <c r="G240" s="255"/>
      <c r="H240" s="256"/>
      <c r="I240" s="251"/>
      <c r="J240" s="257"/>
      <c r="K240" s="251"/>
      <c r="M240" s="252" t="s">
        <v>180</v>
      </c>
      <c r="O240" s="241"/>
    </row>
    <row r="241" spans="1:15" ht="12.75">
      <c r="A241" s="250"/>
      <c r="B241" s="253"/>
      <c r="C241" s="580" t="s">
        <v>181</v>
      </c>
      <c r="D241" s="581"/>
      <c r="E241" s="254">
        <v>7.17</v>
      </c>
      <c r="F241" s="540"/>
      <c r="G241" s="255"/>
      <c r="H241" s="256"/>
      <c r="I241" s="251"/>
      <c r="J241" s="257"/>
      <c r="K241" s="251"/>
      <c r="M241" s="252" t="s">
        <v>181</v>
      </c>
      <c r="O241" s="241"/>
    </row>
    <row r="242" spans="1:15" ht="12.75">
      <c r="A242" s="250"/>
      <c r="B242" s="253"/>
      <c r="C242" s="580" t="s">
        <v>182</v>
      </c>
      <c r="D242" s="581"/>
      <c r="E242" s="254">
        <v>13.5</v>
      </c>
      <c r="F242" s="540"/>
      <c r="G242" s="255"/>
      <c r="H242" s="256"/>
      <c r="I242" s="251"/>
      <c r="J242" s="257"/>
      <c r="K242" s="251"/>
      <c r="M242" s="252" t="s">
        <v>182</v>
      </c>
      <c r="O242" s="241"/>
    </row>
    <row r="243" spans="1:15" ht="12.75">
      <c r="A243" s="250"/>
      <c r="B243" s="253"/>
      <c r="C243" s="580" t="s">
        <v>183</v>
      </c>
      <c r="D243" s="581"/>
      <c r="E243" s="254">
        <v>24.76</v>
      </c>
      <c r="F243" s="540"/>
      <c r="G243" s="255"/>
      <c r="H243" s="256"/>
      <c r="I243" s="251"/>
      <c r="J243" s="257"/>
      <c r="K243" s="251"/>
      <c r="M243" s="252" t="s">
        <v>183</v>
      </c>
      <c r="O243" s="241"/>
    </row>
    <row r="244" spans="1:15" ht="12.75">
      <c r="A244" s="250"/>
      <c r="B244" s="253"/>
      <c r="C244" s="580" t="s">
        <v>184</v>
      </c>
      <c r="D244" s="581"/>
      <c r="E244" s="254">
        <v>10.39</v>
      </c>
      <c r="F244" s="540"/>
      <c r="G244" s="255"/>
      <c r="H244" s="256"/>
      <c r="I244" s="251"/>
      <c r="J244" s="257"/>
      <c r="K244" s="251"/>
      <c r="M244" s="252" t="s">
        <v>184</v>
      </c>
      <c r="O244" s="241"/>
    </row>
    <row r="245" spans="1:15" ht="12.75">
      <c r="A245" s="250"/>
      <c r="B245" s="253"/>
      <c r="C245" s="580" t="s">
        <v>185</v>
      </c>
      <c r="D245" s="581"/>
      <c r="E245" s="254">
        <v>22.56</v>
      </c>
      <c r="F245" s="540"/>
      <c r="G245" s="255"/>
      <c r="H245" s="256"/>
      <c r="I245" s="251"/>
      <c r="J245" s="257"/>
      <c r="K245" s="251"/>
      <c r="M245" s="252" t="s">
        <v>185</v>
      </c>
      <c r="O245" s="241"/>
    </row>
    <row r="246" spans="1:15" ht="12.75">
      <c r="A246" s="250"/>
      <c r="B246" s="253"/>
      <c r="C246" s="580" t="s">
        <v>186</v>
      </c>
      <c r="D246" s="581"/>
      <c r="E246" s="254">
        <v>9.1</v>
      </c>
      <c r="F246" s="540"/>
      <c r="G246" s="255"/>
      <c r="H246" s="256"/>
      <c r="I246" s="251"/>
      <c r="J246" s="257"/>
      <c r="K246" s="251"/>
      <c r="M246" s="252" t="s">
        <v>186</v>
      </c>
      <c r="O246" s="241"/>
    </row>
    <row r="247" spans="1:15" ht="12.75">
      <c r="A247" s="250"/>
      <c r="B247" s="253"/>
      <c r="C247" s="580" t="s">
        <v>187</v>
      </c>
      <c r="D247" s="581"/>
      <c r="E247" s="254">
        <v>18.2</v>
      </c>
      <c r="F247" s="540"/>
      <c r="G247" s="255"/>
      <c r="H247" s="256"/>
      <c r="I247" s="251"/>
      <c r="J247" s="257"/>
      <c r="K247" s="251"/>
      <c r="M247" s="252" t="s">
        <v>187</v>
      </c>
      <c r="O247" s="241"/>
    </row>
    <row r="248" spans="1:15" ht="12.75">
      <c r="A248" s="250"/>
      <c r="B248" s="253"/>
      <c r="C248" s="580" t="s">
        <v>188</v>
      </c>
      <c r="D248" s="581"/>
      <c r="E248" s="254">
        <v>5.06</v>
      </c>
      <c r="F248" s="540"/>
      <c r="G248" s="255"/>
      <c r="H248" s="256"/>
      <c r="I248" s="251"/>
      <c r="J248" s="257"/>
      <c r="K248" s="251"/>
      <c r="M248" s="252" t="s">
        <v>188</v>
      </c>
      <c r="O248" s="241"/>
    </row>
    <row r="249" spans="1:15" ht="12.75">
      <c r="A249" s="250"/>
      <c r="B249" s="253"/>
      <c r="C249" s="580" t="s">
        <v>189</v>
      </c>
      <c r="D249" s="581"/>
      <c r="E249" s="254">
        <v>7.72</v>
      </c>
      <c r="F249" s="540"/>
      <c r="G249" s="255"/>
      <c r="H249" s="256"/>
      <c r="I249" s="251"/>
      <c r="J249" s="257"/>
      <c r="K249" s="251"/>
      <c r="M249" s="252" t="s">
        <v>189</v>
      </c>
      <c r="O249" s="241"/>
    </row>
    <row r="250" spans="1:15" ht="12.75">
      <c r="A250" s="250"/>
      <c r="B250" s="253"/>
      <c r="C250" s="580" t="s">
        <v>190</v>
      </c>
      <c r="D250" s="581"/>
      <c r="E250" s="254">
        <v>4.8</v>
      </c>
      <c r="F250" s="540"/>
      <c r="G250" s="255"/>
      <c r="H250" s="256"/>
      <c r="I250" s="251"/>
      <c r="J250" s="257"/>
      <c r="K250" s="251"/>
      <c r="M250" s="252" t="s">
        <v>190</v>
      </c>
      <c r="O250" s="241"/>
    </row>
    <row r="251" spans="1:15" ht="12.75">
      <c r="A251" s="250"/>
      <c r="B251" s="253"/>
      <c r="C251" s="580" t="s">
        <v>191</v>
      </c>
      <c r="D251" s="581"/>
      <c r="E251" s="254">
        <v>6.46</v>
      </c>
      <c r="F251" s="540"/>
      <c r="G251" s="255"/>
      <c r="H251" s="256"/>
      <c r="I251" s="251"/>
      <c r="J251" s="257"/>
      <c r="K251" s="251"/>
      <c r="M251" s="252" t="s">
        <v>191</v>
      </c>
      <c r="O251" s="241"/>
    </row>
    <row r="252" spans="1:15" ht="12.75">
      <c r="A252" s="250"/>
      <c r="B252" s="253"/>
      <c r="C252" s="580" t="s">
        <v>192</v>
      </c>
      <c r="D252" s="581"/>
      <c r="E252" s="254">
        <v>7.2</v>
      </c>
      <c r="F252" s="540"/>
      <c r="G252" s="255"/>
      <c r="H252" s="256"/>
      <c r="I252" s="251"/>
      <c r="J252" s="257"/>
      <c r="K252" s="251"/>
      <c r="M252" s="252" t="s">
        <v>192</v>
      </c>
      <c r="O252" s="241"/>
    </row>
    <row r="253" spans="1:15" ht="12.75">
      <c r="A253" s="250"/>
      <c r="B253" s="253"/>
      <c r="C253" s="580" t="s">
        <v>193</v>
      </c>
      <c r="D253" s="581"/>
      <c r="E253" s="254">
        <v>5.04</v>
      </c>
      <c r="F253" s="540"/>
      <c r="G253" s="255"/>
      <c r="H253" s="256"/>
      <c r="I253" s="251"/>
      <c r="J253" s="257"/>
      <c r="K253" s="251"/>
      <c r="M253" s="252" t="s">
        <v>193</v>
      </c>
      <c r="O253" s="241"/>
    </row>
    <row r="254" spans="1:15" ht="12.75">
      <c r="A254" s="250"/>
      <c r="B254" s="253"/>
      <c r="C254" s="580" t="s">
        <v>194</v>
      </c>
      <c r="D254" s="581"/>
      <c r="E254" s="254">
        <v>5.04</v>
      </c>
      <c r="F254" s="540"/>
      <c r="G254" s="255"/>
      <c r="H254" s="256"/>
      <c r="I254" s="251"/>
      <c r="J254" s="257"/>
      <c r="K254" s="251"/>
      <c r="M254" s="252" t="s">
        <v>194</v>
      </c>
      <c r="O254" s="241"/>
    </row>
    <row r="255" spans="1:15" ht="12.75">
      <c r="A255" s="250"/>
      <c r="B255" s="253"/>
      <c r="C255" s="580" t="s">
        <v>195</v>
      </c>
      <c r="D255" s="581"/>
      <c r="E255" s="254">
        <v>6.6</v>
      </c>
      <c r="F255" s="540"/>
      <c r="G255" s="255"/>
      <c r="H255" s="256"/>
      <c r="I255" s="251"/>
      <c r="J255" s="257"/>
      <c r="K255" s="251"/>
      <c r="M255" s="252" t="s">
        <v>195</v>
      </c>
      <c r="O255" s="241"/>
    </row>
    <row r="256" spans="1:15" ht="12.75">
      <c r="A256" s="250"/>
      <c r="B256" s="253"/>
      <c r="C256" s="580" t="s">
        <v>196</v>
      </c>
      <c r="D256" s="581"/>
      <c r="E256" s="254">
        <v>5.04</v>
      </c>
      <c r="F256" s="540"/>
      <c r="G256" s="255"/>
      <c r="H256" s="256"/>
      <c r="I256" s="251"/>
      <c r="J256" s="257"/>
      <c r="K256" s="251"/>
      <c r="M256" s="252" t="s">
        <v>196</v>
      </c>
      <c r="O256" s="241"/>
    </row>
    <row r="257" spans="1:15" ht="12.75">
      <c r="A257" s="250"/>
      <c r="B257" s="253"/>
      <c r="C257" s="580" t="s">
        <v>197</v>
      </c>
      <c r="D257" s="581"/>
      <c r="E257" s="254">
        <v>4.3</v>
      </c>
      <c r="F257" s="540"/>
      <c r="G257" s="255"/>
      <c r="H257" s="256"/>
      <c r="I257" s="251"/>
      <c r="J257" s="257"/>
      <c r="K257" s="251"/>
      <c r="M257" s="252" t="s">
        <v>197</v>
      </c>
      <c r="O257" s="241"/>
    </row>
    <row r="258" spans="1:15" ht="12.75">
      <c r="A258" s="250"/>
      <c r="B258" s="253"/>
      <c r="C258" s="580" t="s">
        <v>198</v>
      </c>
      <c r="D258" s="581"/>
      <c r="E258" s="254">
        <v>4.75</v>
      </c>
      <c r="F258" s="540"/>
      <c r="G258" s="255"/>
      <c r="H258" s="256"/>
      <c r="I258" s="251"/>
      <c r="J258" s="257"/>
      <c r="K258" s="251"/>
      <c r="M258" s="252" t="s">
        <v>198</v>
      </c>
      <c r="O258" s="241"/>
    </row>
    <row r="259" spans="1:15" ht="12.75">
      <c r="A259" s="250"/>
      <c r="B259" s="253"/>
      <c r="C259" s="580" t="s">
        <v>199</v>
      </c>
      <c r="D259" s="581"/>
      <c r="E259" s="254">
        <v>7.2</v>
      </c>
      <c r="F259" s="540"/>
      <c r="G259" s="255"/>
      <c r="H259" s="256"/>
      <c r="I259" s="251"/>
      <c r="J259" s="257"/>
      <c r="K259" s="251"/>
      <c r="M259" s="252" t="s">
        <v>199</v>
      </c>
      <c r="O259" s="241"/>
    </row>
    <row r="260" spans="1:15" ht="12.75">
      <c r="A260" s="250"/>
      <c r="B260" s="253"/>
      <c r="C260" s="580" t="s">
        <v>200</v>
      </c>
      <c r="D260" s="581"/>
      <c r="E260" s="254">
        <v>6.05</v>
      </c>
      <c r="F260" s="540"/>
      <c r="G260" s="255"/>
      <c r="H260" s="256"/>
      <c r="I260" s="251"/>
      <c r="J260" s="257"/>
      <c r="K260" s="251"/>
      <c r="M260" s="252" t="s">
        <v>200</v>
      </c>
      <c r="O260" s="241"/>
    </row>
    <row r="261" spans="1:15" ht="12.75">
      <c r="A261" s="250"/>
      <c r="B261" s="253"/>
      <c r="C261" s="580" t="s">
        <v>201</v>
      </c>
      <c r="D261" s="581"/>
      <c r="E261" s="254">
        <v>7.05</v>
      </c>
      <c r="F261" s="540"/>
      <c r="G261" s="255"/>
      <c r="H261" s="256"/>
      <c r="I261" s="251"/>
      <c r="J261" s="257"/>
      <c r="K261" s="251"/>
      <c r="M261" s="252" t="s">
        <v>201</v>
      </c>
      <c r="O261" s="241"/>
    </row>
    <row r="262" spans="1:15" ht="12.75">
      <c r="A262" s="250"/>
      <c r="B262" s="253"/>
      <c r="C262" s="587" t="s">
        <v>202</v>
      </c>
      <c r="D262" s="581"/>
      <c r="E262" s="278">
        <v>1619.5899999999997</v>
      </c>
      <c r="F262" s="540"/>
      <c r="G262" s="255"/>
      <c r="H262" s="256"/>
      <c r="I262" s="251"/>
      <c r="J262" s="257"/>
      <c r="K262" s="251"/>
      <c r="M262" s="252" t="s">
        <v>202</v>
      </c>
      <c r="O262" s="241"/>
    </row>
    <row r="263" spans="1:15" ht="12.75">
      <c r="A263" s="250"/>
      <c r="B263" s="253"/>
      <c r="C263" s="580" t="s">
        <v>283</v>
      </c>
      <c r="D263" s="581"/>
      <c r="E263" s="254">
        <v>-809.795</v>
      </c>
      <c r="F263" s="540"/>
      <c r="G263" s="255"/>
      <c r="H263" s="256"/>
      <c r="I263" s="251"/>
      <c r="J263" s="257"/>
      <c r="K263" s="251"/>
      <c r="M263" s="252" t="s">
        <v>283</v>
      </c>
      <c r="O263" s="241"/>
    </row>
    <row r="264" spans="1:80" ht="12.75">
      <c r="A264" s="242">
        <v>30</v>
      </c>
      <c r="B264" s="243" t="s">
        <v>284</v>
      </c>
      <c r="C264" s="244" t="s">
        <v>285</v>
      </c>
      <c r="D264" s="245" t="s">
        <v>227</v>
      </c>
      <c r="E264" s="246">
        <v>1619.59</v>
      </c>
      <c r="F264" s="377"/>
      <c r="G264" s="247">
        <f>E264*F264</f>
        <v>0</v>
      </c>
      <c r="H264" s="248">
        <v>0.00046</v>
      </c>
      <c r="I264" s="249">
        <f>E264*H264</f>
        <v>0.7450114</v>
      </c>
      <c r="J264" s="248">
        <v>0</v>
      </c>
      <c r="K264" s="249">
        <f>E264*J264</f>
        <v>0</v>
      </c>
      <c r="O264" s="241">
        <v>2</v>
      </c>
      <c r="AA264" s="214">
        <v>1</v>
      </c>
      <c r="AB264" s="214">
        <v>1</v>
      </c>
      <c r="AC264" s="214">
        <v>1</v>
      </c>
      <c r="AZ264" s="214">
        <v>1</v>
      </c>
      <c r="BA264" s="214">
        <f>IF(AZ264=1,G264,0)</f>
        <v>0</v>
      </c>
      <c r="BB264" s="214">
        <f>IF(AZ264=2,G264,0)</f>
        <v>0</v>
      </c>
      <c r="BC264" s="214">
        <f>IF(AZ264=3,G264,0)</f>
        <v>0</v>
      </c>
      <c r="BD264" s="214">
        <f>IF(AZ264=4,G264,0)</f>
        <v>0</v>
      </c>
      <c r="BE264" s="214">
        <f>IF(AZ264=5,G264,0)</f>
        <v>0</v>
      </c>
      <c r="CA264" s="241">
        <v>1</v>
      </c>
      <c r="CB264" s="241">
        <v>1</v>
      </c>
    </row>
    <row r="265" spans="1:15" ht="12.75">
      <c r="A265" s="250"/>
      <c r="B265" s="253"/>
      <c r="C265" s="580" t="s">
        <v>171</v>
      </c>
      <c r="D265" s="581"/>
      <c r="E265" s="254">
        <v>28.2</v>
      </c>
      <c r="F265" s="540"/>
      <c r="G265" s="255"/>
      <c r="H265" s="256"/>
      <c r="I265" s="251"/>
      <c r="J265" s="257"/>
      <c r="K265" s="251"/>
      <c r="M265" s="252" t="s">
        <v>171</v>
      </c>
      <c r="O265" s="241"/>
    </row>
    <row r="266" spans="1:15" ht="12.75">
      <c r="A266" s="250"/>
      <c r="B266" s="253"/>
      <c r="C266" s="580" t="s">
        <v>172</v>
      </c>
      <c r="D266" s="581"/>
      <c r="E266" s="254">
        <v>2.6</v>
      </c>
      <c r="F266" s="540"/>
      <c r="G266" s="255"/>
      <c r="H266" s="256"/>
      <c r="I266" s="251"/>
      <c r="J266" s="257"/>
      <c r="K266" s="251"/>
      <c r="M266" s="252" t="s">
        <v>172</v>
      </c>
      <c r="O266" s="241"/>
    </row>
    <row r="267" spans="1:15" ht="12.75">
      <c r="A267" s="250"/>
      <c r="B267" s="253"/>
      <c r="C267" s="580" t="s">
        <v>173</v>
      </c>
      <c r="D267" s="581"/>
      <c r="E267" s="254">
        <v>3.4</v>
      </c>
      <c r="F267" s="540"/>
      <c r="G267" s="255"/>
      <c r="H267" s="256"/>
      <c r="I267" s="251"/>
      <c r="J267" s="257"/>
      <c r="K267" s="251"/>
      <c r="M267" s="252" t="s">
        <v>173</v>
      </c>
      <c r="O267" s="241"/>
    </row>
    <row r="268" spans="1:15" ht="12.75">
      <c r="A268" s="250"/>
      <c r="B268" s="253"/>
      <c r="C268" s="580" t="s">
        <v>174</v>
      </c>
      <c r="D268" s="581"/>
      <c r="E268" s="254">
        <v>13.2</v>
      </c>
      <c r="F268" s="540"/>
      <c r="G268" s="255"/>
      <c r="H268" s="256"/>
      <c r="I268" s="251"/>
      <c r="J268" s="257"/>
      <c r="K268" s="251"/>
      <c r="M268" s="252" t="s">
        <v>174</v>
      </c>
      <c r="O268" s="241"/>
    </row>
    <row r="269" spans="1:15" ht="12.75">
      <c r="A269" s="250"/>
      <c r="B269" s="253"/>
      <c r="C269" s="580" t="s">
        <v>175</v>
      </c>
      <c r="D269" s="581"/>
      <c r="E269" s="254">
        <v>4.26</v>
      </c>
      <c r="F269" s="540"/>
      <c r="G269" s="255"/>
      <c r="H269" s="256"/>
      <c r="I269" s="251"/>
      <c r="J269" s="257"/>
      <c r="K269" s="251"/>
      <c r="M269" s="252" t="s">
        <v>175</v>
      </c>
      <c r="O269" s="241"/>
    </row>
    <row r="270" spans="1:15" ht="12.75">
      <c r="A270" s="250"/>
      <c r="B270" s="253"/>
      <c r="C270" s="580" t="s">
        <v>176</v>
      </c>
      <c r="D270" s="581"/>
      <c r="E270" s="254">
        <v>65</v>
      </c>
      <c r="F270" s="540"/>
      <c r="G270" s="255"/>
      <c r="H270" s="256"/>
      <c r="I270" s="251"/>
      <c r="J270" s="257"/>
      <c r="K270" s="251"/>
      <c r="M270" s="252" t="s">
        <v>176</v>
      </c>
      <c r="O270" s="241"/>
    </row>
    <row r="271" spans="1:15" ht="12.75">
      <c r="A271" s="250"/>
      <c r="B271" s="253"/>
      <c r="C271" s="580" t="s">
        <v>177</v>
      </c>
      <c r="D271" s="581"/>
      <c r="E271" s="254">
        <v>213.6</v>
      </c>
      <c r="F271" s="540"/>
      <c r="G271" s="255"/>
      <c r="H271" s="256"/>
      <c r="I271" s="251"/>
      <c r="J271" s="257"/>
      <c r="K271" s="251"/>
      <c r="M271" s="252" t="s">
        <v>177</v>
      </c>
      <c r="O271" s="241"/>
    </row>
    <row r="272" spans="1:15" ht="12.75">
      <c r="A272" s="250"/>
      <c r="B272" s="253"/>
      <c r="C272" s="580" t="s">
        <v>178</v>
      </c>
      <c r="D272" s="581"/>
      <c r="E272" s="254">
        <v>891</v>
      </c>
      <c r="F272" s="540"/>
      <c r="G272" s="255"/>
      <c r="H272" s="256"/>
      <c r="I272" s="251"/>
      <c r="J272" s="257"/>
      <c r="K272" s="251"/>
      <c r="M272" s="252" t="s">
        <v>178</v>
      </c>
      <c r="O272" s="241"/>
    </row>
    <row r="273" spans="1:15" ht="12.75">
      <c r="A273" s="250"/>
      <c r="B273" s="253"/>
      <c r="C273" s="580" t="s">
        <v>179</v>
      </c>
      <c r="D273" s="581"/>
      <c r="E273" s="254">
        <v>196</v>
      </c>
      <c r="F273" s="540"/>
      <c r="G273" s="255"/>
      <c r="H273" s="256"/>
      <c r="I273" s="251"/>
      <c r="J273" s="257"/>
      <c r="K273" s="251"/>
      <c r="M273" s="252" t="s">
        <v>179</v>
      </c>
      <c r="O273" s="241"/>
    </row>
    <row r="274" spans="1:15" ht="12.75">
      <c r="A274" s="250"/>
      <c r="B274" s="253"/>
      <c r="C274" s="580" t="s">
        <v>180</v>
      </c>
      <c r="D274" s="581"/>
      <c r="E274" s="254">
        <v>14.34</v>
      </c>
      <c r="F274" s="540"/>
      <c r="G274" s="255"/>
      <c r="H274" s="256"/>
      <c r="I274" s="251"/>
      <c r="J274" s="257"/>
      <c r="K274" s="251"/>
      <c r="M274" s="252" t="s">
        <v>180</v>
      </c>
      <c r="O274" s="241"/>
    </row>
    <row r="275" spans="1:15" ht="12.75">
      <c r="A275" s="250"/>
      <c r="B275" s="253"/>
      <c r="C275" s="580" t="s">
        <v>181</v>
      </c>
      <c r="D275" s="581"/>
      <c r="E275" s="254">
        <v>7.17</v>
      </c>
      <c r="F275" s="540"/>
      <c r="G275" s="255"/>
      <c r="H275" s="256"/>
      <c r="I275" s="251"/>
      <c r="J275" s="257"/>
      <c r="K275" s="251"/>
      <c r="M275" s="252" t="s">
        <v>181</v>
      </c>
      <c r="O275" s="241"/>
    </row>
    <row r="276" spans="1:15" ht="12.75">
      <c r="A276" s="250"/>
      <c r="B276" s="253"/>
      <c r="C276" s="580" t="s">
        <v>182</v>
      </c>
      <c r="D276" s="581"/>
      <c r="E276" s="254">
        <v>13.5</v>
      </c>
      <c r="F276" s="540"/>
      <c r="G276" s="255"/>
      <c r="H276" s="256"/>
      <c r="I276" s="251"/>
      <c r="J276" s="257"/>
      <c r="K276" s="251"/>
      <c r="M276" s="252" t="s">
        <v>182</v>
      </c>
      <c r="O276" s="241"/>
    </row>
    <row r="277" spans="1:15" ht="12.75">
      <c r="A277" s="250"/>
      <c r="B277" s="253"/>
      <c r="C277" s="580" t="s">
        <v>183</v>
      </c>
      <c r="D277" s="581"/>
      <c r="E277" s="254">
        <v>24.76</v>
      </c>
      <c r="F277" s="540"/>
      <c r="G277" s="255"/>
      <c r="H277" s="256"/>
      <c r="I277" s="251"/>
      <c r="J277" s="257"/>
      <c r="K277" s="251"/>
      <c r="M277" s="252" t="s">
        <v>183</v>
      </c>
      <c r="O277" s="241"/>
    </row>
    <row r="278" spans="1:15" ht="12.75">
      <c r="A278" s="250"/>
      <c r="B278" s="253"/>
      <c r="C278" s="580" t="s">
        <v>184</v>
      </c>
      <c r="D278" s="581"/>
      <c r="E278" s="254">
        <v>10.39</v>
      </c>
      <c r="F278" s="540"/>
      <c r="G278" s="255"/>
      <c r="H278" s="256"/>
      <c r="I278" s="251"/>
      <c r="J278" s="257"/>
      <c r="K278" s="251"/>
      <c r="M278" s="252" t="s">
        <v>184</v>
      </c>
      <c r="O278" s="241"/>
    </row>
    <row r="279" spans="1:15" ht="12.75">
      <c r="A279" s="250"/>
      <c r="B279" s="253"/>
      <c r="C279" s="580" t="s">
        <v>185</v>
      </c>
      <c r="D279" s="581"/>
      <c r="E279" s="254">
        <v>22.56</v>
      </c>
      <c r="F279" s="540"/>
      <c r="G279" s="255"/>
      <c r="H279" s="256"/>
      <c r="I279" s="251"/>
      <c r="J279" s="257"/>
      <c r="K279" s="251"/>
      <c r="M279" s="252" t="s">
        <v>185</v>
      </c>
      <c r="O279" s="241"/>
    </row>
    <row r="280" spans="1:15" ht="12.75">
      <c r="A280" s="250"/>
      <c r="B280" s="253"/>
      <c r="C280" s="580" t="s">
        <v>186</v>
      </c>
      <c r="D280" s="581"/>
      <c r="E280" s="254">
        <v>9.1</v>
      </c>
      <c r="F280" s="540"/>
      <c r="G280" s="255"/>
      <c r="H280" s="256"/>
      <c r="I280" s="251"/>
      <c r="J280" s="257"/>
      <c r="K280" s="251"/>
      <c r="M280" s="252" t="s">
        <v>186</v>
      </c>
      <c r="O280" s="241"/>
    </row>
    <row r="281" spans="1:15" ht="12.75">
      <c r="A281" s="250"/>
      <c r="B281" s="253"/>
      <c r="C281" s="580" t="s">
        <v>187</v>
      </c>
      <c r="D281" s="581"/>
      <c r="E281" s="254">
        <v>18.2</v>
      </c>
      <c r="F281" s="540"/>
      <c r="G281" s="255"/>
      <c r="H281" s="256"/>
      <c r="I281" s="251"/>
      <c r="J281" s="257"/>
      <c r="K281" s="251"/>
      <c r="M281" s="252" t="s">
        <v>187</v>
      </c>
      <c r="O281" s="241"/>
    </row>
    <row r="282" spans="1:15" ht="12.75">
      <c r="A282" s="250"/>
      <c r="B282" s="253"/>
      <c r="C282" s="580" t="s">
        <v>188</v>
      </c>
      <c r="D282" s="581"/>
      <c r="E282" s="254">
        <v>5.06</v>
      </c>
      <c r="F282" s="540"/>
      <c r="G282" s="255"/>
      <c r="H282" s="256"/>
      <c r="I282" s="251"/>
      <c r="J282" s="257"/>
      <c r="K282" s="251"/>
      <c r="M282" s="252" t="s">
        <v>188</v>
      </c>
      <c r="O282" s="241"/>
    </row>
    <row r="283" spans="1:15" ht="12.75">
      <c r="A283" s="250"/>
      <c r="B283" s="253"/>
      <c r="C283" s="580" t="s">
        <v>189</v>
      </c>
      <c r="D283" s="581"/>
      <c r="E283" s="254">
        <v>7.72</v>
      </c>
      <c r="F283" s="540"/>
      <c r="G283" s="255"/>
      <c r="H283" s="256"/>
      <c r="I283" s="251"/>
      <c r="J283" s="257"/>
      <c r="K283" s="251"/>
      <c r="M283" s="252" t="s">
        <v>189</v>
      </c>
      <c r="O283" s="241"/>
    </row>
    <row r="284" spans="1:15" ht="12.75">
      <c r="A284" s="250"/>
      <c r="B284" s="253"/>
      <c r="C284" s="580" t="s">
        <v>190</v>
      </c>
      <c r="D284" s="581"/>
      <c r="E284" s="254">
        <v>4.8</v>
      </c>
      <c r="F284" s="540"/>
      <c r="G284" s="255"/>
      <c r="H284" s="256"/>
      <c r="I284" s="251"/>
      <c r="J284" s="257"/>
      <c r="K284" s="251"/>
      <c r="M284" s="252" t="s">
        <v>190</v>
      </c>
      <c r="O284" s="241"/>
    </row>
    <row r="285" spans="1:15" ht="12.75">
      <c r="A285" s="250"/>
      <c r="B285" s="253"/>
      <c r="C285" s="587" t="s">
        <v>202</v>
      </c>
      <c r="D285" s="581"/>
      <c r="E285" s="278">
        <v>1554.86</v>
      </c>
      <c r="F285" s="540"/>
      <c r="G285" s="255"/>
      <c r="H285" s="256"/>
      <c r="I285" s="251"/>
      <c r="J285" s="257"/>
      <c r="K285" s="251"/>
      <c r="M285" s="252" t="s">
        <v>202</v>
      </c>
      <c r="O285" s="241"/>
    </row>
    <row r="286" spans="1:15" ht="12.75">
      <c r="A286" s="250"/>
      <c r="B286" s="253"/>
      <c r="C286" s="580" t="s">
        <v>191</v>
      </c>
      <c r="D286" s="581"/>
      <c r="E286" s="254">
        <v>6.46</v>
      </c>
      <c r="F286" s="540"/>
      <c r="G286" s="255"/>
      <c r="H286" s="256"/>
      <c r="I286" s="251"/>
      <c r="J286" s="257"/>
      <c r="K286" s="251"/>
      <c r="M286" s="252" t="s">
        <v>191</v>
      </c>
      <c r="O286" s="241"/>
    </row>
    <row r="287" spans="1:15" ht="12.75">
      <c r="A287" s="250"/>
      <c r="B287" s="253"/>
      <c r="C287" s="580" t="s">
        <v>192</v>
      </c>
      <c r="D287" s="581"/>
      <c r="E287" s="254">
        <v>7.2</v>
      </c>
      <c r="F287" s="540"/>
      <c r="G287" s="255"/>
      <c r="H287" s="256"/>
      <c r="I287" s="251"/>
      <c r="J287" s="257"/>
      <c r="K287" s="251"/>
      <c r="M287" s="252" t="s">
        <v>192</v>
      </c>
      <c r="O287" s="241"/>
    </row>
    <row r="288" spans="1:15" ht="12.75">
      <c r="A288" s="250"/>
      <c r="B288" s="253"/>
      <c r="C288" s="580" t="s">
        <v>193</v>
      </c>
      <c r="D288" s="581"/>
      <c r="E288" s="254">
        <v>5.04</v>
      </c>
      <c r="F288" s="540"/>
      <c r="G288" s="255"/>
      <c r="H288" s="256"/>
      <c r="I288" s="251"/>
      <c r="J288" s="257"/>
      <c r="K288" s="251"/>
      <c r="M288" s="252" t="s">
        <v>193</v>
      </c>
      <c r="O288" s="241"/>
    </row>
    <row r="289" spans="1:15" ht="12.75">
      <c r="A289" s="250"/>
      <c r="B289" s="253"/>
      <c r="C289" s="580" t="s">
        <v>194</v>
      </c>
      <c r="D289" s="581"/>
      <c r="E289" s="254">
        <v>5.04</v>
      </c>
      <c r="F289" s="540"/>
      <c r="G289" s="255"/>
      <c r="H289" s="256"/>
      <c r="I289" s="251"/>
      <c r="J289" s="257"/>
      <c r="K289" s="251"/>
      <c r="M289" s="252" t="s">
        <v>194</v>
      </c>
      <c r="O289" s="241"/>
    </row>
    <row r="290" spans="1:15" ht="12.75">
      <c r="A290" s="250"/>
      <c r="B290" s="253"/>
      <c r="C290" s="580" t="s">
        <v>195</v>
      </c>
      <c r="D290" s="581"/>
      <c r="E290" s="254">
        <v>6.6</v>
      </c>
      <c r="F290" s="540"/>
      <c r="G290" s="255"/>
      <c r="H290" s="256"/>
      <c r="I290" s="251"/>
      <c r="J290" s="257"/>
      <c r="K290" s="251"/>
      <c r="M290" s="252" t="s">
        <v>195</v>
      </c>
      <c r="O290" s="241"/>
    </row>
    <row r="291" spans="1:15" ht="12.75">
      <c r="A291" s="250"/>
      <c r="B291" s="253"/>
      <c r="C291" s="580" t="s">
        <v>196</v>
      </c>
      <c r="D291" s="581"/>
      <c r="E291" s="254">
        <v>5.04</v>
      </c>
      <c r="F291" s="540"/>
      <c r="G291" s="255"/>
      <c r="H291" s="256"/>
      <c r="I291" s="251"/>
      <c r="J291" s="257"/>
      <c r="K291" s="251"/>
      <c r="M291" s="252" t="s">
        <v>196</v>
      </c>
      <c r="O291" s="241"/>
    </row>
    <row r="292" spans="1:15" ht="12.75">
      <c r="A292" s="250"/>
      <c r="B292" s="253"/>
      <c r="C292" s="580" t="s">
        <v>197</v>
      </c>
      <c r="D292" s="581"/>
      <c r="E292" s="254">
        <v>4.3</v>
      </c>
      <c r="F292" s="540"/>
      <c r="G292" s="255"/>
      <c r="H292" s="256"/>
      <c r="I292" s="251"/>
      <c r="J292" s="257"/>
      <c r="K292" s="251"/>
      <c r="M292" s="252" t="s">
        <v>197</v>
      </c>
      <c r="O292" s="241"/>
    </row>
    <row r="293" spans="1:15" ht="12.75">
      <c r="A293" s="250"/>
      <c r="B293" s="253"/>
      <c r="C293" s="580" t="s">
        <v>198</v>
      </c>
      <c r="D293" s="581"/>
      <c r="E293" s="254">
        <v>4.75</v>
      </c>
      <c r="F293" s="540"/>
      <c r="G293" s="255"/>
      <c r="H293" s="256"/>
      <c r="I293" s="251"/>
      <c r="J293" s="257"/>
      <c r="K293" s="251"/>
      <c r="M293" s="252" t="s">
        <v>198</v>
      </c>
      <c r="O293" s="241"/>
    </row>
    <row r="294" spans="1:15" ht="12.75">
      <c r="A294" s="250"/>
      <c r="B294" s="253"/>
      <c r="C294" s="587" t="s">
        <v>202</v>
      </c>
      <c r="D294" s="581"/>
      <c r="E294" s="278">
        <v>44.42999999999999</v>
      </c>
      <c r="F294" s="540"/>
      <c r="G294" s="255"/>
      <c r="H294" s="256"/>
      <c r="I294" s="251"/>
      <c r="J294" s="257"/>
      <c r="K294" s="251"/>
      <c r="M294" s="252" t="s">
        <v>202</v>
      </c>
      <c r="O294" s="241"/>
    </row>
    <row r="295" spans="1:15" ht="12.75">
      <c r="A295" s="250"/>
      <c r="B295" s="253"/>
      <c r="C295" s="580" t="s">
        <v>199</v>
      </c>
      <c r="D295" s="581"/>
      <c r="E295" s="254">
        <v>7.2</v>
      </c>
      <c r="F295" s="540"/>
      <c r="G295" s="255"/>
      <c r="H295" s="256"/>
      <c r="I295" s="251"/>
      <c r="J295" s="257"/>
      <c r="K295" s="251"/>
      <c r="M295" s="252" t="s">
        <v>199</v>
      </c>
      <c r="O295" s="241"/>
    </row>
    <row r="296" spans="1:15" ht="12.75">
      <c r="A296" s="250"/>
      <c r="B296" s="253"/>
      <c r="C296" s="580" t="s">
        <v>200</v>
      </c>
      <c r="D296" s="581"/>
      <c r="E296" s="254">
        <v>6.05</v>
      </c>
      <c r="F296" s="540"/>
      <c r="G296" s="255"/>
      <c r="H296" s="256"/>
      <c r="I296" s="251"/>
      <c r="J296" s="257"/>
      <c r="K296" s="251"/>
      <c r="M296" s="252" t="s">
        <v>200</v>
      </c>
      <c r="O296" s="241"/>
    </row>
    <row r="297" spans="1:15" ht="12.75">
      <c r="A297" s="250"/>
      <c r="B297" s="253"/>
      <c r="C297" s="587" t="s">
        <v>202</v>
      </c>
      <c r="D297" s="581"/>
      <c r="E297" s="278">
        <v>13.25</v>
      </c>
      <c r="F297" s="540"/>
      <c r="G297" s="255"/>
      <c r="H297" s="256"/>
      <c r="I297" s="251"/>
      <c r="J297" s="257"/>
      <c r="K297" s="251"/>
      <c r="M297" s="252" t="s">
        <v>202</v>
      </c>
      <c r="O297" s="241"/>
    </row>
    <row r="298" spans="1:15" ht="12.75">
      <c r="A298" s="250"/>
      <c r="B298" s="253"/>
      <c r="C298" s="580" t="s">
        <v>201</v>
      </c>
      <c r="D298" s="581"/>
      <c r="E298" s="254">
        <v>7.05</v>
      </c>
      <c r="F298" s="540"/>
      <c r="G298" s="255"/>
      <c r="H298" s="256"/>
      <c r="I298" s="251"/>
      <c r="J298" s="257"/>
      <c r="K298" s="251"/>
      <c r="M298" s="252" t="s">
        <v>201</v>
      </c>
      <c r="O298" s="241"/>
    </row>
    <row r="299" spans="1:15" ht="12.75">
      <c r="A299" s="250"/>
      <c r="B299" s="253"/>
      <c r="C299" s="587" t="s">
        <v>202</v>
      </c>
      <c r="D299" s="581"/>
      <c r="E299" s="278">
        <v>7.05</v>
      </c>
      <c r="F299" s="540"/>
      <c r="G299" s="255"/>
      <c r="H299" s="256"/>
      <c r="I299" s="251"/>
      <c r="J299" s="257"/>
      <c r="K299" s="251"/>
      <c r="M299" s="252" t="s">
        <v>202</v>
      </c>
      <c r="O299" s="241"/>
    </row>
    <row r="300" spans="1:80" ht="22.5">
      <c r="A300" s="242">
        <v>31</v>
      </c>
      <c r="B300" s="243" t="s">
        <v>286</v>
      </c>
      <c r="C300" s="244" t="s">
        <v>287</v>
      </c>
      <c r="D300" s="245" t="s">
        <v>112</v>
      </c>
      <c r="E300" s="246">
        <v>32.91</v>
      </c>
      <c r="F300" s="377"/>
      <c r="G300" s="247">
        <f>E300*F300</f>
        <v>0</v>
      </c>
      <c r="H300" s="248">
        <v>0.01065</v>
      </c>
      <c r="I300" s="249">
        <f>E300*H300</f>
        <v>0.35049149999999996</v>
      </c>
      <c r="J300" s="248">
        <v>0</v>
      </c>
      <c r="K300" s="249">
        <f>E300*J300</f>
        <v>0</v>
      </c>
      <c r="O300" s="241">
        <v>2</v>
      </c>
      <c r="AA300" s="214">
        <v>1</v>
      </c>
      <c r="AB300" s="214">
        <v>1</v>
      </c>
      <c r="AC300" s="214">
        <v>1</v>
      </c>
      <c r="AZ300" s="214">
        <v>1</v>
      </c>
      <c r="BA300" s="214">
        <f>IF(AZ300=1,G300,0)</f>
        <v>0</v>
      </c>
      <c r="BB300" s="214">
        <f>IF(AZ300=2,G300,0)</f>
        <v>0</v>
      </c>
      <c r="BC300" s="214">
        <f>IF(AZ300=3,G300,0)</f>
        <v>0</v>
      </c>
      <c r="BD300" s="214">
        <f>IF(AZ300=4,G300,0)</f>
        <v>0</v>
      </c>
      <c r="BE300" s="214">
        <f>IF(AZ300=5,G300,0)</f>
        <v>0</v>
      </c>
      <c r="CA300" s="241">
        <v>1</v>
      </c>
      <c r="CB300" s="241">
        <v>1</v>
      </c>
    </row>
    <row r="301" spans="1:15" ht="22.5">
      <c r="A301" s="250"/>
      <c r="B301" s="253"/>
      <c r="C301" s="580" t="s">
        <v>288</v>
      </c>
      <c r="D301" s="581"/>
      <c r="E301" s="254">
        <v>0</v>
      </c>
      <c r="F301" s="540"/>
      <c r="G301" s="255"/>
      <c r="H301" s="256"/>
      <c r="I301" s="251"/>
      <c r="J301" s="257"/>
      <c r="K301" s="251"/>
      <c r="M301" s="252" t="s">
        <v>288</v>
      </c>
      <c r="O301" s="241"/>
    </row>
    <row r="302" spans="1:15" ht="12.75">
      <c r="A302" s="250"/>
      <c r="B302" s="253"/>
      <c r="C302" s="580" t="s">
        <v>289</v>
      </c>
      <c r="D302" s="581"/>
      <c r="E302" s="254">
        <v>0</v>
      </c>
      <c r="F302" s="540"/>
      <c r="G302" s="255"/>
      <c r="H302" s="256"/>
      <c r="I302" s="251"/>
      <c r="J302" s="257"/>
      <c r="K302" s="251"/>
      <c r="M302" s="252" t="s">
        <v>289</v>
      </c>
      <c r="O302" s="241"/>
    </row>
    <row r="303" spans="1:15" ht="12.75">
      <c r="A303" s="250"/>
      <c r="B303" s="253"/>
      <c r="C303" s="580" t="s">
        <v>290</v>
      </c>
      <c r="D303" s="581"/>
      <c r="E303" s="254">
        <v>0</v>
      </c>
      <c r="F303" s="540"/>
      <c r="G303" s="255"/>
      <c r="H303" s="256"/>
      <c r="I303" s="251"/>
      <c r="J303" s="257"/>
      <c r="K303" s="251"/>
      <c r="M303" s="252" t="s">
        <v>290</v>
      </c>
      <c r="O303" s="241"/>
    </row>
    <row r="304" spans="1:15" ht="12.75">
      <c r="A304" s="250"/>
      <c r="B304" s="253"/>
      <c r="C304" s="580" t="s">
        <v>291</v>
      </c>
      <c r="D304" s="581"/>
      <c r="E304" s="254">
        <v>0</v>
      </c>
      <c r="F304" s="540"/>
      <c r="G304" s="255"/>
      <c r="H304" s="256"/>
      <c r="I304" s="251"/>
      <c r="J304" s="257"/>
      <c r="K304" s="251"/>
      <c r="M304" s="252" t="s">
        <v>291</v>
      </c>
      <c r="O304" s="241"/>
    </row>
    <row r="305" spans="1:15" ht="22.5">
      <c r="A305" s="250"/>
      <c r="B305" s="253"/>
      <c r="C305" s="580" t="s">
        <v>292</v>
      </c>
      <c r="D305" s="581"/>
      <c r="E305" s="254">
        <v>0</v>
      </c>
      <c r="F305" s="540"/>
      <c r="G305" s="255"/>
      <c r="H305" s="256"/>
      <c r="I305" s="251"/>
      <c r="J305" s="257"/>
      <c r="K305" s="251"/>
      <c r="M305" s="252" t="s">
        <v>292</v>
      </c>
      <c r="O305" s="241"/>
    </row>
    <row r="306" spans="1:15" ht="12.75">
      <c r="A306" s="250"/>
      <c r="B306" s="253"/>
      <c r="C306" s="580" t="s">
        <v>293</v>
      </c>
      <c r="D306" s="581"/>
      <c r="E306" s="254">
        <v>12</v>
      </c>
      <c r="F306" s="540"/>
      <c r="G306" s="255"/>
      <c r="H306" s="256"/>
      <c r="I306" s="251"/>
      <c r="J306" s="257"/>
      <c r="K306" s="251"/>
      <c r="M306" s="252" t="s">
        <v>293</v>
      </c>
      <c r="O306" s="241"/>
    </row>
    <row r="307" spans="1:15" ht="12.75">
      <c r="A307" s="250"/>
      <c r="B307" s="253"/>
      <c r="C307" s="580" t="s">
        <v>294</v>
      </c>
      <c r="D307" s="581"/>
      <c r="E307" s="254">
        <v>20.91</v>
      </c>
      <c r="F307" s="540"/>
      <c r="G307" s="255"/>
      <c r="H307" s="256"/>
      <c r="I307" s="251"/>
      <c r="J307" s="257"/>
      <c r="K307" s="251"/>
      <c r="M307" s="252" t="s">
        <v>294</v>
      </c>
      <c r="O307" s="241"/>
    </row>
    <row r="308" spans="1:57" ht="12.75">
      <c r="A308" s="258"/>
      <c r="B308" s="259" t="s">
        <v>102</v>
      </c>
      <c r="C308" s="260" t="s">
        <v>239</v>
      </c>
      <c r="D308" s="261"/>
      <c r="E308" s="262"/>
      <c r="F308" s="542"/>
      <c r="G308" s="264">
        <f>SUM(G153:G307)</f>
        <v>0</v>
      </c>
      <c r="H308" s="265"/>
      <c r="I308" s="266">
        <f>SUM(I153:I307)</f>
        <v>48.81207361</v>
      </c>
      <c r="J308" s="265"/>
      <c r="K308" s="266">
        <f>SUM(K153:K307)</f>
        <v>0</v>
      </c>
      <c r="O308" s="241">
        <v>4</v>
      </c>
      <c r="BA308" s="267">
        <f>SUM(BA153:BA307)</f>
        <v>0</v>
      </c>
      <c r="BB308" s="267">
        <f>SUM(BB153:BB307)</f>
        <v>0</v>
      </c>
      <c r="BC308" s="267">
        <f>SUM(BC153:BC307)</f>
        <v>0</v>
      </c>
      <c r="BD308" s="267">
        <f>SUM(BD153:BD307)</f>
        <v>0</v>
      </c>
      <c r="BE308" s="267">
        <f>SUM(BE153:BE307)</f>
        <v>0</v>
      </c>
    </row>
    <row r="309" spans="1:15" ht="12.75">
      <c r="A309" s="231" t="s">
        <v>98</v>
      </c>
      <c r="B309" s="232" t="s">
        <v>295</v>
      </c>
      <c r="C309" s="233" t="s">
        <v>296</v>
      </c>
      <c r="D309" s="234"/>
      <c r="E309" s="235"/>
      <c r="F309" s="543"/>
      <c r="G309" s="236"/>
      <c r="H309" s="237"/>
      <c r="I309" s="238"/>
      <c r="J309" s="239"/>
      <c r="K309" s="240"/>
      <c r="O309" s="241">
        <v>1</v>
      </c>
    </row>
    <row r="310" spans="1:80" ht="22.5">
      <c r="A310" s="242">
        <v>32</v>
      </c>
      <c r="B310" s="243" t="s">
        <v>298</v>
      </c>
      <c r="C310" s="244" t="s">
        <v>299</v>
      </c>
      <c r="D310" s="245" t="s">
        <v>112</v>
      </c>
      <c r="E310" s="246">
        <v>79.4</v>
      </c>
      <c r="F310" s="377"/>
      <c r="G310" s="247">
        <f>E310*F310</f>
        <v>0</v>
      </c>
      <c r="H310" s="248">
        <v>0.00242</v>
      </c>
      <c r="I310" s="249">
        <f>E310*H310</f>
        <v>0.192148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0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580" t="s">
        <v>300</v>
      </c>
      <c r="D311" s="581"/>
      <c r="E311" s="254">
        <v>0</v>
      </c>
      <c r="F311" s="540"/>
      <c r="G311" s="255"/>
      <c r="H311" s="256"/>
      <c r="I311" s="251"/>
      <c r="J311" s="257"/>
      <c r="K311" s="251"/>
      <c r="M311" s="252" t="s">
        <v>300</v>
      </c>
      <c r="O311" s="241"/>
    </row>
    <row r="312" spans="1:15" ht="12.75">
      <c r="A312" s="250"/>
      <c r="B312" s="253"/>
      <c r="C312" s="580" t="s">
        <v>301</v>
      </c>
      <c r="D312" s="581"/>
      <c r="E312" s="254">
        <v>18.7</v>
      </c>
      <c r="F312" s="540"/>
      <c r="G312" s="255"/>
      <c r="H312" s="256"/>
      <c r="I312" s="251"/>
      <c r="J312" s="257"/>
      <c r="K312" s="251"/>
      <c r="M312" s="252" t="s">
        <v>301</v>
      </c>
      <c r="O312" s="241"/>
    </row>
    <row r="313" spans="1:15" ht="12.75">
      <c r="A313" s="250"/>
      <c r="B313" s="253"/>
      <c r="C313" s="580" t="s">
        <v>302</v>
      </c>
      <c r="D313" s="581"/>
      <c r="E313" s="254">
        <v>20.4</v>
      </c>
      <c r="F313" s="540"/>
      <c r="G313" s="255"/>
      <c r="H313" s="256"/>
      <c r="I313" s="251"/>
      <c r="J313" s="257"/>
      <c r="K313" s="251"/>
      <c r="M313" s="252" t="s">
        <v>302</v>
      </c>
      <c r="O313" s="241"/>
    </row>
    <row r="314" spans="1:15" ht="12.75">
      <c r="A314" s="250"/>
      <c r="B314" s="253"/>
      <c r="C314" s="580" t="s">
        <v>303</v>
      </c>
      <c r="D314" s="581"/>
      <c r="E314" s="254">
        <v>19.5</v>
      </c>
      <c r="F314" s="540"/>
      <c r="G314" s="255"/>
      <c r="H314" s="256"/>
      <c r="I314" s="251"/>
      <c r="J314" s="257"/>
      <c r="K314" s="251"/>
      <c r="M314" s="252" t="s">
        <v>303</v>
      </c>
      <c r="O314" s="241"/>
    </row>
    <row r="315" spans="1:15" ht="12.75">
      <c r="A315" s="250"/>
      <c r="B315" s="253"/>
      <c r="C315" s="580" t="s">
        <v>304</v>
      </c>
      <c r="D315" s="581"/>
      <c r="E315" s="254">
        <v>14.2</v>
      </c>
      <c r="F315" s="540"/>
      <c r="G315" s="255"/>
      <c r="H315" s="256"/>
      <c r="I315" s="251"/>
      <c r="J315" s="257"/>
      <c r="K315" s="251"/>
      <c r="M315" s="252" t="s">
        <v>304</v>
      </c>
      <c r="O315" s="241"/>
    </row>
    <row r="316" spans="1:15" ht="12.75">
      <c r="A316" s="250"/>
      <c r="B316" s="253"/>
      <c r="C316" s="587" t="s">
        <v>202</v>
      </c>
      <c r="D316" s="581"/>
      <c r="E316" s="278">
        <v>72.8</v>
      </c>
      <c r="F316" s="540"/>
      <c r="G316" s="255"/>
      <c r="H316" s="256"/>
      <c r="I316" s="251"/>
      <c r="J316" s="257"/>
      <c r="K316" s="251"/>
      <c r="M316" s="252" t="s">
        <v>202</v>
      </c>
      <c r="O316" s="241"/>
    </row>
    <row r="317" spans="1:15" ht="12.75">
      <c r="A317" s="250"/>
      <c r="B317" s="253"/>
      <c r="C317" s="580" t="s">
        <v>305</v>
      </c>
      <c r="D317" s="581"/>
      <c r="E317" s="254">
        <v>6.6</v>
      </c>
      <c r="F317" s="540"/>
      <c r="G317" s="255"/>
      <c r="H317" s="256"/>
      <c r="I317" s="251"/>
      <c r="J317" s="257"/>
      <c r="K317" s="251"/>
      <c r="M317" s="252" t="s">
        <v>305</v>
      </c>
      <c r="O317" s="241"/>
    </row>
    <row r="318" spans="1:80" ht="12.75">
      <c r="A318" s="242">
        <v>33</v>
      </c>
      <c r="B318" s="243" t="s">
        <v>306</v>
      </c>
      <c r="C318" s="244" t="s">
        <v>307</v>
      </c>
      <c r="D318" s="245" t="s">
        <v>112</v>
      </c>
      <c r="E318" s="246">
        <v>79.4</v>
      </c>
      <c r="F318" s="377"/>
      <c r="G318" s="247">
        <f>E318*F318</f>
        <v>0</v>
      </c>
      <c r="H318" s="248">
        <v>0.00042</v>
      </c>
      <c r="I318" s="249">
        <f>E318*H318</f>
        <v>0.033348</v>
      </c>
      <c r="J318" s="248">
        <v>0</v>
      </c>
      <c r="K318" s="249">
        <f>E318*J318</f>
        <v>0</v>
      </c>
      <c r="O318" s="241">
        <v>2</v>
      </c>
      <c r="AA318" s="214">
        <v>1</v>
      </c>
      <c r="AB318" s="214">
        <v>1</v>
      </c>
      <c r="AC318" s="214">
        <v>1</v>
      </c>
      <c r="AZ318" s="214">
        <v>1</v>
      </c>
      <c r="BA318" s="214">
        <f>IF(AZ318=1,G318,0)</f>
        <v>0</v>
      </c>
      <c r="BB318" s="214">
        <f>IF(AZ318=2,G318,0)</f>
        <v>0</v>
      </c>
      <c r="BC318" s="214">
        <f>IF(AZ318=3,G318,0)</f>
        <v>0</v>
      </c>
      <c r="BD318" s="214">
        <f>IF(AZ318=4,G318,0)</f>
        <v>0</v>
      </c>
      <c r="BE318" s="214">
        <f>IF(AZ318=5,G318,0)</f>
        <v>0</v>
      </c>
      <c r="CA318" s="241">
        <v>1</v>
      </c>
      <c r="CB318" s="241">
        <v>1</v>
      </c>
    </row>
    <row r="319" spans="1:15" ht="12.75">
      <c r="A319" s="250"/>
      <c r="B319" s="253"/>
      <c r="C319" s="580" t="s">
        <v>300</v>
      </c>
      <c r="D319" s="581"/>
      <c r="E319" s="254">
        <v>0</v>
      </c>
      <c r="F319" s="540"/>
      <c r="G319" s="255"/>
      <c r="H319" s="256"/>
      <c r="I319" s="251"/>
      <c r="J319" s="257"/>
      <c r="K319" s="251"/>
      <c r="M319" s="252" t="s">
        <v>300</v>
      </c>
      <c r="O319" s="241"/>
    </row>
    <row r="320" spans="1:15" ht="12.75">
      <c r="A320" s="250"/>
      <c r="B320" s="253"/>
      <c r="C320" s="580" t="s">
        <v>301</v>
      </c>
      <c r="D320" s="581"/>
      <c r="E320" s="254">
        <v>18.7</v>
      </c>
      <c r="F320" s="540"/>
      <c r="G320" s="255"/>
      <c r="H320" s="256"/>
      <c r="I320" s="251"/>
      <c r="J320" s="257"/>
      <c r="K320" s="251"/>
      <c r="M320" s="252" t="s">
        <v>301</v>
      </c>
      <c r="O320" s="241"/>
    </row>
    <row r="321" spans="1:15" ht="12.75">
      <c r="A321" s="250"/>
      <c r="B321" s="253"/>
      <c r="C321" s="580" t="s">
        <v>302</v>
      </c>
      <c r="D321" s="581"/>
      <c r="E321" s="254">
        <v>20.4</v>
      </c>
      <c r="F321" s="540"/>
      <c r="G321" s="255"/>
      <c r="H321" s="256"/>
      <c r="I321" s="251"/>
      <c r="J321" s="257"/>
      <c r="K321" s="251"/>
      <c r="M321" s="252" t="s">
        <v>302</v>
      </c>
      <c r="O321" s="241"/>
    </row>
    <row r="322" spans="1:15" ht="12.75">
      <c r="A322" s="250"/>
      <c r="B322" s="253"/>
      <c r="C322" s="580" t="s">
        <v>303</v>
      </c>
      <c r="D322" s="581"/>
      <c r="E322" s="254">
        <v>19.5</v>
      </c>
      <c r="F322" s="540"/>
      <c r="G322" s="255"/>
      <c r="H322" s="256"/>
      <c r="I322" s="251"/>
      <c r="J322" s="257"/>
      <c r="K322" s="251"/>
      <c r="M322" s="252" t="s">
        <v>303</v>
      </c>
      <c r="O322" s="241"/>
    </row>
    <row r="323" spans="1:15" ht="12.75">
      <c r="A323" s="250"/>
      <c r="B323" s="253"/>
      <c r="C323" s="580" t="s">
        <v>304</v>
      </c>
      <c r="D323" s="581"/>
      <c r="E323" s="254">
        <v>14.2</v>
      </c>
      <c r="F323" s="540"/>
      <c r="G323" s="255"/>
      <c r="H323" s="256"/>
      <c r="I323" s="251"/>
      <c r="J323" s="257"/>
      <c r="K323" s="251"/>
      <c r="M323" s="252" t="s">
        <v>304</v>
      </c>
      <c r="O323" s="241"/>
    </row>
    <row r="324" spans="1:15" ht="12.75">
      <c r="A324" s="250"/>
      <c r="B324" s="253"/>
      <c r="C324" s="587" t="s">
        <v>202</v>
      </c>
      <c r="D324" s="581"/>
      <c r="E324" s="278">
        <v>72.8</v>
      </c>
      <c r="F324" s="540"/>
      <c r="G324" s="255"/>
      <c r="H324" s="256"/>
      <c r="I324" s="251"/>
      <c r="J324" s="257"/>
      <c r="K324" s="251"/>
      <c r="M324" s="252" t="s">
        <v>202</v>
      </c>
      <c r="O324" s="241"/>
    </row>
    <row r="325" spans="1:15" ht="12.75">
      <c r="A325" s="250"/>
      <c r="B325" s="253"/>
      <c r="C325" s="580" t="s">
        <v>305</v>
      </c>
      <c r="D325" s="581"/>
      <c r="E325" s="254">
        <v>6.6</v>
      </c>
      <c r="F325" s="540"/>
      <c r="G325" s="255"/>
      <c r="H325" s="256"/>
      <c r="I325" s="251"/>
      <c r="J325" s="257"/>
      <c r="K325" s="251"/>
      <c r="M325" s="252" t="s">
        <v>305</v>
      </c>
      <c r="O325" s="241"/>
    </row>
    <row r="326" spans="1:80" ht="12.75">
      <c r="A326" s="242">
        <v>34</v>
      </c>
      <c r="B326" s="243" t="s">
        <v>308</v>
      </c>
      <c r="C326" s="244" t="s">
        <v>309</v>
      </c>
      <c r="D326" s="245" t="s">
        <v>112</v>
      </c>
      <c r="E326" s="246">
        <v>889.9565</v>
      </c>
      <c r="F326" s="377"/>
      <c r="G326" s="247">
        <f>E326*F326</f>
        <v>0</v>
      </c>
      <c r="H326" s="248">
        <v>4E-05</v>
      </c>
      <c r="I326" s="249">
        <f>E326*H326</f>
        <v>0.03559826000000001</v>
      </c>
      <c r="J326" s="248">
        <v>0</v>
      </c>
      <c r="K326" s="249">
        <f>E326*J326</f>
        <v>0</v>
      </c>
      <c r="O326" s="241">
        <v>2</v>
      </c>
      <c r="AA326" s="214">
        <v>1</v>
      </c>
      <c r="AB326" s="214">
        <v>1</v>
      </c>
      <c r="AC326" s="214">
        <v>1</v>
      </c>
      <c r="AZ326" s="214">
        <v>1</v>
      </c>
      <c r="BA326" s="214">
        <f>IF(AZ326=1,G326,0)</f>
        <v>0</v>
      </c>
      <c r="BB326" s="214">
        <f>IF(AZ326=2,G326,0)</f>
        <v>0</v>
      </c>
      <c r="BC326" s="214">
        <f>IF(AZ326=3,G326,0)</f>
        <v>0</v>
      </c>
      <c r="BD326" s="214">
        <f>IF(AZ326=4,G326,0)</f>
        <v>0</v>
      </c>
      <c r="BE326" s="214">
        <f>IF(AZ326=5,G326,0)</f>
        <v>0</v>
      </c>
      <c r="CA326" s="241">
        <v>1</v>
      </c>
      <c r="CB326" s="241">
        <v>1</v>
      </c>
    </row>
    <row r="327" spans="1:15" ht="12.75">
      <c r="A327" s="250"/>
      <c r="B327" s="253"/>
      <c r="C327" s="580" t="s">
        <v>244</v>
      </c>
      <c r="D327" s="581"/>
      <c r="E327" s="254">
        <v>13.26</v>
      </c>
      <c r="F327" s="540"/>
      <c r="G327" s="255"/>
      <c r="H327" s="256"/>
      <c r="I327" s="251"/>
      <c r="J327" s="257"/>
      <c r="K327" s="251"/>
      <c r="M327" s="252" t="s">
        <v>244</v>
      </c>
      <c r="O327" s="241"/>
    </row>
    <row r="328" spans="1:15" ht="12.75">
      <c r="A328" s="250"/>
      <c r="B328" s="253"/>
      <c r="C328" s="580" t="s">
        <v>245</v>
      </c>
      <c r="D328" s="581"/>
      <c r="E328" s="254">
        <v>0.8</v>
      </c>
      <c r="F328" s="540"/>
      <c r="G328" s="255"/>
      <c r="H328" s="256"/>
      <c r="I328" s="251"/>
      <c r="J328" s="257"/>
      <c r="K328" s="251"/>
      <c r="M328" s="252" t="s">
        <v>245</v>
      </c>
      <c r="O328" s="241"/>
    </row>
    <row r="329" spans="1:15" ht="12.75">
      <c r="A329" s="250"/>
      <c r="B329" s="253"/>
      <c r="C329" s="580" t="s">
        <v>246</v>
      </c>
      <c r="D329" s="581"/>
      <c r="E329" s="254">
        <v>0.6</v>
      </c>
      <c r="F329" s="540"/>
      <c r="G329" s="255"/>
      <c r="H329" s="256"/>
      <c r="I329" s="251"/>
      <c r="J329" s="257"/>
      <c r="K329" s="251"/>
      <c r="M329" s="252" t="s">
        <v>246</v>
      </c>
      <c r="O329" s="241"/>
    </row>
    <row r="330" spans="1:15" ht="12.75">
      <c r="A330" s="250"/>
      <c r="B330" s="253"/>
      <c r="C330" s="580" t="s">
        <v>247</v>
      </c>
      <c r="D330" s="581"/>
      <c r="E330" s="254">
        <v>6.3</v>
      </c>
      <c r="F330" s="540"/>
      <c r="G330" s="255"/>
      <c r="H330" s="256"/>
      <c r="I330" s="251"/>
      <c r="J330" s="257"/>
      <c r="K330" s="251"/>
      <c r="M330" s="252" t="s">
        <v>247</v>
      </c>
      <c r="O330" s="241"/>
    </row>
    <row r="331" spans="1:15" ht="12.75">
      <c r="A331" s="250"/>
      <c r="B331" s="253"/>
      <c r="C331" s="580" t="s">
        <v>248</v>
      </c>
      <c r="D331" s="581"/>
      <c r="E331" s="254">
        <v>1.696</v>
      </c>
      <c r="F331" s="540"/>
      <c r="G331" s="255"/>
      <c r="H331" s="256"/>
      <c r="I331" s="251"/>
      <c r="J331" s="257"/>
      <c r="K331" s="251"/>
      <c r="M331" s="252" t="s">
        <v>248</v>
      </c>
      <c r="O331" s="241"/>
    </row>
    <row r="332" spans="1:15" ht="12.75">
      <c r="A332" s="250"/>
      <c r="B332" s="253"/>
      <c r="C332" s="580" t="s">
        <v>249</v>
      </c>
      <c r="D332" s="581"/>
      <c r="E332" s="254">
        <v>35.36</v>
      </c>
      <c r="F332" s="540"/>
      <c r="G332" s="255"/>
      <c r="H332" s="256"/>
      <c r="I332" s="251"/>
      <c r="J332" s="257"/>
      <c r="K332" s="251"/>
      <c r="M332" s="252" t="s">
        <v>249</v>
      </c>
      <c r="O332" s="241"/>
    </row>
    <row r="333" spans="1:15" ht="12.75">
      <c r="A333" s="250"/>
      <c r="B333" s="253"/>
      <c r="C333" s="580" t="s">
        <v>250</v>
      </c>
      <c r="D333" s="581"/>
      <c r="E333" s="254">
        <v>96</v>
      </c>
      <c r="F333" s="540"/>
      <c r="G333" s="255"/>
      <c r="H333" s="256"/>
      <c r="I333" s="251"/>
      <c r="J333" s="257"/>
      <c r="K333" s="251"/>
      <c r="M333" s="252" t="s">
        <v>250</v>
      </c>
      <c r="O333" s="241"/>
    </row>
    <row r="334" spans="1:15" ht="12.75">
      <c r="A334" s="250"/>
      <c r="B334" s="253"/>
      <c r="C334" s="580" t="s">
        <v>251</v>
      </c>
      <c r="D334" s="581"/>
      <c r="E334" s="254">
        <v>481.14</v>
      </c>
      <c r="F334" s="540"/>
      <c r="G334" s="255"/>
      <c r="H334" s="256"/>
      <c r="I334" s="251"/>
      <c r="J334" s="257"/>
      <c r="K334" s="251"/>
      <c r="M334" s="252" t="s">
        <v>251</v>
      </c>
      <c r="O334" s="241"/>
    </row>
    <row r="335" spans="1:15" ht="12.75">
      <c r="A335" s="250"/>
      <c r="B335" s="253"/>
      <c r="C335" s="580" t="s">
        <v>252</v>
      </c>
      <c r="D335" s="581"/>
      <c r="E335" s="254">
        <v>120.96</v>
      </c>
      <c r="F335" s="540"/>
      <c r="G335" s="255"/>
      <c r="H335" s="256"/>
      <c r="I335" s="251"/>
      <c r="J335" s="257"/>
      <c r="K335" s="251"/>
      <c r="M335" s="252" t="s">
        <v>252</v>
      </c>
      <c r="O335" s="241"/>
    </row>
    <row r="336" spans="1:15" ht="12.75">
      <c r="A336" s="250"/>
      <c r="B336" s="253"/>
      <c r="C336" s="580" t="s">
        <v>253</v>
      </c>
      <c r="D336" s="581"/>
      <c r="E336" s="254">
        <v>9.558</v>
      </c>
      <c r="F336" s="540"/>
      <c r="G336" s="255"/>
      <c r="H336" s="256"/>
      <c r="I336" s="251"/>
      <c r="J336" s="257"/>
      <c r="K336" s="251"/>
      <c r="M336" s="252" t="s">
        <v>253</v>
      </c>
      <c r="O336" s="241"/>
    </row>
    <row r="337" spans="1:15" ht="12.75">
      <c r="A337" s="250"/>
      <c r="B337" s="253"/>
      <c r="C337" s="580" t="s">
        <v>254</v>
      </c>
      <c r="D337" s="581"/>
      <c r="E337" s="254">
        <v>4.779</v>
      </c>
      <c r="F337" s="540"/>
      <c r="G337" s="255"/>
      <c r="H337" s="256"/>
      <c r="I337" s="251"/>
      <c r="J337" s="257"/>
      <c r="K337" s="251"/>
      <c r="M337" s="252" t="s">
        <v>254</v>
      </c>
      <c r="O337" s="241"/>
    </row>
    <row r="338" spans="1:15" ht="12.75">
      <c r="A338" s="250"/>
      <c r="B338" s="253"/>
      <c r="C338" s="580" t="s">
        <v>255</v>
      </c>
      <c r="D338" s="581"/>
      <c r="E338" s="254">
        <v>7.29</v>
      </c>
      <c r="F338" s="540"/>
      <c r="G338" s="255"/>
      <c r="H338" s="256"/>
      <c r="I338" s="251"/>
      <c r="J338" s="257"/>
      <c r="K338" s="251"/>
      <c r="M338" s="252" t="s">
        <v>255</v>
      </c>
      <c r="O338" s="241"/>
    </row>
    <row r="339" spans="1:15" ht="12.75">
      <c r="A339" s="250"/>
      <c r="B339" s="253"/>
      <c r="C339" s="580" t="s">
        <v>256</v>
      </c>
      <c r="D339" s="581"/>
      <c r="E339" s="254">
        <v>13.068</v>
      </c>
      <c r="F339" s="540"/>
      <c r="G339" s="255"/>
      <c r="H339" s="256"/>
      <c r="I339" s="251"/>
      <c r="J339" s="257"/>
      <c r="K339" s="251"/>
      <c r="M339" s="252" t="s">
        <v>256</v>
      </c>
      <c r="O339" s="241"/>
    </row>
    <row r="340" spans="1:15" ht="12.75">
      <c r="A340" s="250"/>
      <c r="B340" s="253"/>
      <c r="C340" s="580" t="s">
        <v>257</v>
      </c>
      <c r="D340" s="581"/>
      <c r="E340" s="254">
        <v>13.431</v>
      </c>
      <c r="F340" s="540"/>
      <c r="G340" s="255"/>
      <c r="H340" s="256"/>
      <c r="I340" s="251"/>
      <c r="J340" s="257"/>
      <c r="K340" s="251"/>
      <c r="M340" s="252" t="s">
        <v>257</v>
      </c>
      <c r="O340" s="241"/>
    </row>
    <row r="341" spans="1:15" ht="12.75">
      <c r="A341" s="250"/>
      <c r="B341" s="253"/>
      <c r="C341" s="580" t="s">
        <v>258</v>
      </c>
      <c r="D341" s="581"/>
      <c r="E341" s="254">
        <v>7.744</v>
      </c>
      <c r="F341" s="540"/>
      <c r="G341" s="255"/>
      <c r="H341" s="256"/>
      <c r="I341" s="251"/>
      <c r="J341" s="257"/>
      <c r="K341" s="251"/>
      <c r="M341" s="252" t="s">
        <v>258</v>
      </c>
      <c r="O341" s="241"/>
    </row>
    <row r="342" spans="1:15" ht="12.75">
      <c r="A342" s="250"/>
      <c r="B342" s="253"/>
      <c r="C342" s="580" t="s">
        <v>259</v>
      </c>
      <c r="D342" s="581"/>
      <c r="E342" s="254">
        <v>9.99</v>
      </c>
      <c r="F342" s="540"/>
      <c r="G342" s="255"/>
      <c r="H342" s="256"/>
      <c r="I342" s="251"/>
      <c r="J342" s="257"/>
      <c r="K342" s="251"/>
      <c r="M342" s="252" t="s">
        <v>259</v>
      </c>
      <c r="O342" s="241"/>
    </row>
    <row r="343" spans="1:15" ht="12.75">
      <c r="A343" s="250"/>
      <c r="B343" s="253"/>
      <c r="C343" s="580" t="s">
        <v>260</v>
      </c>
      <c r="D343" s="581"/>
      <c r="E343" s="254">
        <v>19.98</v>
      </c>
      <c r="F343" s="540"/>
      <c r="G343" s="255"/>
      <c r="H343" s="256"/>
      <c r="I343" s="251"/>
      <c r="J343" s="257"/>
      <c r="K343" s="251"/>
      <c r="M343" s="252" t="s">
        <v>260</v>
      </c>
      <c r="O343" s="241"/>
    </row>
    <row r="344" spans="1:15" ht="12.75">
      <c r="A344" s="250"/>
      <c r="B344" s="253"/>
      <c r="C344" s="580" t="s">
        <v>261</v>
      </c>
      <c r="D344" s="581"/>
      <c r="E344" s="254">
        <v>3.09</v>
      </c>
      <c r="F344" s="540"/>
      <c r="G344" s="255"/>
      <c r="H344" s="256"/>
      <c r="I344" s="251"/>
      <c r="J344" s="257"/>
      <c r="K344" s="251"/>
      <c r="M344" s="252" t="s">
        <v>261</v>
      </c>
      <c r="O344" s="241"/>
    </row>
    <row r="345" spans="1:15" ht="12.75">
      <c r="A345" s="250"/>
      <c r="B345" s="253"/>
      <c r="C345" s="580" t="s">
        <v>262</v>
      </c>
      <c r="D345" s="581"/>
      <c r="E345" s="254">
        <v>2.58</v>
      </c>
      <c r="F345" s="540"/>
      <c r="G345" s="255"/>
      <c r="H345" s="256"/>
      <c r="I345" s="251"/>
      <c r="J345" s="257"/>
      <c r="K345" s="251"/>
      <c r="M345" s="252" t="s">
        <v>262</v>
      </c>
      <c r="O345" s="241"/>
    </row>
    <row r="346" spans="1:15" ht="12.75">
      <c r="A346" s="250"/>
      <c r="B346" s="253"/>
      <c r="C346" s="580" t="s">
        <v>263</v>
      </c>
      <c r="D346" s="581"/>
      <c r="E346" s="254">
        <v>1.08</v>
      </c>
      <c r="F346" s="540"/>
      <c r="G346" s="255"/>
      <c r="H346" s="256"/>
      <c r="I346" s="251"/>
      <c r="J346" s="257"/>
      <c r="K346" s="251"/>
      <c r="M346" s="252" t="s">
        <v>263</v>
      </c>
      <c r="O346" s="241"/>
    </row>
    <row r="347" spans="1:15" ht="12.75">
      <c r="A347" s="250"/>
      <c r="B347" s="253"/>
      <c r="C347" s="587" t="s">
        <v>202</v>
      </c>
      <c r="D347" s="581"/>
      <c r="E347" s="278">
        <v>848.7060000000001</v>
      </c>
      <c r="F347" s="540"/>
      <c r="G347" s="255"/>
      <c r="H347" s="256"/>
      <c r="I347" s="251"/>
      <c r="J347" s="257"/>
      <c r="K347" s="251"/>
      <c r="M347" s="252" t="s">
        <v>202</v>
      </c>
      <c r="O347" s="241"/>
    </row>
    <row r="348" spans="1:15" ht="12.75">
      <c r="A348" s="250"/>
      <c r="B348" s="253"/>
      <c r="C348" s="580" t="s">
        <v>264</v>
      </c>
      <c r="D348" s="581"/>
      <c r="E348" s="254">
        <v>3.888</v>
      </c>
      <c r="F348" s="540"/>
      <c r="G348" s="255"/>
      <c r="H348" s="256"/>
      <c r="I348" s="251"/>
      <c r="J348" s="257"/>
      <c r="K348" s="251"/>
      <c r="M348" s="252" t="s">
        <v>264</v>
      </c>
      <c r="O348" s="241"/>
    </row>
    <row r="349" spans="1:15" ht="12.75">
      <c r="A349" s="250"/>
      <c r="B349" s="253"/>
      <c r="C349" s="580" t="s">
        <v>265</v>
      </c>
      <c r="D349" s="581"/>
      <c r="E349" s="254">
        <v>5.2</v>
      </c>
      <c r="F349" s="540"/>
      <c r="G349" s="255"/>
      <c r="H349" s="256"/>
      <c r="I349" s="251"/>
      <c r="J349" s="257"/>
      <c r="K349" s="251"/>
      <c r="M349" s="252" t="s">
        <v>265</v>
      </c>
      <c r="O349" s="241"/>
    </row>
    <row r="350" spans="1:15" ht="12.75">
      <c r="A350" s="250"/>
      <c r="B350" s="253"/>
      <c r="C350" s="580" t="s">
        <v>266</v>
      </c>
      <c r="D350" s="581"/>
      <c r="E350" s="254">
        <v>2.02</v>
      </c>
      <c r="F350" s="540"/>
      <c r="G350" s="255"/>
      <c r="H350" s="256"/>
      <c r="I350" s="251"/>
      <c r="J350" s="257"/>
      <c r="K350" s="251"/>
      <c r="M350" s="252" t="s">
        <v>266</v>
      </c>
      <c r="O350" s="241"/>
    </row>
    <row r="351" spans="1:15" ht="12.75">
      <c r="A351" s="250"/>
      <c r="B351" s="253"/>
      <c r="C351" s="580" t="s">
        <v>267</v>
      </c>
      <c r="D351" s="581"/>
      <c r="E351" s="254">
        <v>2.02</v>
      </c>
      <c r="F351" s="540"/>
      <c r="G351" s="255"/>
      <c r="H351" s="256"/>
      <c r="I351" s="251"/>
      <c r="J351" s="257"/>
      <c r="K351" s="251"/>
      <c r="M351" s="252" t="s">
        <v>267</v>
      </c>
      <c r="O351" s="241"/>
    </row>
    <row r="352" spans="1:15" ht="12.75">
      <c r="A352" s="250"/>
      <c r="B352" s="253"/>
      <c r="C352" s="580" t="s">
        <v>268</v>
      </c>
      <c r="D352" s="581"/>
      <c r="E352" s="254">
        <v>2.8</v>
      </c>
      <c r="F352" s="540"/>
      <c r="G352" s="255"/>
      <c r="H352" s="256"/>
      <c r="I352" s="251"/>
      <c r="J352" s="257"/>
      <c r="K352" s="251"/>
      <c r="M352" s="252" t="s">
        <v>268</v>
      </c>
      <c r="O352" s="241"/>
    </row>
    <row r="353" spans="1:15" ht="12.75">
      <c r="A353" s="250"/>
      <c r="B353" s="253"/>
      <c r="C353" s="580" t="s">
        <v>269</v>
      </c>
      <c r="D353" s="581"/>
      <c r="E353" s="254">
        <v>2.02</v>
      </c>
      <c r="F353" s="540"/>
      <c r="G353" s="255"/>
      <c r="H353" s="256"/>
      <c r="I353" s="251"/>
      <c r="J353" s="257"/>
      <c r="K353" s="251"/>
      <c r="M353" s="252" t="s">
        <v>269</v>
      </c>
      <c r="O353" s="241"/>
    </row>
    <row r="354" spans="1:15" ht="12.75">
      <c r="A354" s="250"/>
      <c r="B354" s="253"/>
      <c r="C354" s="580" t="s">
        <v>270</v>
      </c>
      <c r="D354" s="581"/>
      <c r="E354" s="254">
        <v>1.65</v>
      </c>
      <c r="F354" s="540"/>
      <c r="G354" s="255"/>
      <c r="H354" s="256"/>
      <c r="I354" s="251"/>
      <c r="J354" s="257"/>
      <c r="K354" s="251"/>
      <c r="M354" s="252" t="s">
        <v>270</v>
      </c>
      <c r="O354" s="241"/>
    </row>
    <row r="355" spans="1:15" ht="12.75">
      <c r="A355" s="250"/>
      <c r="B355" s="253"/>
      <c r="C355" s="580" t="s">
        <v>271</v>
      </c>
      <c r="D355" s="581"/>
      <c r="E355" s="254">
        <v>1.805</v>
      </c>
      <c r="F355" s="540"/>
      <c r="G355" s="255"/>
      <c r="H355" s="256"/>
      <c r="I355" s="251"/>
      <c r="J355" s="257"/>
      <c r="K355" s="251"/>
      <c r="M355" s="252" t="s">
        <v>271</v>
      </c>
      <c r="O355" s="241"/>
    </row>
    <row r="356" spans="1:15" ht="12.75">
      <c r="A356" s="250"/>
      <c r="B356" s="253"/>
      <c r="C356" s="587" t="s">
        <v>202</v>
      </c>
      <c r="D356" s="581"/>
      <c r="E356" s="278">
        <v>21.403</v>
      </c>
      <c r="F356" s="540"/>
      <c r="G356" s="255"/>
      <c r="H356" s="256"/>
      <c r="I356" s="251"/>
      <c r="J356" s="257"/>
      <c r="K356" s="251"/>
      <c r="M356" s="252" t="s">
        <v>202</v>
      </c>
      <c r="O356" s="241"/>
    </row>
    <row r="357" spans="1:15" ht="12.75">
      <c r="A357" s="250"/>
      <c r="B357" s="253"/>
      <c r="C357" s="580" t="s">
        <v>272</v>
      </c>
      <c r="D357" s="581"/>
      <c r="E357" s="254">
        <v>4.48</v>
      </c>
      <c r="F357" s="540"/>
      <c r="G357" s="255"/>
      <c r="H357" s="256"/>
      <c r="I357" s="251"/>
      <c r="J357" s="257"/>
      <c r="K357" s="251"/>
      <c r="M357" s="252" t="s">
        <v>272</v>
      </c>
      <c r="O357" s="241"/>
    </row>
    <row r="358" spans="1:15" ht="12.75">
      <c r="A358" s="250"/>
      <c r="B358" s="253"/>
      <c r="C358" s="580" t="s">
        <v>273</v>
      </c>
      <c r="D358" s="581"/>
      <c r="E358" s="254">
        <v>2.8175</v>
      </c>
      <c r="F358" s="540"/>
      <c r="G358" s="255"/>
      <c r="H358" s="256"/>
      <c r="I358" s="251"/>
      <c r="J358" s="257"/>
      <c r="K358" s="251"/>
      <c r="M358" s="252" t="s">
        <v>273</v>
      </c>
      <c r="O358" s="241"/>
    </row>
    <row r="359" spans="1:15" ht="12.75">
      <c r="A359" s="250"/>
      <c r="B359" s="253"/>
      <c r="C359" s="587" t="s">
        <v>202</v>
      </c>
      <c r="D359" s="581"/>
      <c r="E359" s="278">
        <v>7.2975</v>
      </c>
      <c r="F359" s="540"/>
      <c r="G359" s="255"/>
      <c r="H359" s="256"/>
      <c r="I359" s="251"/>
      <c r="J359" s="257"/>
      <c r="K359" s="251"/>
      <c r="M359" s="252" t="s">
        <v>202</v>
      </c>
      <c r="O359" s="241"/>
    </row>
    <row r="360" spans="1:15" ht="12.75">
      <c r="A360" s="250"/>
      <c r="B360" s="253"/>
      <c r="C360" s="580" t="s">
        <v>274</v>
      </c>
      <c r="D360" s="581"/>
      <c r="E360" s="254">
        <v>5.83</v>
      </c>
      <c r="F360" s="540"/>
      <c r="G360" s="255"/>
      <c r="H360" s="256"/>
      <c r="I360" s="251"/>
      <c r="J360" s="257"/>
      <c r="K360" s="251"/>
      <c r="M360" s="252" t="s">
        <v>274</v>
      </c>
      <c r="O360" s="241"/>
    </row>
    <row r="361" spans="1:15" ht="12.75">
      <c r="A361" s="250"/>
      <c r="B361" s="253"/>
      <c r="C361" s="587" t="s">
        <v>202</v>
      </c>
      <c r="D361" s="581"/>
      <c r="E361" s="278">
        <v>5.83</v>
      </c>
      <c r="F361" s="540"/>
      <c r="G361" s="255"/>
      <c r="H361" s="256"/>
      <c r="I361" s="251"/>
      <c r="J361" s="257"/>
      <c r="K361" s="251"/>
      <c r="M361" s="252" t="s">
        <v>202</v>
      </c>
      <c r="O361" s="241"/>
    </row>
    <row r="362" spans="1:15" ht="12.75">
      <c r="A362" s="250"/>
      <c r="B362" s="253"/>
      <c r="C362" s="580" t="s">
        <v>310</v>
      </c>
      <c r="D362" s="581"/>
      <c r="E362" s="254">
        <v>6.72</v>
      </c>
      <c r="F362" s="540"/>
      <c r="G362" s="255"/>
      <c r="H362" s="256"/>
      <c r="I362" s="251"/>
      <c r="J362" s="257"/>
      <c r="K362" s="251"/>
      <c r="M362" s="252" t="s">
        <v>310</v>
      </c>
      <c r="O362" s="241"/>
    </row>
    <row r="363" spans="1:15" ht="12.75">
      <c r="A363" s="250"/>
      <c r="B363" s="253"/>
      <c r="C363" s="587" t="s">
        <v>202</v>
      </c>
      <c r="D363" s="581"/>
      <c r="E363" s="278">
        <v>6.72</v>
      </c>
      <c r="F363" s="540"/>
      <c r="G363" s="255"/>
      <c r="H363" s="256"/>
      <c r="I363" s="251"/>
      <c r="J363" s="257"/>
      <c r="K363" s="251"/>
      <c r="M363" s="252" t="s">
        <v>202</v>
      </c>
      <c r="O363" s="241"/>
    </row>
    <row r="364" spans="1:80" ht="12.75">
      <c r="A364" s="242">
        <v>35</v>
      </c>
      <c r="B364" s="243" t="s">
        <v>311</v>
      </c>
      <c r="C364" s="244" t="s">
        <v>312</v>
      </c>
      <c r="D364" s="245" t="s">
        <v>112</v>
      </c>
      <c r="E364" s="246">
        <v>3428.69</v>
      </c>
      <c r="F364" s="377"/>
      <c r="G364" s="247">
        <f>E364*F364</f>
        <v>0</v>
      </c>
      <c r="H364" s="248">
        <v>0.00035</v>
      </c>
      <c r="I364" s="249">
        <f>E364*H364</f>
        <v>1.2000415</v>
      </c>
      <c r="J364" s="248">
        <v>0</v>
      </c>
      <c r="K364" s="249">
        <f>E364*J364</f>
        <v>0</v>
      </c>
      <c r="O364" s="241">
        <v>2</v>
      </c>
      <c r="AA364" s="214">
        <v>1</v>
      </c>
      <c r="AB364" s="214">
        <v>1</v>
      </c>
      <c r="AC364" s="214">
        <v>1</v>
      </c>
      <c r="AZ364" s="214">
        <v>1</v>
      </c>
      <c r="BA364" s="214">
        <f>IF(AZ364=1,G364,0)</f>
        <v>0</v>
      </c>
      <c r="BB364" s="214">
        <f>IF(AZ364=2,G364,0)</f>
        <v>0</v>
      </c>
      <c r="BC364" s="214">
        <f>IF(AZ364=3,G364,0)</f>
        <v>0</v>
      </c>
      <c r="BD364" s="214">
        <f>IF(AZ364=4,G364,0)</f>
        <v>0</v>
      </c>
      <c r="BE364" s="214">
        <f>IF(AZ364=5,G364,0)</f>
        <v>0</v>
      </c>
      <c r="CA364" s="241">
        <v>1</v>
      </c>
      <c r="CB364" s="241">
        <v>1</v>
      </c>
    </row>
    <row r="365" spans="1:15" ht="12.75">
      <c r="A365" s="250"/>
      <c r="B365" s="253"/>
      <c r="C365" s="580" t="s">
        <v>313</v>
      </c>
      <c r="D365" s="581"/>
      <c r="E365" s="254">
        <v>13.9</v>
      </c>
      <c r="F365" s="540"/>
      <c r="G365" s="255"/>
      <c r="H365" s="256"/>
      <c r="I365" s="251"/>
      <c r="J365" s="257"/>
      <c r="K365" s="251"/>
      <c r="M365" s="252" t="s">
        <v>313</v>
      </c>
      <c r="O365" s="241"/>
    </row>
    <row r="366" spans="1:15" ht="12.75">
      <c r="A366" s="250"/>
      <c r="B366" s="253"/>
      <c r="C366" s="580" t="s">
        <v>314</v>
      </c>
      <c r="D366" s="581"/>
      <c r="E366" s="254">
        <v>207.3</v>
      </c>
      <c r="F366" s="540"/>
      <c r="G366" s="255"/>
      <c r="H366" s="256"/>
      <c r="I366" s="251"/>
      <c r="J366" s="257"/>
      <c r="K366" s="251"/>
      <c r="M366" s="252" t="s">
        <v>314</v>
      </c>
      <c r="O366" s="241"/>
    </row>
    <row r="367" spans="1:15" ht="12.75">
      <c r="A367" s="250"/>
      <c r="B367" s="253"/>
      <c r="C367" s="580" t="s">
        <v>315</v>
      </c>
      <c r="D367" s="581"/>
      <c r="E367" s="254">
        <v>6.6</v>
      </c>
      <c r="F367" s="540"/>
      <c r="G367" s="255"/>
      <c r="H367" s="256"/>
      <c r="I367" s="251"/>
      <c r="J367" s="257"/>
      <c r="K367" s="251"/>
      <c r="M367" s="252" t="s">
        <v>315</v>
      </c>
      <c r="O367" s="241"/>
    </row>
    <row r="368" spans="1:15" ht="12.75">
      <c r="A368" s="250"/>
      <c r="B368" s="253"/>
      <c r="C368" s="580" t="s">
        <v>316</v>
      </c>
      <c r="D368" s="581"/>
      <c r="E368" s="254">
        <v>72.8</v>
      </c>
      <c r="F368" s="540"/>
      <c r="G368" s="255"/>
      <c r="H368" s="256"/>
      <c r="I368" s="251"/>
      <c r="J368" s="257"/>
      <c r="K368" s="251"/>
      <c r="M368" s="252" t="s">
        <v>316</v>
      </c>
      <c r="O368" s="241"/>
    </row>
    <row r="369" spans="1:15" ht="12.75">
      <c r="A369" s="250"/>
      <c r="B369" s="253"/>
      <c r="C369" s="580" t="s">
        <v>317</v>
      </c>
      <c r="D369" s="581"/>
      <c r="E369" s="254">
        <v>70.9</v>
      </c>
      <c r="F369" s="540"/>
      <c r="G369" s="255"/>
      <c r="H369" s="256"/>
      <c r="I369" s="251"/>
      <c r="J369" s="257"/>
      <c r="K369" s="251"/>
      <c r="M369" s="252" t="s">
        <v>317</v>
      </c>
      <c r="O369" s="241"/>
    </row>
    <row r="370" spans="1:15" ht="12.75">
      <c r="A370" s="250"/>
      <c r="B370" s="253"/>
      <c r="C370" s="580" t="s">
        <v>318</v>
      </c>
      <c r="D370" s="581"/>
      <c r="E370" s="254">
        <v>2924.2</v>
      </c>
      <c r="F370" s="540"/>
      <c r="G370" s="255"/>
      <c r="H370" s="256"/>
      <c r="I370" s="251"/>
      <c r="J370" s="257"/>
      <c r="K370" s="251"/>
      <c r="M370" s="252" t="s">
        <v>318</v>
      </c>
      <c r="O370" s="241"/>
    </row>
    <row r="371" spans="1:15" ht="12.75">
      <c r="A371" s="250"/>
      <c r="B371" s="253"/>
      <c r="C371" s="580" t="s">
        <v>319</v>
      </c>
      <c r="D371" s="581"/>
      <c r="E371" s="254">
        <v>116.79</v>
      </c>
      <c r="F371" s="540"/>
      <c r="G371" s="255"/>
      <c r="H371" s="256"/>
      <c r="I371" s="251"/>
      <c r="J371" s="257"/>
      <c r="K371" s="251"/>
      <c r="M371" s="252" t="s">
        <v>319</v>
      </c>
      <c r="O371" s="241"/>
    </row>
    <row r="372" spans="1:15" ht="12.75">
      <c r="A372" s="250"/>
      <c r="B372" s="253"/>
      <c r="C372" s="580" t="s">
        <v>320</v>
      </c>
      <c r="D372" s="581"/>
      <c r="E372" s="254">
        <v>16.2</v>
      </c>
      <c r="F372" s="540"/>
      <c r="G372" s="255"/>
      <c r="H372" s="256"/>
      <c r="I372" s="251"/>
      <c r="J372" s="257"/>
      <c r="K372" s="251"/>
      <c r="M372" s="252" t="s">
        <v>320</v>
      </c>
      <c r="O372" s="241"/>
    </row>
    <row r="373" spans="1:80" ht="22.5">
      <c r="A373" s="242">
        <v>36</v>
      </c>
      <c r="B373" s="243" t="s">
        <v>321</v>
      </c>
      <c r="C373" s="244" t="s">
        <v>322</v>
      </c>
      <c r="D373" s="245" t="s">
        <v>227</v>
      </c>
      <c r="E373" s="246">
        <v>5</v>
      </c>
      <c r="F373" s="377"/>
      <c r="G373" s="247">
        <f>E373*F373</f>
        <v>0</v>
      </c>
      <c r="H373" s="248">
        <v>0.0002</v>
      </c>
      <c r="I373" s="249">
        <f>E373*H373</f>
        <v>0.001</v>
      </c>
      <c r="J373" s="248">
        <v>0</v>
      </c>
      <c r="K373" s="249">
        <f>E373*J373</f>
        <v>0</v>
      </c>
      <c r="O373" s="241">
        <v>2</v>
      </c>
      <c r="AA373" s="214">
        <v>1</v>
      </c>
      <c r="AB373" s="214">
        <v>1</v>
      </c>
      <c r="AC373" s="214">
        <v>1</v>
      </c>
      <c r="AZ373" s="214">
        <v>1</v>
      </c>
      <c r="BA373" s="214">
        <f>IF(AZ373=1,G373,0)</f>
        <v>0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1</v>
      </c>
      <c r="CB373" s="241">
        <v>1</v>
      </c>
    </row>
    <row r="374" spans="1:80" ht="22.5">
      <c r="A374" s="242">
        <v>37</v>
      </c>
      <c r="B374" s="243" t="s">
        <v>323</v>
      </c>
      <c r="C374" s="244" t="s">
        <v>324</v>
      </c>
      <c r="D374" s="245" t="s">
        <v>112</v>
      </c>
      <c r="E374" s="246">
        <v>70.9</v>
      </c>
      <c r="F374" s="377"/>
      <c r="G374" s="247">
        <f>E374*F374</f>
        <v>0</v>
      </c>
      <c r="H374" s="248">
        <v>0.01262</v>
      </c>
      <c r="I374" s="249">
        <f>E374*H374</f>
        <v>0.894758</v>
      </c>
      <c r="J374" s="248">
        <v>0</v>
      </c>
      <c r="K374" s="249">
        <f>E374*J374</f>
        <v>0</v>
      </c>
      <c r="O374" s="241">
        <v>2</v>
      </c>
      <c r="AA374" s="214">
        <v>1</v>
      </c>
      <c r="AB374" s="214">
        <v>1</v>
      </c>
      <c r="AC374" s="214">
        <v>1</v>
      </c>
      <c r="AZ374" s="214">
        <v>1</v>
      </c>
      <c r="BA374" s="214">
        <f>IF(AZ374=1,G374,0)</f>
        <v>0</v>
      </c>
      <c r="BB374" s="214">
        <f>IF(AZ374=2,G374,0)</f>
        <v>0</v>
      </c>
      <c r="BC374" s="214">
        <f>IF(AZ374=3,G374,0)</f>
        <v>0</v>
      </c>
      <c r="BD374" s="214">
        <f>IF(AZ374=4,G374,0)</f>
        <v>0</v>
      </c>
      <c r="BE374" s="214">
        <f>IF(AZ374=5,G374,0)</f>
        <v>0</v>
      </c>
      <c r="CA374" s="241">
        <v>1</v>
      </c>
      <c r="CB374" s="241">
        <v>1</v>
      </c>
    </row>
    <row r="375" spans="1:15" ht="22.5">
      <c r="A375" s="250"/>
      <c r="B375" s="253"/>
      <c r="C375" s="580" t="s">
        <v>288</v>
      </c>
      <c r="D375" s="581"/>
      <c r="E375" s="254">
        <v>0</v>
      </c>
      <c r="F375" s="540"/>
      <c r="G375" s="255"/>
      <c r="H375" s="256"/>
      <c r="I375" s="251"/>
      <c r="J375" s="257"/>
      <c r="K375" s="251"/>
      <c r="M375" s="252" t="s">
        <v>288</v>
      </c>
      <c r="O375" s="241"/>
    </row>
    <row r="376" spans="1:15" ht="12.75">
      <c r="A376" s="250"/>
      <c r="B376" s="253"/>
      <c r="C376" s="580" t="s">
        <v>289</v>
      </c>
      <c r="D376" s="581"/>
      <c r="E376" s="254">
        <v>0</v>
      </c>
      <c r="F376" s="540"/>
      <c r="G376" s="255"/>
      <c r="H376" s="256"/>
      <c r="I376" s="251"/>
      <c r="J376" s="257"/>
      <c r="K376" s="251"/>
      <c r="M376" s="252" t="s">
        <v>289</v>
      </c>
      <c r="O376" s="241"/>
    </row>
    <row r="377" spans="1:15" ht="12.75">
      <c r="A377" s="250"/>
      <c r="B377" s="253"/>
      <c r="C377" s="580" t="s">
        <v>290</v>
      </c>
      <c r="D377" s="581"/>
      <c r="E377" s="254">
        <v>0</v>
      </c>
      <c r="F377" s="540"/>
      <c r="G377" s="255"/>
      <c r="H377" s="256"/>
      <c r="I377" s="251"/>
      <c r="J377" s="257"/>
      <c r="K377" s="251"/>
      <c r="M377" s="252" t="s">
        <v>290</v>
      </c>
      <c r="O377" s="241"/>
    </row>
    <row r="378" spans="1:15" ht="12.75">
      <c r="A378" s="250"/>
      <c r="B378" s="253"/>
      <c r="C378" s="580" t="s">
        <v>291</v>
      </c>
      <c r="D378" s="581"/>
      <c r="E378" s="254">
        <v>0</v>
      </c>
      <c r="F378" s="540"/>
      <c r="G378" s="255"/>
      <c r="H378" s="256"/>
      <c r="I378" s="251"/>
      <c r="J378" s="257"/>
      <c r="K378" s="251"/>
      <c r="M378" s="252" t="s">
        <v>291</v>
      </c>
      <c r="O378" s="241"/>
    </row>
    <row r="379" spans="1:15" ht="22.5">
      <c r="A379" s="250"/>
      <c r="B379" s="253"/>
      <c r="C379" s="580" t="s">
        <v>325</v>
      </c>
      <c r="D379" s="581"/>
      <c r="E379" s="254">
        <v>0</v>
      </c>
      <c r="F379" s="540"/>
      <c r="G379" s="255"/>
      <c r="H379" s="256"/>
      <c r="I379" s="251"/>
      <c r="J379" s="257"/>
      <c r="K379" s="251"/>
      <c r="M379" s="252" t="s">
        <v>325</v>
      </c>
      <c r="O379" s="241"/>
    </row>
    <row r="380" spans="1:15" ht="12.75">
      <c r="A380" s="250"/>
      <c r="B380" s="253"/>
      <c r="C380" s="580" t="s">
        <v>326</v>
      </c>
      <c r="D380" s="581"/>
      <c r="E380" s="254">
        <v>0</v>
      </c>
      <c r="F380" s="540"/>
      <c r="G380" s="255"/>
      <c r="H380" s="256"/>
      <c r="I380" s="251"/>
      <c r="J380" s="257"/>
      <c r="K380" s="251"/>
      <c r="M380" s="252" t="s">
        <v>326</v>
      </c>
      <c r="O380" s="241"/>
    </row>
    <row r="381" spans="1:15" ht="12.75">
      <c r="A381" s="250"/>
      <c r="B381" s="253"/>
      <c r="C381" s="580" t="s">
        <v>327</v>
      </c>
      <c r="D381" s="581"/>
      <c r="E381" s="254">
        <v>0</v>
      </c>
      <c r="F381" s="540"/>
      <c r="G381" s="255"/>
      <c r="H381" s="256"/>
      <c r="I381" s="251"/>
      <c r="J381" s="257"/>
      <c r="K381" s="251"/>
      <c r="M381" s="252" t="s">
        <v>327</v>
      </c>
      <c r="O381" s="241"/>
    </row>
    <row r="382" spans="1:15" ht="12.75">
      <c r="A382" s="250"/>
      <c r="B382" s="253"/>
      <c r="C382" s="580" t="s">
        <v>328</v>
      </c>
      <c r="D382" s="581"/>
      <c r="E382" s="254">
        <v>0</v>
      </c>
      <c r="F382" s="540"/>
      <c r="G382" s="255"/>
      <c r="H382" s="256"/>
      <c r="I382" s="251"/>
      <c r="J382" s="257"/>
      <c r="K382" s="251"/>
      <c r="M382" s="252" t="s">
        <v>328</v>
      </c>
      <c r="O382" s="241"/>
    </row>
    <row r="383" spans="1:15" ht="12.75">
      <c r="A383" s="250"/>
      <c r="B383" s="253"/>
      <c r="C383" s="580" t="s">
        <v>329</v>
      </c>
      <c r="D383" s="581"/>
      <c r="E383" s="254">
        <v>0</v>
      </c>
      <c r="F383" s="540"/>
      <c r="G383" s="255"/>
      <c r="H383" s="256"/>
      <c r="I383" s="251"/>
      <c r="J383" s="257"/>
      <c r="K383" s="251"/>
      <c r="M383" s="252" t="s">
        <v>329</v>
      </c>
      <c r="O383" s="241"/>
    </row>
    <row r="384" spans="1:15" ht="12.75">
      <c r="A384" s="250"/>
      <c r="B384" s="253"/>
      <c r="C384" s="580" t="s">
        <v>330</v>
      </c>
      <c r="D384" s="581"/>
      <c r="E384" s="254">
        <v>23.6</v>
      </c>
      <c r="F384" s="540"/>
      <c r="G384" s="255"/>
      <c r="H384" s="256"/>
      <c r="I384" s="251"/>
      <c r="J384" s="257"/>
      <c r="K384" s="251"/>
      <c r="M384" s="252" t="s">
        <v>330</v>
      </c>
      <c r="O384" s="241"/>
    </row>
    <row r="385" spans="1:15" ht="12.75">
      <c r="A385" s="250"/>
      <c r="B385" s="253"/>
      <c r="C385" s="580" t="s">
        <v>331</v>
      </c>
      <c r="D385" s="581"/>
      <c r="E385" s="254">
        <v>23.6</v>
      </c>
      <c r="F385" s="540"/>
      <c r="G385" s="255"/>
      <c r="H385" s="256"/>
      <c r="I385" s="251"/>
      <c r="J385" s="257"/>
      <c r="K385" s="251"/>
      <c r="M385" s="252" t="s">
        <v>331</v>
      </c>
      <c r="O385" s="241"/>
    </row>
    <row r="386" spans="1:15" ht="12.75">
      <c r="A386" s="250"/>
      <c r="B386" s="253"/>
      <c r="C386" s="580" t="s">
        <v>332</v>
      </c>
      <c r="D386" s="581"/>
      <c r="E386" s="254">
        <v>0</v>
      </c>
      <c r="F386" s="540"/>
      <c r="G386" s="255"/>
      <c r="H386" s="256"/>
      <c r="I386" s="251"/>
      <c r="J386" s="257"/>
      <c r="K386" s="251"/>
      <c r="M386" s="252" t="s">
        <v>332</v>
      </c>
      <c r="O386" s="241"/>
    </row>
    <row r="387" spans="1:15" ht="12.75">
      <c r="A387" s="250"/>
      <c r="B387" s="253"/>
      <c r="C387" s="580" t="s">
        <v>333</v>
      </c>
      <c r="D387" s="581"/>
      <c r="E387" s="254">
        <v>23.7</v>
      </c>
      <c r="F387" s="540"/>
      <c r="G387" s="255"/>
      <c r="H387" s="256"/>
      <c r="I387" s="251"/>
      <c r="J387" s="257"/>
      <c r="K387" s="251"/>
      <c r="M387" s="252" t="s">
        <v>333</v>
      </c>
      <c r="O387" s="241"/>
    </row>
    <row r="388" spans="1:80" ht="22.5">
      <c r="A388" s="242">
        <v>38</v>
      </c>
      <c r="B388" s="243" t="s">
        <v>334</v>
      </c>
      <c r="C388" s="244" t="s">
        <v>335</v>
      </c>
      <c r="D388" s="245" t="s">
        <v>112</v>
      </c>
      <c r="E388" s="246">
        <v>2924.2</v>
      </c>
      <c r="F388" s="377"/>
      <c r="G388" s="247">
        <f>E388*F388</f>
        <v>0</v>
      </c>
      <c r="H388" s="248">
        <v>0.01408</v>
      </c>
      <c r="I388" s="249">
        <f>E388*H388</f>
        <v>41.172736</v>
      </c>
      <c r="J388" s="248">
        <v>0</v>
      </c>
      <c r="K388" s="249">
        <f>E388*J388</f>
        <v>0</v>
      </c>
      <c r="O388" s="241">
        <v>2</v>
      </c>
      <c r="AA388" s="214">
        <v>1</v>
      </c>
      <c r="AB388" s="214">
        <v>1</v>
      </c>
      <c r="AC388" s="214">
        <v>1</v>
      </c>
      <c r="AZ388" s="214">
        <v>1</v>
      </c>
      <c r="BA388" s="214">
        <f>IF(AZ388=1,G388,0)</f>
        <v>0</v>
      </c>
      <c r="BB388" s="214">
        <f>IF(AZ388=2,G388,0)</f>
        <v>0</v>
      </c>
      <c r="BC388" s="214">
        <f>IF(AZ388=3,G388,0)</f>
        <v>0</v>
      </c>
      <c r="BD388" s="214">
        <f>IF(AZ388=4,G388,0)</f>
        <v>0</v>
      </c>
      <c r="BE388" s="214">
        <f>IF(AZ388=5,G388,0)</f>
        <v>0</v>
      </c>
      <c r="CA388" s="241">
        <v>1</v>
      </c>
      <c r="CB388" s="241">
        <v>1</v>
      </c>
    </row>
    <row r="389" spans="1:15" ht="22.5">
      <c r="A389" s="250"/>
      <c r="B389" s="253"/>
      <c r="C389" s="580" t="s">
        <v>288</v>
      </c>
      <c r="D389" s="581"/>
      <c r="E389" s="254">
        <v>0</v>
      </c>
      <c r="F389" s="540"/>
      <c r="G389" s="255"/>
      <c r="H389" s="256"/>
      <c r="I389" s="251"/>
      <c r="J389" s="257"/>
      <c r="K389" s="251"/>
      <c r="M389" s="252" t="s">
        <v>288</v>
      </c>
      <c r="O389" s="241"/>
    </row>
    <row r="390" spans="1:15" ht="12.75">
      <c r="A390" s="250"/>
      <c r="B390" s="253"/>
      <c r="C390" s="580" t="s">
        <v>289</v>
      </c>
      <c r="D390" s="581"/>
      <c r="E390" s="254">
        <v>0</v>
      </c>
      <c r="F390" s="540"/>
      <c r="G390" s="255"/>
      <c r="H390" s="256"/>
      <c r="I390" s="251"/>
      <c r="J390" s="257"/>
      <c r="K390" s="251"/>
      <c r="M390" s="252" t="s">
        <v>289</v>
      </c>
      <c r="O390" s="241"/>
    </row>
    <row r="391" spans="1:15" ht="12.75">
      <c r="A391" s="250"/>
      <c r="B391" s="253"/>
      <c r="C391" s="580" t="s">
        <v>290</v>
      </c>
      <c r="D391" s="581"/>
      <c r="E391" s="254">
        <v>0</v>
      </c>
      <c r="F391" s="540"/>
      <c r="G391" s="255"/>
      <c r="H391" s="256"/>
      <c r="I391" s="251"/>
      <c r="J391" s="257"/>
      <c r="K391" s="251"/>
      <c r="M391" s="252" t="s">
        <v>290</v>
      </c>
      <c r="O391" s="241"/>
    </row>
    <row r="392" spans="1:15" ht="12.75">
      <c r="A392" s="250"/>
      <c r="B392" s="253"/>
      <c r="C392" s="580" t="s">
        <v>291</v>
      </c>
      <c r="D392" s="581"/>
      <c r="E392" s="254">
        <v>0</v>
      </c>
      <c r="F392" s="540"/>
      <c r="G392" s="255"/>
      <c r="H392" s="256"/>
      <c r="I392" s="251"/>
      <c r="J392" s="257"/>
      <c r="K392" s="251"/>
      <c r="M392" s="252" t="s">
        <v>291</v>
      </c>
      <c r="O392" s="241"/>
    </row>
    <row r="393" spans="1:15" ht="22.5">
      <c r="A393" s="250"/>
      <c r="B393" s="253"/>
      <c r="C393" s="580" t="s">
        <v>292</v>
      </c>
      <c r="D393" s="581"/>
      <c r="E393" s="254">
        <v>0</v>
      </c>
      <c r="F393" s="540"/>
      <c r="G393" s="255"/>
      <c r="H393" s="256"/>
      <c r="I393" s="251"/>
      <c r="J393" s="257"/>
      <c r="K393" s="251"/>
      <c r="M393" s="252" t="s">
        <v>292</v>
      </c>
      <c r="O393" s="241"/>
    </row>
    <row r="394" spans="1:15" ht="12.75">
      <c r="A394" s="250"/>
      <c r="B394" s="253"/>
      <c r="C394" s="580" t="s">
        <v>326</v>
      </c>
      <c r="D394" s="581"/>
      <c r="E394" s="254">
        <v>0</v>
      </c>
      <c r="F394" s="540"/>
      <c r="G394" s="255"/>
      <c r="H394" s="256"/>
      <c r="I394" s="251"/>
      <c r="J394" s="257"/>
      <c r="K394" s="251"/>
      <c r="M394" s="252" t="s">
        <v>326</v>
      </c>
      <c r="O394" s="241"/>
    </row>
    <row r="395" spans="1:15" ht="12.75">
      <c r="A395" s="250"/>
      <c r="B395" s="253"/>
      <c r="C395" s="580" t="s">
        <v>327</v>
      </c>
      <c r="D395" s="581"/>
      <c r="E395" s="254">
        <v>0</v>
      </c>
      <c r="F395" s="540"/>
      <c r="G395" s="255"/>
      <c r="H395" s="256"/>
      <c r="I395" s="251"/>
      <c r="J395" s="257"/>
      <c r="K395" s="251"/>
      <c r="M395" s="252" t="s">
        <v>327</v>
      </c>
      <c r="O395" s="241"/>
    </row>
    <row r="396" spans="1:15" ht="12.75">
      <c r="A396" s="250"/>
      <c r="B396" s="253"/>
      <c r="C396" s="580" t="s">
        <v>328</v>
      </c>
      <c r="D396" s="581"/>
      <c r="E396" s="254">
        <v>0</v>
      </c>
      <c r="F396" s="540"/>
      <c r="G396" s="255"/>
      <c r="H396" s="256"/>
      <c r="I396" s="251"/>
      <c r="J396" s="257"/>
      <c r="K396" s="251"/>
      <c r="M396" s="252" t="s">
        <v>328</v>
      </c>
      <c r="O396" s="241"/>
    </row>
    <row r="397" spans="1:15" ht="12.75">
      <c r="A397" s="250"/>
      <c r="B397" s="253"/>
      <c r="C397" s="580" t="s">
        <v>329</v>
      </c>
      <c r="D397" s="581"/>
      <c r="E397" s="254">
        <v>0</v>
      </c>
      <c r="F397" s="540"/>
      <c r="G397" s="255"/>
      <c r="H397" s="256"/>
      <c r="I397" s="251"/>
      <c r="J397" s="257"/>
      <c r="K397" s="251"/>
      <c r="M397" s="252" t="s">
        <v>329</v>
      </c>
      <c r="O397" s="241"/>
    </row>
    <row r="398" spans="1:15" ht="12.75">
      <c r="A398" s="250"/>
      <c r="B398" s="253"/>
      <c r="C398" s="580" t="s">
        <v>336</v>
      </c>
      <c r="D398" s="581"/>
      <c r="E398" s="254">
        <v>689.1</v>
      </c>
      <c r="F398" s="540"/>
      <c r="G398" s="255"/>
      <c r="H398" s="256"/>
      <c r="I398" s="251"/>
      <c r="J398" s="257"/>
      <c r="K398" s="251"/>
      <c r="M398" s="252" t="s">
        <v>336</v>
      </c>
      <c r="O398" s="241"/>
    </row>
    <row r="399" spans="1:15" ht="12.75">
      <c r="A399" s="250"/>
      <c r="B399" s="253"/>
      <c r="C399" s="580" t="s">
        <v>337</v>
      </c>
      <c r="D399" s="581"/>
      <c r="E399" s="254">
        <v>822.4</v>
      </c>
      <c r="F399" s="540"/>
      <c r="G399" s="255"/>
      <c r="H399" s="256"/>
      <c r="I399" s="251"/>
      <c r="J399" s="257"/>
      <c r="K399" s="251"/>
      <c r="M399" s="252" t="s">
        <v>337</v>
      </c>
      <c r="O399" s="241"/>
    </row>
    <row r="400" spans="1:15" ht="12.75">
      <c r="A400" s="250"/>
      <c r="B400" s="253"/>
      <c r="C400" s="580" t="s">
        <v>338</v>
      </c>
      <c r="D400" s="581"/>
      <c r="E400" s="254">
        <v>719.5</v>
      </c>
      <c r="F400" s="540"/>
      <c r="G400" s="255"/>
      <c r="H400" s="256"/>
      <c r="I400" s="251"/>
      <c r="J400" s="257"/>
      <c r="K400" s="251"/>
      <c r="M400" s="252" t="s">
        <v>338</v>
      </c>
      <c r="O400" s="241"/>
    </row>
    <row r="401" spans="1:15" ht="12.75">
      <c r="A401" s="250"/>
      <c r="B401" s="253"/>
      <c r="C401" s="580" t="s">
        <v>339</v>
      </c>
      <c r="D401" s="581"/>
      <c r="E401" s="254">
        <v>693.2</v>
      </c>
      <c r="F401" s="540"/>
      <c r="G401" s="255"/>
      <c r="H401" s="256"/>
      <c r="I401" s="251"/>
      <c r="J401" s="257"/>
      <c r="K401" s="251"/>
      <c r="M401" s="252" t="s">
        <v>339</v>
      </c>
      <c r="O401" s="241"/>
    </row>
    <row r="402" spans="1:80" ht="22.5">
      <c r="A402" s="242">
        <v>39</v>
      </c>
      <c r="B402" s="243" t="s">
        <v>340</v>
      </c>
      <c r="C402" s="244" t="s">
        <v>341</v>
      </c>
      <c r="D402" s="245" t="s">
        <v>112</v>
      </c>
      <c r="E402" s="246">
        <v>76.1379</v>
      </c>
      <c r="F402" s="377"/>
      <c r="G402" s="247">
        <f>E402*F402</f>
        <v>0</v>
      </c>
      <c r="H402" s="248">
        <v>0.01048</v>
      </c>
      <c r="I402" s="249">
        <f>E402*H402</f>
        <v>0.797925192</v>
      </c>
      <c r="J402" s="248">
        <v>0</v>
      </c>
      <c r="K402" s="249">
        <f>E402*J402</f>
        <v>0</v>
      </c>
      <c r="O402" s="241">
        <v>2</v>
      </c>
      <c r="AA402" s="214">
        <v>1</v>
      </c>
      <c r="AB402" s="214">
        <v>1</v>
      </c>
      <c r="AC402" s="214">
        <v>1</v>
      </c>
      <c r="AZ402" s="214">
        <v>1</v>
      </c>
      <c r="BA402" s="214">
        <f>IF(AZ402=1,G402,0)</f>
        <v>0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1</v>
      </c>
      <c r="CB402" s="241">
        <v>1</v>
      </c>
    </row>
    <row r="403" spans="1:15" ht="22.5">
      <c r="A403" s="250"/>
      <c r="B403" s="253"/>
      <c r="C403" s="580" t="s">
        <v>342</v>
      </c>
      <c r="D403" s="581"/>
      <c r="E403" s="254">
        <v>0</v>
      </c>
      <c r="F403" s="540"/>
      <c r="G403" s="255"/>
      <c r="H403" s="256"/>
      <c r="I403" s="251"/>
      <c r="J403" s="257"/>
      <c r="K403" s="251"/>
      <c r="M403" s="252" t="s">
        <v>342</v>
      </c>
      <c r="O403" s="241"/>
    </row>
    <row r="404" spans="1:15" ht="12.75">
      <c r="A404" s="250"/>
      <c r="B404" s="253"/>
      <c r="C404" s="580" t="s">
        <v>171</v>
      </c>
      <c r="D404" s="581"/>
      <c r="E404" s="254">
        <v>28.2</v>
      </c>
      <c r="F404" s="540"/>
      <c r="G404" s="255"/>
      <c r="H404" s="256"/>
      <c r="I404" s="251"/>
      <c r="J404" s="257"/>
      <c r="K404" s="251"/>
      <c r="M404" s="252" t="s">
        <v>171</v>
      </c>
      <c r="O404" s="241"/>
    </row>
    <row r="405" spans="1:15" ht="12.75">
      <c r="A405" s="250"/>
      <c r="B405" s="253"/>
      <c r="C405" s="580" t="s">
        <v>172</v>
      </c>
      <c r="D405" s="581"/>
      <c r="E405" s="254">
        <v>2.6</v>
      </c>
      <c r="F405" s="540"/>
      <c r="G405" s="255"/>
      <c r="H405" s="256"/>
      <c r="I405" s="251"/>
      <c r="J405" s="257"/>
      <c r="K405" s="251"/>
      <c r="M405" s="252" t="s">
        <v>172</v>
      </c>
      <c r="O405" s="241"/>
    </row>
    <row r="406" spans="1:15" ht="12.75">
      <c r="A406" s="250"/>
      <c r="B406" s="253"/>
      <c r="C406" s="580" t="s">
        <v>173</v>
      </c>
      <c r="D406" s="581"/>
      <c r="E406" s="254">
        <v>3.4</v>
      </c>
      <c r="F406" s="540"/>
      <c r="G406" s="255"/>
      <c r="H406" s="256"/>
      <c r="I406" s="251"/>
      <c r="J406" s="257"/>
      <c r="K406" s="251"/>
      <c r="M406" s="252" t="s">
        <v>173</v>
      </c>
      <c r="O406" s="241"/>
    </row>
    <row r="407" spans="1:15" ht="12.75">
      <c r="A407" s="250"/>
      <c r="B407" s="253"/>
      <c r="C407" s="580" t="s">
        <v>174</v>
      </c>
      <c r="D407" s="581"/>
      <c r="E407" s="254">
        <v>13.2</v>
      </c>
      <c r="F407" s="540"/>
      <c r="G407" s="255"/>
      <c r="H407" s="256"/>
      <c r="I407" s="251"/>
      <c r="J407" s="257"/>
      <c r="K407" s="251"/>
      <c r="M407" s="252" t="s">
        <v>174</v>
      </c>
      <c r="O407" s="241"/>
    </row>
    <row r="408" spans="1:15" ht="12.75">
      <c r="A408" s="250"/>
      <c r="B408" s="253"/>
      <c r="C408" s="580" t="s">
        <v>175</v>
      </c>
      <c r="D408" s="581"/>
      <c r="E408" s="254">
        <v>4.26</v>
      </c>
      <c r="F408" s="540"/>
      <c r="G408" s="255"/>
      <c r="H408" s="256"/>
      <c r="I408" s="251"/>
      <c r="J408" s="257"/>
      <c r="K408" s="251"/>
      <c r="M408" s="252" t="s">
        <v>175</v>
      </c>
      <c r="O408" s="241"/>
    </row>
    <row r="409" spans="1:15" ht="12.75">
      <c r="A409" s="250"/>
      <c r="B409" s="253"/>
      <c r="C409" s="580" t="s">
        <v>176</v>
      </c>
      <c r="D409" s="581"/>
      <c r="E409" s="254">
        <v>65</v>
      </c>
      <c r="F409" s="540"/>
      <c r="G409" s="255"/>
      <c r="H409" s="256"/>
      <c r="I409" s="251"/>
      <c r="J409" s="257"/>
      <c r="K409" s="251"/>
      <c r="M409" s="252" t="s">
        <v>176</v>
      </c>
      <c r="O409" s="241"/>
    </row>
    <row r="410" spans="1:15" ht="12.75">
      <c r="A410" s="250"/>
      <c r="B410" s="253"/>
      <c r="C410" s="580" t="s">
        <v>177</v>
      </c>
      <c r="D410" s="581"/>
      <c r="E410" s="254">
        <v>213.6</v>
      </c>
      <c r="F410" s="540"/>
      <c r="G410" s="255"/>
      <c r="H410" s="256"/>
      <c r="I410" s="251"/>
      <c r="J410" s="257"/>
      <c r="K410" s="251"/>
      <c r="M410" s="252" t="s">
        <v>177</v>
      </c>
      <c r="O410" s="241"/>
    </row>
    <row r="411" spans="1:15" ht="12.75">
      <c r="A411" s="250"/>
      <c r="B411" s="253"/>
      <c r="C411" s="580" t="s">
        <v>186</v>
      </c>
      <c r="D411" s="581"/>
      <c r="E411" s="254">
        <v>9.1</v>
      </c>
      <c r="F411" s="540"/>
      <c r="G411" s="255"/>
      <c r="H411" s="256"/>
      <c r="I411" s="251"/>
      <c r="J411" s="257"/>
      <c r="K411" s="251"/>
      <c r="M411" s="252" t="s">
        <v>186</v>
      </c>
      <c r="O411" s="241"/>
    </row>
    <row r="412" spans="1:15" ht="12.75">
      <c r="A412" s="250"/>
      <c r="B412" s="253"/>
      <c r="C412" s="580" t="s">
        <v>187</v>
      </c>
      <c r="D412" s="581"/>
      <c r="E412" s="254">
        <v>18.2</v>
      </c>
      <c r="F412" s="540"/>
      <c r="G412" s="255"/>
      <c r="H412" s="256"/>
      <c r="I412" s="251"/>
      <c r="J412" s="257"/>
      <c r="K412" s="251"/>
      <c r="M412" s="252" t="s">
        <v>187</v>
      </c>
      <c r="O412" s="241"/>
    </row>
    <row r="413" spans="1:15" ht="12.75">
      <c r="A413" s="250"/>
      <c r="B413" s="253"/>
      <c r="C413" s="580" t="s">
        <v>188</v>
      </c>
      <c r="D413" s="581"/>
      <c r="E413" s="254">
        <v>5.06</v>
      </c>
      <c r="F413" s="540"/>
      <c r="G413" s="255"/>
      <c r="H413" s="256"/>
      <c r="I413" s="251"/>
      <c r="J413" s="257"/>
      <c r="K413" s="251"/>
      <c r="M413" s="252" t="s">
        <v>188</v>
      </c>
      <c r="O413" s="241"/>
    </row>
    <row r="414" spans="1:15" ht="12.75">
      <c r="A414" s="250"/>
      <c r="B414" s="253"/>
      <c r="C414" s="580" t="s">
        <v>189</v>
      </c>
      <c r="D414" s="581"/>
      <c r="E414" s="254">
        <v>7.72</v>
      </c>
      <c r="F414" s="540"/>
      <c r="G414" s="255"/>
      <c r="H414" s="256"/>
      <c r="I414" s="251"/>
      <c r="J414" s="257"/>
      <c r="K414" s="251"/>
      <c r="M414" s="252" t="s">
        <v>189</v>
      </c>
      <c r="O414" s="241"/>
    </row>
    <row r="415" spans="1:15" ht="12.75">
      <c r="A415" s="250"/>
      <c r="B415" s="253"/>
      <c r="C415" s="580" t="s">
        <v>190</v>
      </c>
      <c r="D415" s="581"/>
      <c r="E415" s="254">
        <v>4.8</v>
      </c>
      <c r="F415" s="540"/>
      <c r="G415" s="255"/>
      <c r="H415" s="256"/>
      <c r="I415" s="251"/>
      <c r="J415" s="257"/>
      <c r="K415" s="251"/>
      <c r="M415" s="252" t="s">
        <v>190</v>
      </c>
      <c r="O415" s="241"/>
    </row>
    <row r="416" spans="1:15" ht="12.75">
      <c r="A416" s="250"/>
      <c r="B416" s="253"/>
      <c r="C416" s="580" t="s">
        <v>191</v>
      </c>
      <c r="D416" s="581"/>
      <c r="E416" s="254">
        <v>6.46</v>
      </c>
      <c r="F416" s="540"/>
      <c r="G416" s="255"/>
      <c r="H416" s="256"/>
      <c r="I416" s="251"/>
      <c r="J416" s="257"/>
      <c r="K416" s="251"/>
      <c r="M416" s="252" t="s">
        <v>191</v>
      </c>
      <c r="O416" s="241"/>
    </row>
    <row r="417" spans="1:15" ht="12.75">
      <c r="A417" s="250"/>
      <c r="B417" s="253"/>
      <c r="C417" s="580" t="s">
        <v>192</v>
      </c>
      <c r="D417" s="581"/>
      <c r="E417" s="254">
        <v>7.2</v>
      </c>
      <c r="F417" s="540"/>
      <c r="G417" s="255"/>
      <c r="H417" s="256"/>
      <c r="I417" s="251"/>
      <c r="J417" s="257"/>
      <c r="K417" s="251"/>
      <c r="M417" s="252" t="s">
        <v>192</v>
      </c>
      <c r="O417" s="241"/>
    </row>
    <row r="418" spans="1:15" ht="12.75">
      <c r="A418" s="250"/>
      <c r="B418" s="253"/>
      <c r="C418" s="580" t="s">
        <v>193</v>
      </c>
      <c r="D418" s="581"/>
      <c r="E418" s="254">
        <v>5.04</v>
      </c>
      <c r="F418" s="540"/>
      <c r="G418" s="255"/>
      <c r="H418" s="256"/>
      <c r="I418" s="251"/>
      <c r="J418" s="257"/>
      <c r="K418" s="251"/>
      <c r="M418" s="252" t="s">
        <v>193</v>
      </c>
      <c r="O418" s="241"/>
    </row>
    <row r="419" spans="1:15" ht="12.75">
      <c r="A419" s="250"/>
      <c r="B419" s="253"/>
      <c r="C419" s="580" t="s">
        <v>194</v>
      </c>
      <c r="D419" s="581"/>
      <c r="E419" s="254">
        <v>5.04</v>
      </c>
      <c r="F419" s="540"/>
      <c r="G419" s="255"/>
      <c r="H419" s="256"/>
      <c r="I419" s="251"/>
      <c r="J419" s="257"/>
      <c r="K419" s="251"/>
      <c r="M419" s="252" t="s">
        <v>194</v>
      </c>
      <c r="O419" s="241"/>
    </row>
    <row r="420" spans="1:15" ht="12.75">
      <c r="A420" s="250"/>
      <c r="B420" s="253"/>
      <c r="C420" s="580" t="s">
        <v>195</v>
      </c>
      <c r="D420" s="581"/>
      <c r="E420" s="254">
        <v>6.6</v>
      </c>
      <c r="F420" s="540"/>
      <c r="G420" s="255"/>
      <c r="H420" s="256"/>
      <c r="I420" s="251"/>
      <c r="J420" s="257"/>
      <c r="K420" s="251"/>
      <c r="M420" s="252" t="s">
        <v>195</v>
      </c>
      <c r="O420" s="241"/>
    </row>
    <row r="421" spans="1:15" ht="12.75">
      <c r="A421" s="250"/>
      <c r="B421" s="253"/>
      <c r="C421" s="580" t="s">
        <v>196</v>
      </c>
      <c r="D421" s="581"/>
      <c r="E421" s="254">
        <v>5.04</v>
      </c>
      <c r="F421" s="540"/>
      <c r="G421" s="255"/>
      <c r="H421" s="256"/>
      <c r="I421" s="251"/>
      <c r="J421" s="257"/>
      <c r="K421" s="251"/>
      <c r="M421" s="252" t="s">
        <v>196</v>
      </c>
      <c r="O421" s="241"/>
    </row>
    <row r="422" spans="1:15" ht="12.75">
      <c r="A422" s="250"/>
      <c r="B422" s="253"/>
      <c r="C422" s="580" t="s">
        <v>197</v>
      </c>
      <c r="D422" s="581"/>
      <c r="E422" s="254">
        <v>4.3</v>
      </c>
      <c r="F422" s="540"/>
      <c r="G422" s="255"/>
      <c r="H422" s="256"/>
      <c r="I422" s="251"/>
      <c r="J422" s="257"/>
      <c r="K422" s="251"/>
      <c r="M422" s="252" t="s">
        <v>197</v>
      </c>
      <c r="O422" s="241"/>
    </row>
    <row r="423" spans="1:15" ht="12.75">
      <c r="A423" s="250"/>
      <c r="B423" s="253"/>
      <c r="C423" s="580" t="s">
        <v>198</v>
      </c>
      <c r="D423" s="581"/>
      <c r="E423" s="254">
        <v>4.75</v>
      </c>
      <c r="F423" s="540"/>
      <c r="G423" s="255"/>
      <c r="H423" s="256"/>
      <c r="I423" s="251"/>
      <c r="J423" s="257"/>
      <c r="K423" s="251"/>
      <c r="M423" s="252" t="s">
        <v>198</v>
      </c>
      <c r="O423" s="241"/>
    </row>
    <row r="424" spans="1:15" ht="12.75">
      <c r="A424" s="250"/>
      <c r="B424" s="253"/>
      <c r="C424" s="580" t="s">
        <v>199</v>
      </c>
      <c r="D424" s="581"/>
      <c r="E424" s="254">
        <v>7.2</v>
      </c>
      <c r="F424" s="540"/>
      <c r="G424" s="255"/>
      <c r="H424" s="256"/>
      <c r="I424" s="251"/>
      <c r="J424" s="257"/>
      <c r="K424" s="251"/>
      <c r="M424" s="252" t="s">
        <v>199</v>
      </c>
      <c r="O424" s="241"/>
    </row>
    <row r="425" spans="1:15" ht="12.75">
      <c r="A425" s="250"/>
      <c r="B425" s="253"/>
      <c r="C425" s="580" t="s">
        <v>200</v>
      </c>
      <c r="D425" s="581"/>
      <c r="E425" s="254">
        <v>6.05</v>
      </c>
      <c r="F425" s="540"/>
      <c r="G425" s="255"/>
      <c r="H425" s="256"/>
      <c r="I425" s="251"/>
      <c r="J425" s="257"/>
      <c r="K425" s="251"/>
      <c r="M425" s="252" t="s">
        <v>200</v>
      </c>
      <c r="O425" s="241"/>
    </row>
    <row r="426" spans="1:15" ht="12.75">
      <c r="A426" s="250"/>
      <c r="B426" s="253"/>
      <c r="C426" s="580" t="s">
        <v>201</v>
      </c>
      <c r="D426" s="581"/>
      <c r="E426" s="254">
        <v>7.05</v>
      </c>
      <c r="F426" s="540"/>
      <c r="G426" s="255"/>
      <c r="H426" s="256"/>
      <c r="I426" s="251"/>
      <c r="J426" s="257"/>
      <c r="K426" s="251"/>
      <c r="M426" s="252" t="s">
        <v>201</v>
      </c>
      <c r="O426" s="241"/>
    </row>
    <row r="427" spans="1:15" ht="12.75">
      <c r="A427" s="250"/>
      <c r="B427" s="253"/>
      <c r="C427" s="580" t="s">
        <v>343</v>
      </c>
      <c r="D427" s="581"/>
      <c r="E427" s="254">
        <v>8</v>
      </c>
      <c r="F427" s="540"/>
      <c r="G427" s="255"/>
      <c r="H427" s="256"/>
      <c r="I427" s="251"/>
      <c r="J427" s="257"/>
      <c r="K427" s="251"/>
      <c r="M427" s="252" t="s">
        <v>343</v>
      </c>
      <c r="O427" s="241"/>
    </row>
    <row r="428" spans="1:15" ht="12.75">
      <c r="A428" s="250"/>
      <c r="B428" s="253"/>
      <c r="C428" s="587" t="s">
        <v>202</v>
      </c>
      <c r="D428" s="581"/>
      <c r="E428" s="278">
        <v>447.8700000000001</v>
      </c>
      <c r="F428" s="540"/>
      <c r="G428" s="255"/>
      <c r="H428" s="256"/>
      <c r="I428" s="251"/>
      <c r="J428" s="257"/>
      <c r="K428" s="251"/>
      <c r="M428" s="252" t="s">
        <v>202</v>
      </c>
      <c r="O428" s="241"/>
    </row>
    <row r="429" spans="1:15" ht="12.75">
      <c r="A429" s="250"/>
      <c r="B429" s="253"/>
      <c r="C429" s="580" t="s">
        <v>344</v>
      </c>
      <c r="D429" s="581"/>
      <c r="E429" s="254">
        <v>-371.7321</v>
      </c>
      <c r="F429" s="540"/>
      <c r="G429" s="255"/>
      <c r="H429" s="256"/>
      <c r="I429" s="251"/>
      <c r="J429" s="257"/>
      <c r="K429" s="251"/>
      <c r="M429" s="252" t="s">
        <v>344</v>
      </c>
      <c r="O429" s="241"/>
    </row>
    <row r="430" spans="1:80" ht="22.5">
      <c r="A430" s="242">
        <v>40</v>
      </c>
      <c r="B430" s="243" t="s">
        <v>345</v>
      </c>
      <c r="C430" s="244" t="s">
        <v>346</v>
      </c>
      <c r="D430" s="245" t="s">
        <v>112</v>
      </c>
      <c r="E430" s="246">
        <v>22.3935</v>
      </c>
      <c r="F430" s="377"/>
      <c r="G430" s="247">
        <f>E430*F430</f>
        <v>0</v>
      </c>
      <c r="H430" s="248">
        <v>0.01346</v>
      </c>
      <c r="I430" s="249">
        <f>E430*H430</f>
        <v>0.30141650999999997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22.5">
      <c r="A431" s="250"/>
      <c r="B431" s="253"/>
      <c r="C431" s="580" t="s">
        <v>347</v>
      </c>
      <c r="D431" s="581"/>
      <c r="E431" s="254">
        <v>0</v>
      </c>
      <c r="F431" s="540"/>
      <c r="G431" s="255"/>
      <c r="H431" s="256"/>
      <c r="I431" s="251"/>
      <c r="J431" s="257"/>
      <c r="K431" s="251"/>
      <c r="M431" s="252" t="s">
        <v>347</v>
      </c>
      <c r="O431" s="241"/>
    </row>
    <row r="432" spans="1:15" ht="33.75">
      <c r="A432" s="250"/>
      <c r="B432" s="253"/>
      <c r="C432" s="580" t="s">
        <v>348</v>
      </c>
      <c r="D432" s="581"/>
      <c r="E432" s="254">
        <v>0</v>
      </c>
      <c r="F432" s="540"/>
      <c r="G432" s="255"/>
      <c r="H432" s="256"/>
      <c r="I432" s="251"/>
      <c r="J432" s="257"/>
      <c r="K432" s="251"/>
      <c r="M432" s="252" t="s">
        <v>348</v>
      </c>
      <c r="O432" s="241"/>
    </row>
    <row r="433" spans="1:15" ht="12.75">
      <c r="A433" s="250"/>
      <c r="B433" s="253"/>
      <c r="C433" s="580" t="s">
        <v>171</v>
      </c>
      <c r="D433" s="581"/>
      <c r="E433" s="254">
        <v>28.2</v>
      </c>
      <c r="F433" s="540"/>
      <c r="G433" s="255"/>
      <c r="H433" s="256"/>
      <c r="I433" s="251"/>
      <c r="J433" s="257"/>
      <c r="K433" s="251"/>
      <c r="M433" s="252" t="s">
        <v>171</v>
      </c>
      <c r="O433" s="241"/>
    </row>
    <row r="434" spans="1:15" ht="12.75">
      <c r="A434" s="250"/>
      <c r="B434" s="253"/>
      <c r="C434" s="580" t="s">
        <v>172</v>
      </c>
      <c r="D434" s="581"/>
      <c r="E434" s="254">
        <v>2.6</v>
      </c>
      <c r="F434" s="540"/>
      <c r="G434" s="255"/>
      <c r="H434" s="256"/>
      <c r="I434" s="251"/>
      <c r="J434" s="257"/>
      <c r="K434" s="251"/>
      <c r="M434" s="252" t="s">
        <v>172</v>
      </c>
      <c r="O434" s="241"/>
    </row>
    <row r="435" spans="1:15" ht="12.75">
      <c r="A435" s="250"/>
      <c r="B435" s="253"/>
      <c r="C435" s="580" t="s">
        <v>173</v>
      </c>
      <c r="D435" s="581"/>
      <c r="E435" s="254">
        <v>3.4</v>
      </c>
      <c r="F435" s="540"/>
      <c r="G435" s="255"/>
      <c r="H435" s="256"/>
      <c r="I435" s="251"/>
      <c r="J435" s="257"/>
      <c r="K435" s="251"/>
      <c r="M435" s="252" t="s">
        <v>173</v>
      </c>
      <c r="O435" s="241"/>
    </row>
    <row r="436" spans="1:15" ht="12.75">
      <c r="A436" s="250"/>
      <c r="B436" s="253"/>
      <c r="C436" s="580" t="s">
        <v>174</v>
      </c>
      <c r="D436" s="581"/>
      <c r="E436" s="254">
        <v>13.2</v>
      </c>
      <c r="F436" s="540"/>
      <c r="G436" s="255"/>
      <c r="H436" s="256"/>
      <c r="I436" s="251"/>
      <c r="J436" s="257"/>
      <c r="K436" s="251"/>
      <c r="M436" s="252" t="s">
        <v>174</v>
      </c>
      <c r="O436" s="241"/>
    </row>
    <row r="437" spans="1:15" ht="12.75">
      <c r="A437" s="250"/>
      <c r="B437" s="253"/>
      <c r="C437" s="580" t="s">
        <v>175</v>
      </c>
      <c r="D437" s="581"/>
      <c r="E437" s="254">
        <v>4.26</v>
      </c>
      <c r="F437" s="540"/>
      <c r="G437" s="255"/>
      <c r="H437" s="256"/>
      <c r="I437" s="251"/>
      <c r="J437" s="257"/>
      <c r="K437" s="251"/>
      <c r="M437" s="252" t="s">
        <v>175</v>
      </c>
      <c r="O437" s="241"/>
    </row>
    <row r="438" spans="1:15" ht="12.75">
      <c r="A438" s="250"/>
      <c r="B438" s="253"/>
      <c r="C438" s="580" t="s">
        <v>176</v>
      </c>
      <c r="D438" s="581"/>
      <c r="E438" s="254">
        <v>65</v>
      </c>
      <c r="F438" s="540"/>
      <c r="G438" s="255"/>
      <c r="H438" s="256"/>
      <c r="I438" s="251"/>
      <c r="J438" s="257"/>
      <c r="K438" s="251"/>
      <c r="M438" s="252" t="s">
        <v>176</v>
      </c>
      <c r="O438" s="241"/>
    </row>
    <row r="439" spans="1:15" ht="12.75">
      <c r="A439" s="250"/>
      <c r="B439" s="253"/>
      <c r="C439" s="580" t="s">
        <v>177</v>
      </c>
      <c r="D439" s="581"/>
      <c r="E439" s="254">
        <v>213.6</v>
      </c>
      <c r="F439" s="540"/>
      <c r="G439" s="255"/>
      <c r="H439" s="256"/>
      <c r="I439" s="251"/>
      <c r="J439" s="257"/>
      <c r="K439" s="251"/>
      <c r="M439" s="252" t="s">
        <v>177</v>
      </c>
      <c r="O439" s="241"/>
    </row>
    <row r="440" spans="1:15" ht="12.75">
      <c r="A440" s="250"/>
      <c r="B440" s="253"/>
      <c r="C440" s="580" t="s">
        <v>186</v>
      </c>
      <c r="D440" s="581"/>
      <c r="E440" s="254">
        <v>9.1</v>
      </c>
      <c r="F440" s="540"/>
      <c r="G440" s="255"/>
      <c r="H440" s="256"/>
      <c r="I440" s="251"/>
      <c r="J440" s="257"/>
      <c r="K440" s="251"/>
      <c r="M440" s="252" t="s">
        <v>186</v>
      </c>
      <c r="O440" s="241"/>
    </row>
    <row r="441" spans="1:15" ht="12.75">
      <c r="A441" s="250"/>
      <c r="B441" s="253"/>
      <c r="C441" s="580" t="s">
        <v>187</v>
      </c>
      <c r="D441" s="581"/>
      <c r="E441" s="254">
        <v>18.2</v>
      </c>
      <c r="F441" s="540"/>
      <c r="G441" s="255"/>
      <c r="H441" s="256"/>
      <c r="I441" s="251"/>
      <c r="J441" s="257"/>
      <c r="K441" s="251"/>
      <c r="M441" s="252" t="s">
        <v>187</v>
      </c>
      <c r="O441" s="241"/>
    </row>
    <row r="442" spans="1:15" ht="12.75">
      <c r="A442" s="250"/>
      <c r="B442" s="253"/>
      <c r="C442" s="580" t="s">
        <v>188</v>
      </c>
      <c r="D442" s="581"/>
      <c r="E442" s="254">
        <v>5.06</v>
      </c>
      <c r="F442" s="540"/>
      <c r="G442" s="255"/>
      <c r="H442" s="256"/>
      <c r="I442" s="251"/>
      <c r="J442" s="257"/>
      <c r="K442" s="251"/>
      <c r="M442" s="252" t="s">
        <v>188</v>
      </c>
      <c r="O442" s="241"/>
    </row>
    <row r="443" spans="1:15" ht="12.75">
      <c r="A443" s="250"/>
      <c r="B443" s="253"/>
      <c r="C443" s="580" t="s">
        <v>189</v>
      </c>
      <c r="D443" s="581"/>
      <c r="E443" s="254">
        <v>7.72</v>
      </c>
      <c r="F443" s="540"/>
      <c r="G443" s="255"/>
      <c r="H443" s="256"/>
      <c r="I443" s="251"/>
      <c r="J443" s="257"/>
      <c r="K443" s="251"/>
      <c r="M443" s="252" t="s">
        <v>189</v>
      </c>
      <c r="O443" s="241"/>
    </row>
    <row r="444" spans="1:15" ht="12.75">
      <c r="A444" s="250"/>
      <c r="B444" s="253"/>
      <c r="C444" s="580" t="s">
        <v>190</v>
      </c>
      <c r="D444" s="581"/>
      <c r="E444" s="254">
        <v>4.8</v>
      </c>
      <c r="F444" s="540"/>
      <c r="G444" s="255"/>
      <c r="H444" s="256"/>
      <c r="I444" s="251"/>
      <c r="J444" s="257"/>
      <c r="K444" s="251"/>
      <c r="M444" s="252" t="s">
        <v>190</v>
      </c>
      <c r="O444" s="241"/>
    </row>
    <row r="445" spans="1:15" ht="12.75">
      <c r="A445" s="250"/>
      <c r="B445" s="253"/>
      <c r="C445" s="580" t="s">
        <v>191</v>
      </c>
      <c r="D445" s="581"/>
      <c r="E445" s="254">
        <v>6.46</v>
      </c>
      <c r="F445" s="540"/>
      <c r="G445" s="255"/>
      <c r="H445" s="256"/>
      <c r="I445" s="251"/>
      <c r="J445" s="257"/>
      <c r="K445" s="251"/>
      <c r="M445" s="252" t="s">
        <v>191</v>
      </c>
      <c r="O445" s="241"/>
    </row>
    <row r="446" spans="1:15" ht="12.75">
      <c r="A446" s="250"/>
      <c r="B446" s="253"/>
      <c r="C446" s="580" t="s">
        <v>192</v>
      </c>
      <c r="D446" s="581"/>
      <c r="E446" s="254">
        <v>7.2</v>
      </c>
      <c r="F446" s="540"/>
      <c r="G446" s="255"/>
      <c r="H446" s="256"/>
      <c r="I446" s="251"/>
      <c r="J446" s="257"/>
      <c r="K446" s="251"/>
      <c r="M446" s="252" t="s">
        <v>192</v>
      </c>
      <c r="O446" s="241"/>
    </row>
    <row r="447" spans="1:15" ht="12.75">
      <c r="A447" s="250"/>
      <c r="B447" s="253"/>
      <c r="C447" s="580" t="s">
        <v>193</v>
      </c>
      <c r="D447" s="581"/>
      <c r="E447" s="254">
        <v>5.04</v>
      </c>
      <c r="F447" s="540"/>
      <c r="G447" s="255"/>
      <c r="H447" s="256"/>
      <c r="I447" s="251"/>
      <c r="J447" s="257"/>
      <c r="K447" s="251"/>
      <c r="M447" s="252" t="s">
        <v>193</v>
      </c>
      <c r="O447" s="241"/>
    </row>
    <row r="448" spans="1:15" ht="12.75">
      <c r="A448" s="250"/>
      <c r="B448" s="253"/>
      <c r="C448" s="580" t="s">
        <v>194</v>
      </c>
      <c r="D448" s="581"/>
      <c r="E448" s="254">
        <v>5.04</v>
      </c>
      <c r="F448" s="540"/>
      <c r="G448" s="255"/>
      <c r="H448" s="256"/>
      <c r="I448" s="251"/>
      <c r="J448" s="257"/>
      <c r="K448" s="251"/>
      <c r="M448" s="252" t="s">
        <v>194</v>
      </c>
      <c r="O448" s="241"/>
    </row>
    <row r="449" spans="1:15" ht="12.75">
      <c r="A449" s="250"/>
      <c r="B449" s="253"/>
      <c r="C449" s="580" t="s">
        <v>195</v>
      </c>
      <c r="D449" s="581"/>
      <c r="E449" s="254">
        <v>6.6</v>
      </c>
      <c r="F449" s="540"/>
      <c r="G449" s="255"/>
      <c r="H449" s="256"/>
      <c r="I449" s="251"/>
      <c r="J449" s="257"/>
      <c r="K449" s="251"/>
      <c r="M449" s="252" t="s">
        <v>195</v>
      </c>
      <c r="O449" s="241"/>
    </row>
    <row r="450" spans="1:15" ht="12.75">
      <c r="A450" s="250"/>
      <c r="B450" s="253"/>
      <c r="C450" s="580" t="s">
        <v>196</v>
      </c>
      <c r="D450" s="581"/>
      <c r="E450" s="254">
        <v>5.04</v>
      </c>
      <c r="F450" s="540"/>
      <c r="G450" s="255"/>
      <c r="H450" s="256"/>
      <c r="I450" s="251"/>
      <c r="J450" s="257"/>
      <c r="K450" s="251"/>
      <c r="M450" s="252" t="s">
        <v>196</v>
      </c>
      <c r="O450" s="241"/>
    </row>
    <row r="451" spans="1:15" ht="12.75">
      <c r="A451" s="250"/>
      <c r="B451" s="253"/>
      <c r="C451" s="580" t="s">
        <v>197</v>
      </c>
      <c r="D451" s="581"/>
      <c r="E451" s="254">
        <v>4.3</v>
      </c>
      <c r="F451" s="540"/>
      <c r="G451" s="255"/>
      <c r="H451" s="256"/>
      <c r="I451" s="251"/>
      <c r="J451" s="257"/>
      <c r="K451" s="251"/>
      <c r="M451" s="252" t="s">
        <v>197</v>
      </c>
      <c r="O451" s="241"/>
    </row>
    <row r="452" spans="1:15" ht="12.75">
      <c r="A452" s="250"/>
      <c r="B452" s="253"/>
      <c r="C452" s="580" t="s">
        <v>198</v>
      </c>
      <c r="D452" s="581"/>
      <c r="E452" s="254">
        <v>4.75</v>
      </c>
      <c r="F452" s="540"/>
      <c r="G452" s="255"/>
      <c r="H452" s="256"/>
      <c r="I452" s="251"/>
      <c r="J452" s="257"/>
      <c r="K452" s="251"/>
      <c r="M452" s="252" t="s">
        <v>198</v>
      </c>
      <c r="O452" s="241"/>
    </row>
    <row r="453" spans="1:15" ht="12.75">
      <c r="A453" s="250"/>
      <c r="B453" s="253"/>
      <c r="C453" s="580" t="s">
        <v>199</v>
      </c>
      <c r="D453" s="581"/>
      <c r="E453" s="254">
        <v>7.2</v>
      </c>
      <c r="F453" s="540"/>
      <c r="G453" s="255"/>
      <c r="H453" s="256"/>
      <c r="I453" s="251"/>
      <c r="J453" s="257"/>
      <c r="K453" s="251"/>
      <c r="M453" s="252" t="s">
        <v>199</v>
      </c>
      <c r="O453" s="241"/>
    </row>
    <row r="454" spans="1:15" ht="12.75">
      <c r="A454" s="250"/>
      <c r="B454" s="253"/>
      <c r="C454" s="580" t="s">
        <v>200</v>
      </c>
      <c r="D454" s="581"/>
      <c r="E454" s="254">
        <v>6.05</v>
      </c>
      <c r="F454" s="540"/>
      <c r="G454" s="255"/>
      <c r="H454" s="256"/>
      <c r="I454" s="251"/>
      <c r="J454" s="257"/>
      <c r="K454" s="251"/>
      <c r="M454" s="252" t="s">
        <v>200</v>
      </c>
      <c r="O454" s="241"/>
    </row>
    <row r="455" spans="1:15" ht="12.75">
      <c r="A455" s="250"/>
      <c r="B455" s="253"/>
      <c r="C455" s="580" t="s">
        <v>201</v>
      </c>
      <c r="D455" s="581"/>
      <c r="E455" s="254">
        <v>7.05</v>
      </c>
      <c r="F455" s="540"/>
      <c r="G455" s="255"/>
      <c r="H455" s="256"/>
      <c r="I455" s="251"/>
      <c r="J455" s="257"/>
      <c r="K455" s="251"/>
      <c r="M455" s="252" t="s">
        <v>201</v>
      </c>
      <c r="O455" s="241"/>
    </row>
    <row r="456" spans="1:15" ht="12.75">
      <c r="A456" s="250"/>
      <c r="B456" s="253"/>
      <c r="C456" s="580" t="s">
        <v>343</v>
      </c>
      <c r="D456" s="581"/>
      <c r="E456" s="254">
        <v>8</v>
      </c>
      <c r="F456" s="540"/>
      <c r="G456" s="255"/>
      <c r="H456" s="256"/>
      <c r="I456" s="251"/>
      <c r="J456" s="257"/>
      <c r="K456" s="251"/>
      <c r="M456" s="252" t="s">
        <v>343</v>
      </c>
      <c r="O456" s="241"/>
    </row>
    <row r="457" spans="1:15" ht="12.75">
      <c r="A457" s="250"/>
      <c r="B457" s="253"/>
      <c r="C457" s="587" t="s">
        <v>202</v>
      </c>
      <c r="D457" s="581"/>
      <c r="E457" s="278">
        <v>447.8700000000001</v>
      </c>
      <c r="F457" s="540"/>
      <c r="G457" s="255"/>
      <c r="H457" s="256"/>
      <c r="I457" s="251"/>
      <c r="J457" s="257"/>
      <c r="K457" s="251"/>
      <c r="M457" s="252" t="s">
        <v>202</v>
      </c>
      <c r="O457" s="241"/>
    </row>
    <row r="458" spans="1:15" ht="12.75">
      <c r="A458" s="250"/>
      <c r="B458" s="253"/>
      <c r="C458" s="580" t="s">
        <v>349</v>
      </c>
      <c r="D458" s="581"/>
      <c r="E458" s="254">
        <v>-425.4765</v>
      </c>
      <c r="F458" s="540"/>
      <c r="G458" s="255"/>
      <c r="H458" s="256"/>
      <c r="I458" s="251"/>
      <c r="J458" s="257"/>
      <c r="K458" s="251"/>
      <c r="M458" s="252" t="s">
        <v>349</v>
      </c>
      <c r="O458" s="241"/>
    </row>
    <row r="459" spans="1:80" ht="12.75">
      <c r="A459" s="242">
        <v>41</v>
      </c>
      <c r="B459" s="243" t="s">
        <v>350</v>
      </c>
      <c r="C459" s="244" t="s">
        <v>351</v>
      </c>
      <c r="D459" s="245" t="s">
        <v>112</v>
      </c>
      <c r="E459" s="246">
        <v>13.9</v>
      </c>
      <c r="F459" s="377"/>
      <c r="G459" s="247">
        <f>E459*F459</f>
        <v>0</v>
      </c>
      <c r="H459" s="248">
        <v>0.00736</v>
      </c>
      <c r="I459" s="249">
        <f>E459*H459</f>
        <v>0.102304</v>
      </c>
      <c r="J459" s="248">
        <v>0</v>
      </c>
      <c r="K459" s="249">
        <f>E459*J459</f>
        <v>0</v>
      </c>
      <c r="O459" s="241">
        <v>2</v>
      </c>
      <c r="AA459" s="214">
        <v>1</v>
      </c>
      <c r="AB459" s="214">
        <v>1</v>
      </c>
      <c r="AC459" s="214">
        <v>1</v>
      </c>
      <c r="AZ459" s="214">
        <v>1</v>
      </c>
      <c r="BA459" s="214">
        <f>IF(AZ459=1,G459,0)</f>
        <v>0</v>
      </c>
      <c r="BB459" s="214">
        <f>IF(AZ459=2,G459,0)</f>
        <v>0</v>
      </c>
      <c r="BC459" s="214">
        <f>IF(AZ459=3,G459,0)</f>
        <v>0</v>
      </c>
      <c r="BD459" s="214">
        <f>IF(AZ459=4,G459,0)</f>
        <v>0</v>
      </c>
      <c r="BE459" s="214">
        <f>IF(AZ459=5,G459,0)</f>
        <v>0</v>
      </c>
      <c r="CA459" s="241">
        <v>1</v>
      </c>
      <c r="CB459" s="241">
        <v>1</v>
      </c>
    </row>
    <row r="460" spans="1:15" ht="22.5">
      <c r="A460" s="250"/>
      <c r="B460" s="253"/>
      <c r="C460" s="580" t="s">
        <v>288</v>
      </c>
      <c r="D460" s="581"/>
      <c r="E460" s="254">
        <v>0</v>
      </c>
      <c r="F460" s="540"/>
      <c r="G460" s="255"/>
      <c r="H460" s="256"/>
      <c r="I460" s="251"/>
      <c r="J460" s="257"/>
      <c r="K460" s="251"/>
      <c r="M460" s="252" t="s">
        <v>288</v>
      </c>
      <c r="O460" s="241"/>
    </row>
    <row r="461" spans="1:15" ht="12.75">
      <c r="A461" s="250"/>
      <c r="B461" s="253"/>
      <c r="C461" s="580" t="s">
        <v>289</v>
      </c>
      <c r="D461" s="581"/>
      <c r="E461" s="254">
        <v>0</v>
      </c>
      <c r="F461" s="540"/>
      <c r="G461" s="255"/>
      <c r="H461" s="256"/>
      <c r="I461" s="251"/>
      <c r="J461" s="257"/>
      <c r="K461" s="251"/>
      <c r="M461" s="252" t="s">
        <v>289</v>
      </c>
      <c r="O461" s="241"/>
    </row>
    <row r="462" spans="1:15" ht="12.75">
      <c r="A462" s="250"/>
      <c r="B462" s="253"/>
      <c r="C462" s="580" t="s">
        <v>290</v>
      </c>
      <c r="D462" s="581"/>
      <c r="E462" s="254">
        <v>0</v>
      </c>
      <c r="F462" s="540"/>
      <c r="G462" s="255"/>
      <c r="H462" s="256"/>
      <c r="I462" s="251"/>
      <c r="J462" s="257"/>
      <c r="K462" s="251"/>
      <c r="M462" s="252" t="s">
        <v>290</v>
      </c>
      <c r="O462" s="241"/>
    </row>
    <row r="463" spans="1:15" ht="12.75">
      <c r="A463" s="250"/>
      <c r="B463" s="253"/>
      <c r="C463" s="580" t="s">
        <v>352</v>
      </c>
      <c r="D463" s="581"/>
      <c r="E463" s="254">
        <v>0</v>
      </c>
      <c r="F463" s="540"/>
      <c r="G463" s="255"/>
      <c r="H463" s="256"/>
      <c r="I463" s="251"/>
      <c r="J463" s="257"/>
      <c r="K463" s="251"/>
      <c r="M463" s="252" t="s">
        <v>352</v>
      </c>
      <c r="O463" s="241"/>
    </row>
    <row r="464" spans="1:15" ht="12.75">
      <c r="A464" s="250"/>
      <c r="B464" s="253"/>
      <c r="C464" s="580" t="s">
        <v>353</v>
      </c>
      <c r="D464" s="581"/>
      <c r="E464" s="254">
        <v>0</v>
      </c>
      <c r="F464" s="540"/>
      <c r="G464" s="255"/>
      <c r="H464" s="256"/>
      <c r="I464" s="251"/>
      <c r="J464" s="257"/>
      <c r="K464" s="251"/>
      <c r="M464" s="252" t="s">
        <v>353</v>
      </c>
      <c r="O464" s="241"/>
    </row>
    <row r="465" spans="1:15" ht="12.75">
      <c r="A465" s="250"/>
      <c r="B465" s="253"/>
      <c r="C465" s="580" t="s">
        <v>329</v>
      </c>
      <c r="D465" s="581"/>
      <c r="E465" s="254">
        <v>0</v>
      </c>
      <c r="F465" s="540"/>
      <c r="G465" s="255"/>
      <c r="H465" s="256"/>
      <c r="I465" s="251"/>
      <c r="J465" s="257"/>
      <c r="K465" s="251"/>
      <c r="M465" s="252" t="s">
        <v>329</v>
      </c>
      <c r="O465" s="241"/>
    </row>
    <row r="466" spans="1:15" ht="12.75">
      <c r="A466" s="250"/>
      <c r="B466" s="253"/>
      <c r="C466" s="580" t="s">
        <v>354</v>
      </c>
      <c r="D466" s="581"/>
      <c r="E466" s="254">
        <v>0</v>
      </c>
      <c r="F466" s="540"/>
      <c r="G466" s="255"/>
      <c r="H466" s="256"/>
      <c r="I466" s="251"/>
      <c r="J466" s="257"/>
      <c r="K466" s="251"/>
      <c r="M466" s="252" t="s">
        <v>354</v>
      </c>
      <c r="O466" s="241"/>
    </row>
    <row r="467" spans="1:15" ht="12.75">
      <c r="A467" s="250"/>
      <c r="B467" s="253"/>
      <c r="C467" s="580" t="s">
        <v>355</v>
      </c>
      <c r="D467" s="581"/>
      <c r="E467" s="254">
        <v>5.4</v>
      </c>
      <c r="F467" s="540"/>
      <c r="G467" s="255"/>
      <c r="H467" s="256"/>
      <c r="I467" s="251"/>
      <c r="J467" s="257"/>
      <c r="K467" s="251"/>
      <c r="M467" s="252" t="s">
        <v>355</v>
      </c>
      <c r="O467" s="241"/>
    </row>
    <row r="468" spans="1:15" ht="12.75">
      <c r="A468" s="250"/>
      <c r="B468" s="253"/>
      <c r="C468" s="580" t="s">
        <v>332</v>
      </c>
      <c r="D468" s="581"/>
      <c r="E468" s="254">
        <v>0</v>
      </c>
      <c r="F468" s="540"/>
      <c r="G468" s="255"/>
      <c r="H468" s="256"/>
      <c r="I468" s="251"/>
      <c r="J468" s="257"/>
      <c r="K468" s="251"/>
      <c r="M468" s="252" t="s">
        <v>332</v>
      </c>
      <c r="O468" s="241"/>
    </row>
    <row r="469" spans="1:15" ht="12.75">
      <c r="A469" s="250"/>
      <c r="B469" s="253"/>
      <c r="C469" s="580" t="s">
        <v>356</v>
      </c>
      <c r="D469" s="581"/>
      <c r="E469" s="254">
        <v>8.5</v>
      </c>
      <c r="F469" s="540"/>
      <c r="G469" s="255"/>
      <c r="H469" s="256"/>
      <c r="I469" s="251"/>
      <c r="J469" s="257"/>
      <c r="K469" s="251"/>
      <c r="M469" s="252" t="s">
        <v>356</v>
      </c>
      <c r="O469" s="241"/>
    </row>
    <row r="470" spans="1:80" ht="12.75">
      <c r="A470" s="242">
        <v>42</v>
      </c>
      <c r="B470" s="243" t="s">
        <v>357</v>
      </c>
      <c r="C470" s="244" t="s">
        <v>358</v>
      </c>
      <c r="D470" s="245" t="s">
        <v>112</v>
      </c>
      <c r="E470" s="246">
        <v>207.3</v>
      </c>
      <c r="F470" s="377"/>
      <c r="G470" s="247">
        <f>E470*F470</f>
        <v>0</v>
      </c>
      <c r="H470" s="248">
        <v>0.01021</v>
      </c>
      <c r="I470" s="249">
        <f>E470*H470</f>
        <v>2.116533</v>
      </c>
      <c r="J470" s="248">
        <v>0</v>
      </c>
      <c r="K470" s="249">
        <f>E470*J470</f>
        <v>0</v>
      </c>
      <c r="O470" s="241">
        <v>2</v>
      </c>
      <c r="AA470" s="214">
        <v>1</v>
      </c>
      <c r="AB470" s="214">
        <v>1</v>
      </c>
      <c r="AC470" s="214">
        <v>1</v>
      </c>
      <c r="AZ470" s="214">
        <v>1</v>
      </c>
      <c r="BA470" s="214">
        <f>IF(AZ470=1,G470,0)</f>
        <v>0</v>
      </c>
      <c r="BB470" s="214">
        <f>IF(AZ470=2,G470,0)</f>
        <v>0</v>
      </c>
      <c r="BC470" s="214">
        <f>IF(AZ470=3,G470,0)</f>
        <v>0</v>
      </c>
      <c r="BD470" s="214">
        <f>IF(AZ470=4,G470,0)</f>
        <v>0</v>
      </c>
      <c r="BE470" s="214">
        <f>IF(AZ470=5,G470,0)</f>
        <v>0</v>
      </c>
      <c r="CA470" s="241">
        <v>1</v>
      </c>
      <c r="CB470" s="241">
        <v>1</v>
      </c>
    </row>
    <row r="471" spans="1:15" ht="22.5">
      <c r="A471" s="250"/>
      <c r="B471" s="253"/>
      <c r="C471" s="580" t="s">
        <v>288</v>
      </c>
      <c r="D471" s="581"/>
      <c r="E471" s="254">
        <v>0</v>
      </c>
      <c r="F471" s="540"/>
      <c r="G471" s="255"/>
      <c r="H471" s="256"/>
      <c r="I471" s="251"/>
      <c r="J471" s="257"/>
      <c r="K471" s="251"/>
      <c r="M471" s="252" t="s">
        <v>288</v>
      </c>
      <c r="O471" s="241"/>
    </row>
    <row r="472" spans="1:15" ht="12.75">
      <c r="A472" s="250"/>
      <c r="B472" s="253"/>
      <c r="C472" s="580" t="s">
        <v>289</v>
      </c>
      <c r="D472" s="581"/>
      <c r="E472" s="254">
        <v>0</v>
      </c>
      <c r="F472" s="540"/>
      <c r="G472" s="255"/>
      <c r="H472" s="256"/>
      <c r="I472" s="251"/>
      <c r="J472" s="257"/>
      <c r="K472" s="251"/>
      <c r="M472" s="252" t="s">
        <v>289</v>
      </c>
      <c r="O472" s="241"/>
    </row>
    <row r="473" spans="1:15" ht="12.75">
      <c r="A473" s="250"/>
      <c r="B473" s="253"/>
      <c r="C473" s="580" t="s">
        <v>290</v>
      </c>
      <c r="D473" s="581"/>
      <c r="E473" s="254">
        <v>0</v>
      </c>
      <c r="F473" s="540"/>
      <c r="G473" s="255"/>
      <c r="H473" s="256"/>
      <c r="I473" s="251"/>
      <c r="J473" s="257"/>
      <c r="K473" s="251"/>
      <c r="M473" s="252" t="s">
        <v>290</v>
      </c>
      <c r="O473" s="241"/>
    </row>
    <row r="474" spans="1:15" ht="12.75">
      <c r="A474" s="250"/>
      <c r="B474" s="253"/>
      <c r="C474" s="580" t="s">
        <v>352</v>
      </c>
      <c r="D474" s="581"/>
      <c r="E474" s="254">
        <v>0</v>
      </c>
      <c r="F474" s="540"/>
      <c r="G474" s="255"/>
      <c r="H474" s="256"/>
      <c r="I474" s="251"/>
      <c r="J474" s="257"/>
      <c r="K474" s="251"/>
      <c r="M474" s="252" t="s">
        <v>352</v>
      </c>
      <c r="O474" s="241"/>
    </row>
    <row r="475" spans="1:15" ht="12.75">
      <c r="A475" s="250"/>
      <c r="B475" s="253"/>
      <c r="C475" s="580" t="s">
        <v>359</v>
      </c>
      <c r="D475" s="581"/>
      <c r="E475" s="254">
        <v>0</v>
      </c>
      <c r="F475" s="540"/>
      <c r="G475" s="255"/>
      <c r="H475" s="256"/>
      <c r="I475" s="251"/>
      <c r="J475" s="257"/>
      <c r="K475" s="251"/>
      <c r="M475" s="252" t="s">
        <v>359</v>
      </c>
      <c r="O475" s="241"/>
    </row>
    <row r="476" spans="1:15" ht="12.75">
      <c r="A476" s="250"/>
      <c r="B476" s="253"/>
      <c r="C476" s="580" t="s">
        <v>329</v>
      </c>
      <c r="D476" s="581"/>
      <c r="E476" s="254">
        <v>0</v>
      </c>
      <c r="F476" s="540"/>
      <c r="G476" s="255"/>
      <c r="H476" s="256"/>
      <c r="I476" s="251"/>
      <c r="J476" s="257"/>
      <c r="K476" s="251"/>
      <c r="M476" s="252" t="s">
        <v>329</v>
      </c>
      <c r="O476" s="241"/>
    </row>
    <row r="477" spans="1:15" ht="12.75">
      <c r="A477" s="250"/>
      <c r="B477" s="253"/>
      <c r="C477" s="580" t="s">
        <v>360</v>
      </c>
      <c r="D477" s="581"/>
      <c r="E477" s="254">
        <v>55.9</v>
      </c>
      <c r="F477" s="540"/>
      <c r="G477" s="255"/>
      <c r="H477" s="256"/>
      <c r="I477" s="251"/>
      <c r="J477" s="257"/>
      <c r="K477" s="251"/>
      <c r="M477" s="252" t="s">
        <v>360</v>
      </c>
      <c r="O477" s="241"/>
    </row>
    <row r="478" spans="1:15" ht="12.75">
      <c r="A478" s="250"/>
      <c r="B478" s="253"/>
      <c r="C478" s="580" t="s">
        <v>361</v>
      </c>
      <c r="D478" s="581"/>
      <c r="E478" s="254">
        <v>58.9</v>
      </c>
      <c r="F478" s="540"/>
      <c r="G478" s="255"/>
      <c r="H478" s="256"/>
      <c r="I478" s="251"/>
      <c r="J478" s="257"/>
      <c r="K478" s="251"/>
      <c r="M478" s="252" t="s">
        <v>361</v>
      </c>
      <c r="O478" s="241"/>
    </row>
    <row r="479" spans="1:15" ht="12.75">
      <c r="A479" s="250"/>
      <c r="B479" s="253"/>
      <c r="C479" s="580" t="s">
        <v>362</v>
      </c>
      <c r="D479" s="581"/>
      <c r="E479" s="254">
        <v>52.3</v>
      </c>
      <c r="F479" s="540"/>
      <c r="G479" s="255"/>
      <c r="H479" s="256"/>
      <c r="I479" s="251"/>
      <c r="J479" s="257"/>
      <c r="K479" s="251"/>
      <c r="M479" s="252" t="s">
        <v>362</v>
      </c>
      <c r="O479" s="241"/>
    </row>
    <row r="480" spans="1:15" ht="12.75">
      <c r="A480" s="250"/>
      <c r="B480" s="253"/>
      <c r="C480" s="580" t="s">
        <v>363</v>
      </c>
      <c r="D480" s="581"/>
      <c r="E480" s="254">
        <v>40.2</v>
      </c>
      <c r="F480" s="540"/>
      <c r="G480" s="255"/>
      <c r="H480" s="256"/>
      <c r="I480" s="251"/>
      <c r="J480" s="257"/>
      <c r="K480" s="251"/>
      <c r="M480" s="252" t="s">
        <v>363</v>
      </c>
      <c r="O480" s="241"/>
    </row>
    <row r="481" spans="1:80" ht="22.5">
      <c r="A481" s="242">
        <v>43</v>
      </c>
      <c r="B481" s="243" t="s">
        <v>364</v>
      </c>
      <c r="C481" s="244" t="s">
        <v>365</v>
      </c>
      <c r="D481" s="245" t="s">
        <v>112</v>
      </c>
      <c r="E481" s="246">
        <v>6.6</v>
      </c>
      <c r="F481" s="377"/>
      <c r="G481" s="247">
        <f>E481*F481</f>
        <v>0</v>
      </c>
      <c r="H481" s="248">
        <v>0.01039</v>
      </c>
      <c r="I481" s="249">
        <f>E481*H481</f>
        <v>0.068574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1</v>
      </c>
      <c r="AC481" s="214">
        <v>1</v>
      </c>
      <c r="AZ481" s="214">
        <v>1</v>
      </c>
      <c r="BA481" s="214">
        <f>IF(AZ481=1,G481,0)</f>
        <v>0</v>
      </c>
      <c r="BB481" s="214">
        <f>IF(AZ481=2,G481,0)</f>
        <v>0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1</v>
      </c>
    </row>
    <row r="482" spans="1:15" ht="22.5">
      <c r="A482" s="250"/>
      <c r="B482" s="253"/>
      <c r="C482" s="580" t="s">
        <v>288</v>
      </c>
      <c r="D482" s="581"/>
      <c r="E482" s="254">
        <v>0</v>
      </c>
      <c r="F482" s="540"/>
      <c r="G482" s="255"/>
      <c r="H482" s="256"/>
      <c r="I482" s="251"/>
      <c r="J482" s="257"/>
      <c r="K482" s="251"/>
      <c r="M482" s="252" t="s">
        <v>288</v>
      </c>
      <c r="O482" s="241"/>
    </row>
    <row r="483" spans="1:15" ht="12.75">
      <c r="A483" s="250"/>
      <c r="B483" s="253"/>
      <c r="C483" s="580" t="s">
        <v>289</v>
      </c>
      <c r="D483" s="581"/>
      <c r="E483" s="254">
        <v>0</v>
      </c>
      <c r="F483" s="540"/>
      <c r="G483" s="255"/>
      <c r="H483" s="256"/>
      <c r="I483" s="251"/>
      <c r="J483" s="257"/>
      <c r="K483" s="251"/>
      <c r="M483" s="252" t="s">
        <v>289</v>
      </c>
      <c r="O483" s="241"/>
    </row>
    <row r="484" spans="1:15" ht="12.75">
      <c r="A484" s="250"/>
      <c r="B484" s="253"/>
      <c r="C484" s="580" t="s">
        <v>290</v>
      </c>
      <c r="D484" s="581"/>
      <c r="E484" s="254">
        <v>0</v>
      </c>
      <c r="F484" s="540"/>
      <c r="G484" s="255"/>
      <c r="H484" s="256"/>
      <c r="I484" s="251"/>
      <c r="J484" s="257"/>
      <c r="K484" s="251"/>
      <c r="M484" s="252" t="s">
        <v>290</v>
      </c>
      <c r="O484" s="241"/>
    </row>
    <row r="485" spans="1:15" ht="12.75">
      <c r="A485" s="250"/>
      <c r="B485" s="253"/>
      <c r="C485" s="580" t="s">
        <v>352</v>
      </c>
      <c r="D485" s="581"/>
      <c r="E485" s="254">
        <v>0</v>
      </c>
      <c r="F485" s="540"/>
      <c r="G485" s="255"/>
      <c r="H485" s="256"/>
      <c r="I485" s="251"/>
      <c r="J485" s="257"/>
      <c r="K485" s="251"/>
      <c r="M485" s="252" t="s">
        <v>352</v>
      </c>
      <c r="O485" s="241"/>
    </row>
    <row r="486" spans="1:15" ht="12.75">
      <c r="A486" s="250"/>
      <c r="B486" s="253"/>
      <c r="C486" s="580" t="s">
        <v>353</v>
      </c>
      <c r="D486" s="581"/>
      <c r="E486" s="254">
        <v>0</v>
      </c>
      <c r="F486" s="540"/>
      <c r="G486" s="255"/>
      <c r="H486" s="256"/>
      <c r="I486" s="251"/>
      <c r="J486" s="257"/>
      <c r="K486" s="251"/>
      <c r="M486" s="252" t="s">
        <v>353</v>
      </c>
      <c r="O486" s="241"/>
    </row>
    <row r="487" spans="1:15" ht="12.75">
      <c r="A487" s="250"/>
      <c r="B487" s="253"/>
      <c r="C487" s="580" t="s">
        <v>326</v>
      </c>
      <c r="D487" s="581"/>
      <c r="E487" s="254">
        <v>0</v>
      </c>
      <c r="F487" s="540"/>
      <c r="G487" s="255"/>
      <c r="H487" s="256"/>
      <c r="I487" s="251"/>
      <c r="J487" s="257"/>
      <c r="K487" s="251"/>
      <c r="M487" s="252" t="s">
        <v>326</v>
      </c>
      <c r="O487" s="241"/>
    </row>
    <row r="488" spans="1:15" ht="12.75">
      <c r="A488" s="250"/>
      <c r="B488" s="253"/>
      <c r="C488" s="580" t="s">
        <v>329</v>
      </c>
      <c r="D488" s="581"/>
      <c r="E488" s="254">
        <v>0</v>
      </c>
      <c r="F488" s="540"/>
      <c r="G488" s="255"/>
      <c r="H488" s="256"/>
      <c r="I488" s="251"/>
      <c r="J488" s="257"/>
      <c r="K488" s="251"/>
      <c r="M488" s="252" t="s">
        <v>329</v>
      </c>
      <c r="O488" s="241"/>
    </row>
    <row r="489" spans="1:15" ht="12.75">
      <c r="A489" s="250"/>
      <c r="B489" s="253"/>
      <c r="C489" s="580" t="s">
        <v>366</v>
      </c>
      <c r="D489" s="581"/>
      <c r="E489" s="254">
        <v>1.8</v>
      </c>
      <c r="F489" s="540"/>
      <c r="G489" s="255"/>
      <c r="H489" s="256"/>
      <c r="I489" s="251"/>
      <c r="J489" s="257"/>
      <c r="K489" s="251"/>
      <c r="M489" s="252" t="s">
        <v>366</v>
      </c>
      <c r="O489" s="241"/>
    </row>
    <row r="490" spans="1:15" ht="12.75">
      <c r="A490" s="250"/>
      <c r="B490" s="253"/>
      <c r="C490" s="580" t="s">
        <v>367</v>
      </c>
      <c r="D490" s="581"/>
      <c r="E490" s="254">
        <v>1.8</v>
      </c>
      <c r="F490" s="540"/>
      <c r="G490" s="255"/>
      <c r="H490" s="256"/>
      <c r="I490" s="251"/>
      <c r="J490" s="257"/>
      <c r="K490" s="251"/>
      <c r="M490" s="252" t="s">
        <v>367</v>
      </c>
      <c r="O490" s="241"/>
    </row>
    <row r="491" spans="1:15" ht="12.75">
      <c r="A491" s="250"/>
      <c r="B491" s="253"/>
      <c r="C491" s="580" t="s">
        <v>332</v>
      </c>
      <c r="D491" s="581"/>
      <c r="E491" s="254">
        <v>0</v>
      </c>
      <c r="F491" s="540"/>
      <c r="G491" s="255"/>
      <c r="H491" s="256"/>
      <c r="I491" s="251"/>
      <c r="J491" s="257"/>
      <c r="K491" s="251"/>
      <c r="M491" s="252" t="s">
        <v>332</v>
      </c>
      <c r="O491" s="241"/>
    </row>
    <row r="492" spans="1:15" ht="12.75">
      <c r="A492" s="250"/>
      <c r="B492" s="253"/>
      <c r="C492" s="580" t="s">
        <v>368</v>
      </c>
      <c r="D492" s="581"/>
      <c r="E492" s="254">
        <v>3</v>
      </c>
      <c r="F492" s="540"/>
      <c r="G492" s="255"/>
      <c r="H492" s="256"/>
      <c r="I492" s="251"/>
      <c r="J492" s="257"/>
      <c r="K492" s="251"/>
      <c r="M492" s="252" t="s">
        <v>368</v>
      </c>
      <c r="O492" s="241"/>
    </row>
    <row r="493" spans="1:80" ht="22.5">
      <c r="A493" s="242">
        <v>44</v>
      </c>
      <c r="B493" s="243" t="s">
        <v>369</v>
      </c>
      <c r="C493" s="244" t="s">
        <v>370</v>
      </c>
      <c r="D493" s="245" t="s">
        <v>112</v>
      </c>
      <c r="E493" s="246">
        <v>72.8</v>
      </c>
      <c r="F493" s="377"/>
      <c r="G493" s="247">
        <f>E493*F493</f>
        <v>0</v>
      </c>
      <c r="H493" s="248">
        <v>0.01325</v>
      </c>
      <c r="I493" s="249">
        <f>E493*H493</f>
        <v>0.9645999999999999</v>
      </c>
      <c r="J493" s="248">
        <v>0</v>
      </c>
      <c r="K493" s="249">
        <f>E493*J493</f>
        <v>0</v>
      </c>
      <c r="O493" s="241">
        <v>2</v>
      </c>
      <c r="AA493" s="214">
        <v>1</v>
      </c>
      <c r="AB493" s="214">
        <v>0</v>
      </c>
      <c r="AC493" s="214">
        <v>0</v>
      </c>
      <c r="AZ493" s="214">
        <v>1</v>
      </c>
      <c r="BA493" s="214">
        <f>IF(AZ493=1,G493,0)</f>
        <v>0</v>
      </c>
      <c r="BB493" s="214">
        <f>IF(AZ493=2,G493,0)</f>
        <v>0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1</v>
      </c>
      <c r="CB493" s="241">
        <v>0</v>
      </c>
    </row>
    <row r="494" spans="1:15" ht="22.5">
      <c r="A494" s="250"/>
      <c r="B494" s="253"/>
      <c r="C494" s="580" t="s">
        <v>288</v>
      </c>
      <c r="D494" s="581"/>
      <c r="E494" s="254">
        <v>0</v>
      </c>
      <c r="F494" s="540"/>
      <c r="G494" s="255"/>
      <c r="H494" s="256"/>
      <c r="I494" s="251"/>
      <c r="J494" s="257"/>
      <c r="K494" s="251"/>
      <c r="M494" s="252" t="s">
        <v>288</v>
      </c>
      <c r="O494" s="241"/>
    </row>
    <row r="495" spans="1:15" ht="12.75">
      <c r="A495" s="250"/>
      <c r="B495" s="253"/>
      <c r="C495" s="580" t="s">
        <v>289</v>
      </c>
      <c r="D495" s="581"/>
      <c r="E495" s="254">
        <v>0</v>
      </c>
      <c r="F495" s="540"/>
      <c r="G495" s="255"/>
      <c r="H495" s="256"/>
      <c r="I495" s="251"/>
      <c r="J495" s="257"/>
      <c r="K495" s="251"/>
      <c r="M495" s="252" t="s">
        <v>289</v>
      </c>
      <c r="O495" s="241"/>
    </row>
    <row r="496" spans="1:15" ht="12.75">
      <c r="A496" s="250"/>
      <c r="B496" s="253"/>
      <c r="C496" s="580" t="s">
        <v>290</v>
      </c>
      <c r="D496" s="581"/>
      <c r="E496" s="254">
        <v>0</v>
      </c>
      <c r="F496" s="540"/>
      <c r="G496" s="255"/>
      <c r="H496" s="256"/>
      <c r="I496" s="251"/>
      <c r="J496" s="257"/>
      <c r="K496" s="251"/>
      <c r="M496" s="252" t="s">
        <v>290</v>
      </c>
      <c r="O496" s="241"/>
    </row>
    <row r="497" spans="1:15" ht="12.75">
      <c r="A497" s="250"/>
      <c r="B497" s="253"/>
      <c r="C497" s="580" t="s">
        <v>352</v>
      </c>
      <c r="D497" s="581"/>
      <c r="E497" s="254">
        <v>0</v>
      </c>
      <c r="F497" s="540"/>
      <c r="G497" s="255"/>
      <c r="H497" s="256"/>
      <c r="I497" s="251"/>
      <c r="J497" s="257"/>
      <c r="K497" s="251"/>
      <c r="M497" s="252" t="s">
        <v>352</v>
      </c>
      <c r="O497" s="241"/>
    </row>
    <row r="498" spans="1:15" ht="12.75">
      <c r="A498" s="250"/>
      <c r="B498" s="253"/>
      <c r="C498" s="580" t="s">
        <v>359</v>
      </c>
      <c r="D498" s="581"/>
      <c r="E498" s="254">
        <v>0</v>
      </c>
      <c r="F498" s="540"/>
      <c r="G498" s="255"/>
      <c r="H498" s="256"/>
      <c r="I498" s="251"/>
      <c r="J498" s="257"/>
      <c r="K498" s="251"/>
      <c r="M498" s="252" t="s">
        <v>359</v>
      </c>
      <c r="O498" s="241"/>
    </row>
    <row r="499" spans="1:15" ht="12.75">
      <c r="A499" s="250"/>
      <c r="B499" s="253"/>
      <c r="C499" s="580" t="s">
        <v>326</v>
      </c>
      <c r="D499" s="581"/>
      <c r="E499" s="254">
        <v>0</v>
      </c>
      <c r="F499" s="540"/>
      <c r="G499" s="255"/>
      <c r="H499" s="256"/>
      <c r="I499" s="251"/>
      <c r="J499" s="257"/>
      <c r="K499" s="251"/>
      <c r="M499" s="252" t="s">
        <v>326</v>
      </c>
      <c r="O499" s="241"/>
    </row>
    <row r="500" spans="1:15" ht="12.75">
      <c r="A500" s="250"/>
      <c r="B500" s="253"/>
      <c r="C500" s="580" t="s">
        <v>329</v>
      </c>
      <c r="D500" s="581"/>
      <c r="E500" s="254">
        <v>0</v>
      </c>
      <c r="F500" s="540"/>
      <c r="G500" s="255"/>
      <c r="H500" s="256"/>
      <c r="I500" s="251"/>
      <c r="J500" s="257"/>
      <c r="K500" s="251"/>
      <c r="M500" s="252" t="s">
        <v>329</v>
      </c>
      <c r="O500" s="241"/>
    </row>
    <row r="501" spans="1:15" ht="12.75">
      <c r="A501" s="250"/>
      <c r="B501" s="253"/>
      <c r="C501" s="580" t="s">
        <v>301</v>
      </c>
      <c r="D501" s="581"/>
      <c r="E501" s="254">
        <v>18.7</v>
      </c>
      <c r="F501" s="540"/>
      <c r="G501" s="255"/>
      <c r="H501" s="256"/>
      <c r="I501" s="251"/>
      <c r="J501" s="257"/>
      <c r="K501" s="251"/>
      <c r="M501" s="252" t="s">
        <v>301</v>
      </c>
      <c r="O501" s="241"/>
    </row>
    <row r="502" spans="1:15" ht="12.75">
      <c r="A502" s="250"/>
      <c r="B502" s="253"/>
      <c r="C502" s="580" t="s">
        <v>302</v>
      </c>
      <c r="D502" s="581"/>
      <c r="E502" s="254">
        <v>20.4</v>
      </c>
      <c r="F502" s="540"/>
      <c r="G502" s="255"/>
      <c r="H502" s="256"/>
      <c r="I502" s="251"/>
      <c r="J502" s="257"/>
      <c r="K502" s="251"/>
      <c r="M502" s="252" t="s">
        <v>302</v>
      </c>
      <c r="O502" s="241"/>
    </row>
    <row r="503" spans="1:15" ht="12.75">
      <c r="A503" s="250"/>
      <c r="B503" s="253"/>
      <c r="C503" s="580" t="s">
        <v>303</v>
      </c>
      <c r="D503" s="581"/>
      <c r="E503" s="254">
        <v>19.5</v>
      </c>
      <c r="F503" s="540"/>
      <c r="G503" s="255"/>
      <c r="H503" s="256"/>
      <c r="I503" s="251"/>
      <c r="J503" s="257"/>
      <c r="K503" s="251"/>
      <c r="M503" s="252" t="s">
        <v>303</v>
      </c>
      <c r="O503" s="241"/>
    </row>
    <row r="504" spans="1:15" ht="12.75">
      <c r="A504" s="250"/>
      <c r="B504" s="253"/>
      <c r="C504" s="580" t="s">
        <v>304</v>
      </c>
      <c r="D504" s="581"/>
      <c r="E504" s="254">
        <v>14.2</v>
      </c>
      <c r="F504" s="540"/>
      <c r="G504" s="255"/>
      <c r="H504" s="256"/>
      <c r="I504" s="251"/>
      <c r="J504" s="257"/>
      <c r="K504" s="251"/>
      <c r="M504" s="252" t="s">
        <v>304</v>
      </c>
      <c r="O504" s="241"/>
    </row>
    <row r="505" spans="1:80" ht="12.75">
      <c r="A505" s="242">
        <v>45</v>
      </c>
      <c r="B505" s="243" t="s">
        <v>371</v>
      </c>
      <c r="C505" s="244" t="s">
        <v>372</v>
      </c>
      <c r="D505" s="245" t="s">
        <v>112</v>
      </c>
      <c r="E505" s="246">
        <v>71.3</v>
      </c>
      <c r="F505" s="377"/>
      <c r="G505" s="247">
        <f>E505*F505</f>
        <v>0</v>
      </c>
      <c r="H505" s="248">
        <v>0.0093</v>
      </c>
      <c r="I505" s="249">
        <f>E505*H505</f>
        <v>0.66309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0</v>
      </c>
      <c r="AC505" s="214">
        <v>0</v>
      </c>
      <c r="AZ505" s="214">
        <v>1</v>
      </c>
      <c r="BA505" s="214">
        <f>IF(AZ505=1,G505,0)</f>
        <v>0</v>
      </c>
      <c r="BB505" s="214">
        <f>IF(AZ505=2,G505,0)</f>
        <v>0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0</v>
      </c>
    </row>
    <row r="506" spans="1:15" ht="33.75">
      <c r="A506" s="250"/>
      <c r="B506" s="253"/>
      <c r="C506" s="580" t="s">
        <v>373</v>
      </c>
      <c r="D506" s="581"/>
      <c r="E506" s="254">
        <v>0</v>
      </c>
      <c r="F506" s="540"/>
      <c r="G506" s="255"/>
      <c r="H506" s="256"/>
      <c r="I506" s="251"/>
      <c r="J506" s="257"/>
      <c r="K506" s="251"/>
      <c r="M506" s="252" t="s">
        <v>373</v>
      </c>
      <c r="O506" s="241"/>
    </row>
    <row r="507" spans="1:15" ht="12.75">
      <c r="A507" s="250"/>
      <c r="B507" s="253"/>
      <c r="C507" s="580" t="s">
        <v>374</v>
      </c>
      <c r="D507" s="581"/>
      <c r="E507" s="254">
        <v>7.8</v>
      </c>
      <c r="F507" s="540"/>
      <c r="G507" s="255"/>
      <c r="H507" s="256"/>
      <c r="I507" s="251"/>
      <c r="J507" s="257"/>
      <c r="K507" s="251"/>
      <c r="M507" s="252" t="s">
        <v>374</v>
      </c>
      <c r="O507" s="241"/>
    </row>
    <row r="508" spans="1:15" ht="12.75">
      <c r="A508" s="250"/>
      <c r="B508" s="253"/>
      <c r="C508" s="580" t="s">
        <v>375</v>
      </c>
      <c r="D508" s="581"/>
      <c r="E508" s="254">
        <v>1</v>
      </c>
      <c r="F508" s="540"/>
      <c r="G508" s="255"/>
      <c r="H508" s="256"/>
      <c r="I508" s="251"/>
      <c r="J508" s="257"/>
      <c r="K508" s="251"/>
      <c r="M508" s="252" t="s">
        <v>375</v>
      </c>
      <c r="O508" s="241"/>
    </row>
    <row r="509" spans="1:15" ht="12.75">
      <c r="A509" s="250"/>
      <c r="B509" s="253"/>
      <c r="C509" s="580" t="s">
        <v>376</v>
      </c>
      <c r="D509" s="581"/>
      <c r="E509" s="254">
        <v>0.4</v>
      </c>
      <c r="F509" s="540"/>
      <c r="G509" s="255"/>
      <c r="H509" s="256"/>
      <c r="I509" s="251"/>
      <c r="J509" s="257"/>
      <c r="K509" s="251"/>
      <c r="M509" s="252" t="s">
        <v>376</v>
      </c>
      <c r="O509" s="241"/>
    </row>
    <row r="510" spans="1:15" ht="12.75">
      <c r="A510" s="250"/>
      <c r="B510" s="253"/>
      <c r="C510" s="580" t="s">
        <v>377</v>
      </c>
      <c r="D510" s="581"/>
      <c r="E510" s="254">
        <v>4.2</v>
      </c>
      <c r="F510" s="540"/>
      <c r="G510" s="255"/>
      <c r="H510" s="256"/>
      <c r="I510" s="251"/>
      <c r="J510" s="257"/>
      <c r="K510" s="251"/>
      <c r="M510" s="252" t="s">
        <v>377</v>
      </c>
      <c r="O510" s="241"/>
    </row>
    <row r="511" spans="1:15" ht="12.75">
      <c r="A511" s="250"/>
      <c r="B511" s="253"/>
      <c r="C511" s="580" t="s">
        <v>378</v>
      </c>
      <c r="D511" s="581"/>
      <c r="E511" s="254">
        <v>1.06</v>
      </c>
      <c r="F511" s="540"/>
      <c r="G511" s="255"/>
      <c r="H511" s="256"/>
      <c r="I511" s="251"/>
      <c r="J511" s="257"/>
      <c r="K511" s="251"/>
      <c r="M511" s="252" t="s">
        <v>378</v>
      </c>
      <c r="O511" s="241"/>
    </row>
    <row r="512" spans="1:15" ht="12.75">
      <c r="A512" s="250"/>
      <c r="B512" s="253"/>
      <c r="C512" s="580" t="s">
        <v>379</v>
      </c>
      <c r="D512" s="581"/>
      <c r="E512" s="254">
        <v>20.8</v>
      </c>
      <c r="F512" s="540"/>
      <c r="G512" s="255"/>
      <c r="H512" s="256"/>
      <c r="I512" s="251"/>
      <c r="J512" s="257"/>
      <c r="K512" s="251"/>
      <c r="M512" s="252" t="s">
        <v>379</v>
      </c>
      <c r="O512" s="241"/>
    </row>
    <row r="513" spans="1:15" ht="12.75">
      <c r="A513" s="250"/>
      <c r="B513" s="253"/>
      <c r="C513" s="580" t="s">
        <v>380</v>
      </c>
      <c r="D513" s="581"/>
      <c r="E513" s="254">
        <v>60</v>
      </c>
      <c r="F513" s="540"/>
      <c r="G513" s="255"/>
      <c r="H513" s="256"/>
      <c r="I513" s="251"/>
      <c r="J513" s="257"/>
      <c r="K513" s="251"/>
      <c r="M513" s="252" t="s">
        <v>380</v>
      </c>
      <c r="O513" s="241"/>
    </row>
    <row r="514" spans="1:15" ht="12.75">
      <c r="A514" s="250"/>
      <c r="B514" s="253"/>
      <c r="C514" s="580" t="s">
        <v>381</v>
      </c>
      <c r="D514" s="581"/>
      <c r="E514" s="254">
        <v>178.2</v>
      </c>
      <c r="F514" s="540"/>
      <c r="G514" s="255"/>
      <c r="H514" s="256"/>
      <c r="I514" s="251"/>
      <c r="J514" s="257"/>
      <c r="K514" s="251"/>
      <c r="M514" s="252" t="s">
        <v>381</v>
      </c>
      <c r="O514" s="241"/>
    </row>
    <row r="515" spans="1:15" ht="12.75">
      <c r="A515" s="250"/>
      <c r="B515" s="253"/>
      <c r="C515" s="580" t="s">
        <v>382</v>
      </c>
      <c r="D515" s="581"/>
      <c r="E515" s="254">
        <v>44.8</v>
      </c>
      <c r="F515" s="540"/>
      <c r="G515" s="255"/>
      <c r="H515" s="256"/>
      <c r="I515" s="251"/>
      <c r="J515" s="257"/>
      <c r="K515" s="251"/>
      <c r="M515" s="252" t="s">
        <v>382</v>
      </c>
      <c r="O515" s="241"/>
    </row>
    <row r="516" spans="1:15" ht="12.75">
      <c r="A516" s="250"/>
      <c r="B516" s="253"/>
      <c r="C516" s="580" t="s">
        <v>383</v>
      </c>
      <c r="D516" s="581"/>
      <c r="E516" s="254">
        <v>3.54</v>
      </c>
      <c r="F516" s="540"/>
      <c r="G516" s="255"/>
      <c r="H516" s="256"/>
      <c r="I516" s="251"/>
      <c r="J516" s="257"/>
      <c r="K516" s="251"/>
      <c r="M516" s="252" t="s">
        <v>383</v>
      </c>
      <c r="O516" s="241"/>
    </row>
    <row r="517" spans="1:15" ht="12.75">
      <c r="A517" s="250"/>
      <c r="B517" s="253"/>
      <c r="C517" s="580" t="s">
        <v>384</v>
      </c>
      <c r="D517" s="581"/>
      <c r="E517" s="254">
        <v>1.77</v>
      </c>
      <c r="F517" s="540"/>
      <c r="G517" s="255"/>
      <c r="H517" s="256"/>
      <c r="I517" s="251"/>
      <c r="J517" s="257"/>
      <c r="K517" s="251"/>
      <c r="M517" s="252" t="s">
        <v>384</v>
      </c>
      <c r="O517" s="241"/>
    </row>
    <row r="518" spans="1:15" ht="12.75">
      <c r="A518" s="250"/>
      <c r="B518" s="253"/>
      <c r="C518" s="580" t="s">
        <v>385</v>
      </c>
      <c r="D518" s="581"/>
      <c r="E518" s="254">
        <v>2.7</v>
      </c>
      <c r="F518" s="540"/>
      <c r="G518" s="255"/>
      <c r="H518" s="256"/>
      <c r="I518" s="251"/>
      <c r="J518" s="257"/>
      <c r="K518" s="251"/>
      <c r="M518" s="252" t="s">
        <v>385</v>
      </c>
      <c r="O518" s="241"/>
    </row>
    <row r="519" spans="1:15" ht="12.75">
      <c r="A519" s="250"/>
      <c r="B519" s="253"/>
      <c r="C519" s="580" t="s">
        <v>386</v>
      </c>
      <c r="D519" s="581"/>
      <c r="E519" s="254">
        <v>5.4</v>
      </c>
      <c r="F519" s="540"/>
      <c r="G519" s="255"/>
      <c r="H519" s="256"/>
      <c r="I519" s="251"/>
      <c r="J519" s="257"/>
      <c r="K519" s="251"/>
      <c r="M519" s="252" t="s">
        <v>386</v>
      </c>
      <c r="O519" s="241"/>
    </row>
    <row r="520" spans="1:15" ht="12.75">
      <c r="A520" s="250"/>
      <c r="B520" s="253"/>
      <c r="C520" s="580" t="s">
        <v>387</v>
      </c>
      <c r="D520" s="581"/>
      <c r="E520" s="254">
        <v>5.55</v>
      </c>
      <c r="F520" s="540"/>
      <c r="G520" s="255"/>
      <c r="H520" s="256"/>
      <c r="I520" s="251"/>
      <c r="J520" s="257"/>
      <c r="K520" s="251"/>
      <c r="M520" s="252" t="s">
        <v>387</v>
      </c>
      <c r="O520" s="241"/>
    </row>
    <row r="521" spans="1:15" ht="12.75">
      <c r="A521" s="250"/>
      <c r="B521" s="253"/>
      <c r="C521" s="580" t="s">
        <v>388</v>
      </c>
      <c r="D521" s="581"/>
      <c r="E521" s="254">
        <v>3.2</v>
      </c>
      <c r="F521" s="540"/>
      <c r="G521" s="255"/>
      <c r="H521" s="256"/>
      <c r="I521" s="251"/>
      <c r="J521" s="257"/>
      <c r="K521" s="251"/>
      <c r="M521" s="252" t="s">
        <v>388</v>
      </c>
      <c r="O521" s="241"/>
    </row>
    <row r="522" spans="1:15" ht="12.75">
      <c r="A522" s="250"/>
      <c r="B522" s="253"/>
      <c r="C522" s="580" t="s">
        <v>389</v>
      </c>
      <c r="D522" s="581"/>
      <c r="E522" s="254">
        <v>3.7</v>
      </c>
      <c r="F522" s="540"/>
      <c r="G522" s="255"/>
      <c r="H522" s="256"/>
      <c r="I522" s="251"/>
      <c r="J522" s="257"/>
      <c r="K522" s="251"/>
      <c r="M522" s="252" t="s">
        <v>389</v>
      </c>
      <c r="O522" s="241"/>
    </row>
    <row r="523" spans="1:15" ht="12.75">
      <c r="A523" s="250"/>
      <c r="B523" s="253"/>
      <c r="C523" s="580" t="s">
        <v>390</v>
      </c>
      <c r="D523" s="581"/>
      <c r="E523" s="254">
        <v>7.4</v>
      </c>
      <c r="F523" s="540"/>
      <c r="G523" s="255"/>
      <c r="H523" s="256"/>
      <c r="I523" s="251"/>
      <c r="J523" s="257"/>
      <c r="K523" s="251"/>
      <c r="M523" s="252" t="s">
        <v>390</v>
      </c>
      <c r="O523" s="241"/>
    </row>
    <row r="524" spans="1:15" ht="12.75">
      <c r="A524" s="250"/>
      <c r="B524" s="253"/>
      <c r="C524" s="580" t="s">
        <v>391</v>
      </c>
      <c r="D524" s="581"/>
      <c r="E524" s="254">
        <v>2.06</v>
      </c>
      <c r="F524" s="540"/>
      <c r="G524" s="255"/>
      <c r="H524" s="256"/>
      <c r="I524" s="251"/>
      <c r="J524" s="257"/>
      <c r="K524" s="251"/>
      <c r="M524" s="252" t="s">
        <v>391</v>
      </c>
      <c r="O524" s="241"/>
    </row>
    <row r="525" spans="1:15" ht="12.75">
      <c r="A525" s="250"/>
      <c r="B525" s="253"/>
      <c r="C525" s="580" t="s">
        <v>392</v>
      </c>
      <c r="D525" s="581"/>
      <c r="E525" s="254">
        <v>1.72</v>
      </c>
      <c r="F525" s="540"/>
      <c r="G525" s="255"/>
      <c r="H525" s="256"/>
      <c r="I525" s="251"/>
      <c r="J525" s="257"/>
      <c r="K525" s="251"/>
      <c r="M525" s="252" t="s">
        <v>392</v>
      </c>
      <c r="O525" s="241"/>
    </row>
    <row r="526" spans="1:15" ht="12.75">
      <c r="A526" s="250"/>
      <c r="B526" s="253"/>
      <c r="C526" s="580" t="s">
        <v>393</v>
      </c>
      <c r="D526" s="581"/>
      <c r="E526" s="254">
        <v>1.2</v>
      </c>
      <c r="F526" s="540"/>
      <c r="G526" s="255"/>
      <c r="H526" s="256"/>
      <c r="I526" s="251"/>
      <c r="J526" s="257"/>
      <c r="K526" s="251"/>
      <c r="M526" s="252" t="s">
        <v>393</v>
      </c>
      <c r="O526" s="241"/>
    </row>
    <row r="527" spans="1:15" ht="12.75">
      <c r="A527" s="250"/>
      <c r="B527" s="253"/>
      <c r="C527" s="587" t="s">
        <v>202</v>
      </c>
      <c r="D527" s="581"/>
      <c r="E527" s="278">
        <v>356.49999999999994</v>
      </c>
      <c r="F527" s="540"/>
      <c r="G527" s="255"/>
      <c r="H527" s="256"/>
      <c r="I527" s="251"/>
      <c r="J527" s="257"/>
      <c r="K527" s="251"/>
      <c r="M527" s="252" t="s">
        <v>202</v>
      </c>
      <c r="O527" s="241"/>
    </row>
    <row r="528" spans="1:15" ht="12.75">
      <c r="A528" s="250"/>
      <c r="B528" s="253"/>
      <c r="C528" s="580" t="s">
        <v>394</v>
      </c>
      <c r="D528" s="581"/>
      <c r="E528" s="254">
        <v>-285.2</v>
      </c>
      <c r="F528" s="540"/>
      <c r="G528" s="255"/>
      <c r="H528" s="256"/>
      <c r="I528" s="251"/>
      <c r="J528" s="257"/>
      <c r="K528" s="251"/>
      <c r="M528" s="252" t="s">
        <v>394</v>
      </c>
      <c r="O528" s="241"/>
    </row>
    <row r="529" spans="1:80" ht="22.5">
      <c r="A529" s="242">
        <v>46</v>
      </c>
      <c r="B529" s="243" t="s">
        <v>395</v>
      </c>
      <c r="C529" s="244" t="s">
        <v>396</v>
      </c>
      <c r="D529" s="245" t="s">
        <v>112</v>
      </c>
      <c r="E529" s="246">
        <v>16.2</v>
      </c>
      <c r="F529" s="377"/>
      <c r="G529" s="247">
        <f>E529*F529</f>
        <v>0</v>
      </c>
      <c r="H529" s="248">
        <v>0.02579</v>
      </c>
      <c r="I529" s="249">
        <f>E529*H529</f>
        <v>0.417798</v>
      </c>
      <c r="J529" s="248">
        <v>0</v>
      </c>
      <c r="K529" s="249">
        <f>E529*J529</f>
        <v>0</v>
      </c>
      <c r="O529" s="241">
        <v>2</v>
      </c>
      <c r="AA529" s="214">
        <v>1</v>
      </c>
      <c r="AB529" s="214">
        <v>1</v>
      </c>
      <c r="AC529" s="214">
        <v>1</v>
      </c>
      <c r="AZ529" s="214">
        <v>1</v>
      </c>
      <c r="BA529" s="214">
        <f>IF(AZ529=1,G529,0)</f>
        <v>0</v>
      </c>
      <c r="BB529" s="214">
        <f>IF(AZ529=2,G529,0)</f>
        <v>0</v>
      </c>
      <c r="BC529" s="214">
        <f>IF(AZ529=3,G529,0)</f>
        <v>0</v>
      </c>
      <c r="BD529" s="214">
        <f>IF(AZ529=4,G529,0)</f>
        <v>0</v>
      </c>
      <c r="BE529" s="214">
        <f>IF(AZ529=5,G529,0)</f>
        <v>0</v>
      </c>
      <c r="CA529" s="241">
        <v>1</v>
      </c>
      <c r="CB529" s="241">
        <v>1</v>
      </c>
    </row>
    <row r="530" spans="1:15" ht="22.5">
      <c r="A530" s="250"/>
      <c r="B530" s="253"/>
      <c r="C530" s="580" t="s">
        <v>288</v>
      </c>
      <c r="D530" s="581"/>
      <c r="E530" s="254">
        <v>0</v>
      </c>
      <c r="F530" s="540"/>
      <c r="G530" s="255"/>
      <c r="H530" s="256"/>
      <c r="I530" s="251"/>
      <c r="J530" s="257"/>
      <c r="K530" s="251"/>
      <c r="M530" s="252" t="s">
        <v>288</v>
      </c>
      <c r="O530" s="241"/>
    </row>
    <row r="531" spans="1:15" ht="12.75">
      <c r="A531" s="250"/>
      <c r="B531" s="253"/>
      <c r="C531" s="580" t="s">
        <v>289</v>
      </c>
      <c r="D531" s="581"/>
      <c r="E531" s="254">
        <v>0</v>
      </c>
      <c r="F531" s="540"/>
      <c r="G531" s="255"/>
      <c r="H531" s="256"/>
      <c r="I531" s="251"/>
      <c r="J531" s="257"/>
      <c r="K531" s="251"/>
      <c r="M531" s="252" t="s">
        <v>289</v>
      </c>
      <c r="O531" s="241"/>
    </row>
    <row r="532" spans="1:15" ht="12.75">
      <c r="A532" s="250"/>
      <c r="B532" s="253"/>
      <c r="C532" s="580" t="s">
        <v>290</v>
      </c>
      <c r="D532" s="581"/>
      <c r="E532" s="254">
        <v>0</v>
      </c>
      <c r="F532" s="540"/>
      <c r="G532" s="255"/>
      <c r="H532" s="256"/>
      <c r="I532" s="251"/>
      <c r="J532" s="257"/>
      <c r="K532" s="251"/>
      <c r="M532" s="252" t="s">
        <v>290</v>
      </c>
      <c r="O532" s="241"/>
    </row>
    <row r="533" spans="1:15" ht="12.75">
      <c r="A533" s="250"/>
      <c r="B533" s="253"/>
      <c r="C533" s="580" t="s">
        <v>291</v>
      </c>
      <c r="D533" s="581"/>
      <c r="E533" s="254">
        <v>0</v>
      </c>
      <c r="F533" s="540"/>
      <c r="G533" s="255"/>
      <c r="H533" s="256"/>
      <c r="I533" s="251"/>
      <c r="J533" s="257"/>
      <c r="K533" s="251"/>
      <c r="M533" s="252" t="s">
        <v>291</v>
      </c>
      <c r="O533" s="241"/>
    </row>
    <row r="534" spans="1:15" ht="22.5">
      <c r="A534" s="250"/>
      <c r="B534" s="253"/>
      <c r="C534" s="580" t="s">
        <v>397</v>
      </c>
      <c r="D534" s="581"/>
      <c r="E534" s="254">
        <v>0</v>
      </c>
      <c r="F534" s="540"/>
      <c r="G534" s="255"/>
      <c r="H534" s="256"/>
      <c r="I534" s="251"/>
      <c r="J534" s="257"/>
      <c r="K534" s="251"/>
      <c r="M534" s="252" t="s">
        <v>397</v>
      </c>
      <c r="O534" s="241"/>
    </row>
    <row r="535" spans="1:15" ht="12.75">
      <c r="A535" s="250"/>
      <c r="B535" s="253"/>
      <c r="C535" s="580" t="s">
        <v>326</v>
      </c>
      <c r="D535" s="581"/>
      <c r="E535" s="254">
        <v>0</v>
      </c>
      <c r="F535" s="540"/>
      <c r="G535" s="255"/>
      <c r="H535" s="256"/>
      <c r="I535" s="251"/>
      <c r="J535" s="257"/>
      <c r="K535" s="251"/>
      <c r="M535" s="252" t="s">
        <v>326</v>
      </c>
      <c r="O535" s="241"/>
    </row>
    <row r="536" spans="1:15" ht="12.75">
      <c r="A536" s="250"/>
      <c r="B536" s="253"/>
      <c r="C536" s="580" t="s">
        <v>327</v>
      </c>
      <c r="D536" s="581"/>
      <c r="E536" s="254">
        <v>0</v>
      </c>
      <c r="F536" s="540"/>
      <c r="G536" s="255"/>
      <c r="H536" s="256"/>
      <c r="I536" s="251"/>
      <c r="J536" s="257"/>
      <c r="K536" s="251"/>
      <c r="M536" s="252" t="s">
        <v>327</v>
      </c>
      <c r="O536" s="241"/>
    </row>
    <row r="537" spans="1:15" ht="12.75">
      <c r="A537" s="250"/>
      <c r="B537" s="253"/>
      <c r="C537" s="580" t="s">
        <v>328</v>
      </c>
      <c r="D537" s="581"/>
      <c r="E537" s="254">
        <v>0</v>
      </c>
      <c r="F537" s="540"/>
      <c r="G537" s="255"/>
      <c r="H537" s="256"/>
      <c r="I537" s="251"/>
      <c r="J537" s="257"/>
      <c r="K537" s="251"/>
      <c r="M537" s="252" t="s">
        <v>328</v>
      </c>
      <c r="O537" s="241"/>
    </row>
    <row r="538" spans="1:15" ht="12.75">
      <c r="A538" s="250"/>
      <c r="B538" s="253"/>
      <c r="C538" s="580" t="s">
        <v>329</v>
      </c>
      <c r="D538" s="581"/>
      <c r="E538" s="254">
        <v>0</v>
      </c>
      <c r="F538" s="540"/>
      <c r="G538" s="255"/>
      <c r="H538" s="256"/>
      <c r="I538" s="251"/>
      <c r="J538" s="257"/>
      <c r="K538" s="251"/>
      <c r="M538" s="252" t="s">
        <v>329</v>
      </c>
      <c r="O538" s="241"/>
    </row>
    <row r="539" spans="1:15" ht="12.75">
      <c r="A539" s="250"/>
      <c r="B539" s="253"/>
      <c r="C539" s="580" t="s">
        <v>398</v>
      </c>
      <c r="D539" s="581"/>
      <c r="E539" s="254">
        <v>16.2</v>
      </c>
      <c r="F539" s="540"/>
      <c r="G539" s="255"/>
      <c r="H539" s="256"/>
      <c r="I539" s="251"/>
      <c r="J539" s="257"/>
      <c r="K539" s="251"/>
      <c r="M539" s="252" t="s">
        <v>398</v>
      </c>
      <c r="O539" s="241"/>
    </row>
    <row r="540" spans="1:80" ht="22.5">
      <c r="A540" s="242">
        <v>47</v>
      </c>
      <c r="B540" s="243" t="s">
        <v>399</v>
      </c>
      <c r="C540" s="244" t="s">
        <v>400</v>
      </c>
      <c r="D540" s="245" t="s">
        <v>112</v>
      </c>
      <c r="E540" s="246">
        <v>116.79</v>
      </c>
      <c r="F540" s="377"/>
      <c r="G540" s="247">
        <f>E540*F540</f>
        <v>0</v>
      </c>
      <c r="H540" s="248">
        <v>0.04114</v>
      </c>
      <c r="I540" s="249">
        <f>E540*H540</f>
        <v>4.804740600000001</v>
      </c>
      <c r="J540" s="248">
        <v>0</v>
      </c>
      <c r="K540" s="249">
        <f>E540*J540</f>
        <v>0</v>
      </c>
      <c r="O540" s="241">
        <v>2</v>
      </c>
      <c r="AA540" s="214">
        <v>1</v>
      </c>
      <c r="AB540" s="214">
        <v>1</v>
      </c>
      <c r="AC540" s="214">
        <v>1</v>
      </c>
      <c r="AZ540" s="214">
        <v>1</v>
      </c>
      <c r="BA540" s="214">
        <f>IF(AZ540=1,G540,0)</f>
        <v>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</v>
      </c>
      <c r="CB540" s="241">
        <v>1</v>
      </c>
    </row>
    <row r="541" spans="1:15" ht="22.5">
      <c r="A541" s="250"/>
      <c r="B541" s="253"/>
      <c r="C541" s="580" t="s">
        <v>288</v>
      </c>
      <c r="D541" s="581"/>
      <c r="E541" s="254">
        <v>0</v>
      </c>
      <c r="F541" s="540"/>
      <c r="G541" s="255"/>
      <c r="H541" s="256"/>
      <c r="I541" s="251"/>
      <c r="J541" s="257"/>
      <c r="K541" s="251"/>
      <c r="M541" s="252" t="s">
        <v>288</v>
      </c>
      <c r="O541" s="241"/>
    </row>
    <row r="542" spans="1:15" ht="12.75">
      <c r="A542" s="250"/>
      <c r="B542" s="253"/>
      <c r="C542" s="580" t="s">
        <v>289</v>
      </c>
      <c r="D542" s="581"/>
      <c r="E542" s="254">
        <v>0</v>
      </c>
      <c r="F542" s="540"/>
      <c r="G542" s="255"/>
      <c r="H542" s="256"/>
      <c r="I542" s="251"/>
      <c r="J542" s="257"/>
      <c r="K542" s="251"/>
      <c r="M542" s="252" t="s">
        <v>289</v>
      </c>
      <c r="O542" s="241"/>
    </row>
    <row r="543" spans="1:15" ht="12.75">
      <c r="A543" s="250"/>
      <c r="B543" s="253"/>
      <c r="C543" s="580" t="s">
        <v>290</v>
      </c>
      <c r="D543" s="581"/>
      <c r="E543" s="254">
        <v>0</v>
      </c>
      <c r="F543" s="540"/>
      <c r="G543" s="255"/>
      <c r="H543" s="256"/>
      <c r="I543" s="251"/>
      <c r="J543" s="257"/>
      <c r="K543" s="251"/>
      <c r="M543" s="252" t="s">
        <v>290</v>
      </c>
      <c r="O543" s="241"/>
    </row>
    <row r="544" spans="1:15" ht="12.75">
      <c r="A544" s="250"/>
      <c r="B544" s="253"/>
      <c r="C544" s="580" t="s">
        <v>291</v>
      </c>
      <c r="D544" s="581"/>
      <c r="E544" s="254">
        <v>0</v>
      </c>
      <c r="F544" s="540"/>
      <c r="G544" s="255"/>
      <c r="H544" s="256"/>
      <c r="I544" s="251"/>
      <c r="J544" s="257"/>
      <c r="K544" s="251"/>
      <c r="M544" s="252" t="s">
        <v>291</v>
      </c>
      <c r="O544" s="241"/>
    </row>
    <row r="545" spans="1:15" ht="22.5">
      <c r="A545" s="250"/>
      <c r="B545" s="253"/>
      <c r="C545" s="580" t="s">
        <v>401</v>
      </c>
      <c r="D545" s="581"/>
      <c r="E545" s="254">
        <v>0</v>
      </c>
      <c r="F545" s="540"/>
      <c r="G545" s="255"/>
      <c r="H545" s="256"/>
      <c r="I545" s="251"/>
      <c r="J545" s="257"/>
      <c r="K545" s="251"/>
      <c r="M545" s="252" t="s">
        <v>401</v>
      </c>
      <c r="O545" s="241"/>
    </row>
    <row r="546" spans="1:15" ht="12.75">
      <c r="A546" s="250"/>
      <c r="B546" s="253"/>
      <c r="C546" s="580" t="s">
        <v>326</v>
      </c>
      <c r="D546" s="581"/>
      <c r="E546" s="254">
        <v>0</v>
      </c>
      <c r="F546" s="540"/>
      <c r="G546" s="255"/>
      <c r="H546" s="256"/>
      <c r="I546" s="251"/>
      <c r="J546" s="257"/>
      <c r="K546" s="251"/>
      <c r="M546" s="252" t="s">
        <v>326</v>
      </c>
      <c r="O546" s="241"/>
    </row>
    <row r="547" spans="1:15" ht="12.75">
      <c r="A547" s="250"/>
      <c r="B547" s="253"/>
      <c r="C547" s="580" t="s">
        <v>327</v>
      </c>
      <c r="D547" s="581"/>
      <c r="E547" s="254">
        <v>0</v>
      </c>
      <c r="F547" s="540"/>
      <c r="G547" s="255"/>
      <c r="H547" s="256"/>
      <c r="I547" s="251"/>
      <c r="J547" s="257"/>
      <c r="K547" s="251"/>
      <c r="M547" s="252" t="s">
        <v>327</v>
      </c>
      <c r="O547" s="241"/>
    </row>
    <row r="548" spans="1:15" ht="12.75">
      <c r="A548" s="250"/>
      <c r="B548" s="253"/>
      <c r="C548" s="580" t="s">
        <v>328</v>
      </c>
      <c r="D548" s="581"/>
      <c r="E548" s="254">
        <v>0</v>
      </c>
      <c r="F548" s="540"/>
      <c r="G548" s="255"/>
      <c r="H548" s="256"/>
      <c r="I548" s="251"/>
      <c r="J548" s="257"/>
      <c r="K548" s="251"/>
      <c r="M548" s="252" t="s">
        <v>328</v>
      </c>
      <c r="O548" s="241"/>
    </row>
    <row r="549" spans="1:15" ht="12.75">
      <c r="A549" s="250"/>
      <c r="B549" s="253"/>
      <c r="C549" s="580" t="s">
        <v>329</v>
      </c>
      <c r="D549" s="581"/>
      <c r="E549" s="254">
        <v>0</v>
      </c>
      <c r="F549" s="540"/>
      <c r="G549" s="255"/>
      <c r="H549" s="256"/>
      <c r="I549" s="251"/>
      <c r="J549" s="257"/>
      <c r="K549" s="251"/>
      <c r="M549" s="252" t="s">
        <v>329</v>
      </c>
      <c r="O549" s="241"/>
    </row>
    <row r="550" spans="1:15" ht="12.75">
      <c r="A550" s="250"/>
      <c r="B550" s="253"/>
      <c r="C550" s="580" t="s">
        <v>402</v>
      </c>
      <c r="D550" s="581"/>
      <c r="E550" s="254">
        <v>39.74</v>
      </c>
      <c r="F550" s="540"/>
      <c r="G550" s="255"/>
      <c r="H550" s="256"/>
      <c r="I550" s="251"/>
      <c r="J550" s="257"/>
      <c r="K550" s="251"/>
      <c r="M550" s="252" t="s">
        <v>402</v>
      </c>
      <c r="O550" s="241"/>
    </row>
    <row r="551" spans="1:15" ht="12.75">
      <c r="A551" s="250"/>
      <c r="B551" s="253"/>
      <c r="C551" s="580" t="s">
        <v>403</v>
      </c>
      <c r="D551" s="581"/>
      <c r="E551" s="254">
        <v>11.7</v>
      </c>
      <c r="F551" s="540"/>
      <c r="G551" s="255"/>
      <c r="H551" s="256"/>
      <c r="I551" s="251"/>
      <c r="J551" s="257"/>
      <c r="K551" s="251"/>
      <c r="M551" s="252" t="s">
        <v>403</v>
      </c>
      <c r="O551" s="241"/>
    </row>
    <row r="552" spans="1:15" ht="12.75">
      <c r="A552" s="250"/>
      <c r="B552" s="253"/>
      <c r="C552" s="580" t="s">
        <v>404</v>
      </c>
      <c r="D552" s="581"/>
      <c r="E552" s="254">
        <v>20.35</v>
      </c>
      <c r="F552" s="540"/>
      <c r="G552" s="255"/>
      <c r="H552" s="256"/>
      <c r="I552" s="251"/>
      <c r="J552" s="257"/>
      <c r="K552" s="251"/>
      <c r="M552" s="252" t="s">
        <v>404</v>
      </c>
      <c r="O552" s="241"/>
    </row>
    <row r="553" spans="1:15" ht="12.75">
      <c r="A553" s="250"/>
      <c r="B553" s="253"/>
      <c r="C553" s="580" t="s">
        <v>405</v>
      </c>
      <c r="D553" s="581"/>
      <c r="E553" s="254">
        <v>45</v>
      </c>
      <c r="F553" s="540"/>
      <c r="G553" s="255"/>
      <c r="H553" s="256"/>
      <c r="I553" s="251"/>
      <c r="J553" s="257"/>
      <c r="K553" s="251"/>
      <c r="M553" s="252" t="s">
        <v>405</v>
      </c>
      <c r="O553" s="241"/>
    </row>
    <row r="554" spans="1:80" ht="12.75">
      <c r="A554" s="242">
        <v>48</v>
      </c>
      <c r="B554" s="243" t="s">
        <v>406</v>
      </c>
      <c r="C554" s="244" t="s">
        <v>407</v>
      </c>
      <c r="D554" s="245" t="s">
        <v>112</v>
      </c>
      <c r="E554" s="246">
        <v>16.2</v>
      </c>
      <c r="F554" s="377"/>
      <c r="G554" s="247">
        <f>E554*F554</f>
        <v>0</v>
      </c>
      <c r="H554" s="248">
        <v>0</v>
      </c>
      <c r="I554" s="249">
        <f>E554*H554</f>
        <v>0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1</v>
      </c>
      <c r="AC554" s="214">
        <v>1</v>
      </c>
      <c r="AZ554" s="214">
        <v>1</v>
      </c>
      <c r="BA554" s="214">
        <f>IF(AZ554=1,G554,0)</f>
        <v>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1</v>
      </c>
    </row>
    <row r="555" spans="1:15" ht="12.75">
      <c r="A555" s="250"/>
      <c r="B555" s="253"/>
      <c r="C555" s="580" t="s">
        <v>329</v>
      </c>
      <c r="D555" s="581"/>
      <c r="E555" s="254">
        <v>0</v>
      </c>
      <c r="F555" s="540"/>
      <c r="G555" s="255"/>
      <c r="H555" s="256"/>
      <c r="I555" s="251"/>
      <c r="J555" s="257"/>
      <c r="K555" s="251"/>
      <c r="M555" s="252" t="s">
        <v>329</v>
      </c>
      <c r="O555" s="241"/>
    </row>
    <row r="556" spans="1:15" ht="12.75">
      <c r="A556" s="250"/>
      <c r="B556" s="253"/>
      <c r="C556" s="580" t="s">
        <v>398</v>
      </c>
      <c r="D556" s="581"/>
      <c r="E556" s="254">
        <v>16.2</v>
      </c>
      <c r="F556" s="540"/>
      <c r="G556" s="255"/>
      <c r="H556" s="256"/>
      <c r="I556" s="251"/>
      <c r="J556" s="257"/>
      <c r="K556" s="251"/>
      <c r="M556" s="252" t="s">
        <v>398</v>
      </c>
      <c r="O556" s="241"/>
    </row>
    <row r="557" spans="1:80" ht="12.75">
      <c r="A557" s="242">
        <v>49</v>
      </c>
      <c r="B557" s="243" t="s">
        <v>408</v>
      </c>
      <c r="C557" s="244" t="s">
        <v>409</v>
      </c>
      <c r="D557" s="245" t="s">
        <v>112</v>
      </c>
      <c r="E557" s="246">
        <v>3128.09</v>
      </c>
      <c r="F557" s="377"/>
      <c r="G557" s="247">
        <f>E557*F557</f>
        <v>0</v>
      </c>
      <c r="H557" s="248">
        <v>0.02525</v>
      </c>
      <c r="I557" s="249">
        <f>E557*H557</f>
        <v>78.9842725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1</v>
      </c>
      <c r="AC557" s="214">
        <v>1</v>
      </c>
      <c r="AZ557" s="214">
        <v>1</v>
      </c>
      <c r="BA557" s="214">
        <f>IF(AZ557=1,G557,0)</f>
        <v>0</v>
      </c>
      <c r="BB557" s="214">
        <f>IF(AZ557=2,G557,0)</f>
        <v>0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1</v>
      </c>
    </row>
    <row r="558" spans="1:15" ht="12.75">
      <c r="A558" s="250"/>
      <c r="B558" s="253"/>
      <c r="C558" s="580" t="s">
        <v>317</v>
      </c>
      <c r="D558" s="581"/>
      <c r="E558" s="254">
        <v>70.9</v>
      </c>
      <c r="F558" s="540"/>
      <c r="G558" s="255"/>
      <c r="H558" s="256"/>
      <c r="I558" s="251"/>
      <c r="J558" s="257"/>
      <c r="K558" s="251"/>
      <c r="M558" s="252" t="s">
        <v>317</v>
      </c>
      <c r="O558" s="241"/>
    </row>
    <row r="559" spans="1:15" ht="12.75">
      <c r="A559" s="250"/>
      <c r="B559" s="253"/>
      <c r="C559" s="580" t="s">
        <v>318</v>
      </c>
      <c r="D559" s="581"/>
      <c r="E559" s="254">
        <v>2924.2</v>
      </c>
      <c r="F559" s="540"/>
      <c r="G559" s="255"/>
      <c r="H559" s="256"/>
      <c r="I559" s="251"/>
      <c r="J559" s="257"/>
      <c r="K559" s="251"/>
      <c r="M559" s="252" t="s">
        <v>318</v>
      </c>
      <c r="O559" s="241"/>
    </row>
    <row r="560" spans="1:15" ht="12.75">
      <c r="A560" s="250"/>
      <c r="B560" s="253"/>
      <c r="C560" s="580" t="s">
        <v>319</v>
      </c>
      <c r="D560" s="581"/>
      <c r="E560" s="254">
        <v>116.79</v>
      </c>
      <c r="F560" s="540"/>
      <c r="G560" s="255"/>
      <c r="H560" s="256"/>
      <c r="I560" s="251"/>
      <c r="J560" s="257"/>
      <c r="K560" s="251"/>
      <c r="M560" s="252" t="s">
        <v>319</v>
      </c>
      <c r="O560" s="241"/>
    </row>
    <row r="561" spans="1:15" ht="12.75">
      <c r="A561" s="250"/>
      <c r="B561" s="253"/>
      <c r="C561" s="580" t="s">
        <v>320</v>
      </c>
      <c r="D561" s="581"/>
      <c r="E561" s="254">
        <v>16.2</v>
      </c>
      <c r="F561" s="540"/>
      <c r="G561" s="255"/>
      <c r="H561" s="256"/>
      <c r="I561" s="251"/>
      <c r="J561" s="257"/>
      <c r="K561" s="251"/>
      <c r="M561" s="252" t="s">
        <v>320</v>
      </c>
      <c r="O561" s="241"/>
    </row>
    <row r="562" spans="1:80" ht="12.75">
      <c r="A562" s="242">
        <v>50</v>
      </c>
      <c r="B562" s="243" t="s">
        <v>410</v>
      </c>
      <c r="C562" s="244" t="s">
        <v>411</v>
      </c>
      <c r="D562" s="245" t="s">
        <v>112</v>
      </c>
      <c r="E562" s="246">
        <v>300.6</v>
      </c>
      <c r="F562" s="377"/>
      <c r="G562" s="247">
        <f>E562*F562</f>
        <v>0</v>
      </c>
      <c r="H562" s="248">
        <v>0.04793</v>
      </c>
      <c r="I562" s="249">
        <f>E562*H562</f>
        <v>14.407758000000001</v>
      </c>
      <c r="J562" s="248">
        <v>0</v>
      </c>
      <c r="K562" s="249">
        <f>E562*J562</f>
        <v>0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0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580" t="s">
        <v>313</v>
      </c>
      <c r="D563" s="581"/>
      <c r="E563" s="254">
        <v>13.9</v>
      </c>
      <c r="F563" s="540"/>
      <c r="G563" s="255"/>
      <c r="H563" s="256"/>
      <c r="I563" s="251"/>
      <c r="J563" s="257"/>
      <c r="K563" s="251"/>
      <c r="M563" s="252" t="s">
        <v>313</v>
      </c>
      <c r="O563" s="241"/>
    </row>
    <row r="564" spans="1:15" ht="12.75">
      <c r="A564" s="250"/>
      <c r="B564" s="253"/>
      <c r="C564" s="580" t="s">
        <v>314</v>
      </c>
      <c r="D564" s="581"/>
      <c r="E564" s="254">
        <v>207.3</v>
      </c>
      <c r="F564" s="540"/>
      <c r="G564" s="255"/>
      <c r="H564" s="256"/>
      <c r="I564" s="251"/>
      <c r="J564" s="257"/>
      <c r="K564" s="251"/>
      <c r="M564" s="252" t="s">
        <v>314</v>
      </c>
      <c r="O564" s="241"/>
    </row>
    <row r="565" spans="1:15" ht="12.75">
      <c r="A565" s="250"/>
      <c r="B565" s="253"/>
      <c r="C565" s="580" t="s">
        <v>315</v>
      </c>
      <c r="D565" s="581"/>
      <c r="E565" s="254">
        <v>6.6</v>
      </c>
      <c r="F565" s="540"/>
      <c r="G565" s="255"/>
      <c r="H565" s="256"/>
      <c r="I565" s="251"/>
      <c r="J565" s="257"/>
      <c r="K565" s="251"/>
      <c r="M565" s="252" t="s">
        <v>315</v>
      </c>
      <c r="O565" s="241"/>
    </row>
    <row r="566" spans="1:15" ht="12.75">
      <c r="A566" s="250"/>
      <c r="B566" s="253"/>
      <c r="C566" s="580" t="s">
        <v>316</v>
      </c>
      <c r="D566" s="581"/>
      <c r="E566" s="254">
        <v>72.8</v>
      </c>
      <c r="F566" s="540"/>
      <c r="G566" s="255"/>
      <c r="H566" s="256"/>
      <c r="I566" s="251"/>
      <c r="J566" s="257"/>
      <c r="K566" s="251"/>
      <c r="M566" s="252" t="s">
        <v>316</v>
      </c>
      <c r="O566" s="241"/>
    </row>
    <row r="567" spans="1:80" ht="22.5">
      <c r="A567" s="242">
        <v>51</v>
      </c>
      <c r="B567" s="243" t="s">
        <v>412</v>
      </c>
      <c r="C567" s="244" t="s">
        <v>413</v>
      </c>
      <c r="D567" s="245" t="s">
        <v>227</v>
      </c>
      <c r="E567" s="246">
        <v>1627.59</v>
      </c>
      <c r="F567" s="377"/>
      <c r="G567" s="247">
        <f>E567*F567</f>
        <v>0</v>
      </c>
      <c r="H567" s="248">
        <v>0.00015</v>
      </c>
      <c r="I567" s="249">
        <f>E567*H567</f>
        <v>0.24413849999999995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1</v>
      </c>
      <c r="AC567" s="214">
        <v>1</v>
      </c>
      <c r="AZ567" s="214">
        <v>1</v>
      </c>
      <c r="BA567" s="214">
        <f>IF(AZ567=1,G567,0)</f>
        <v>0</v>
      </c>
      <c r="BB567" s="214">
        <f>IF(AZ567=2,G567,0)</f>
        <v>0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1</v>
      </c>
    </row>
    <row r="568" spans="1:15" ht="12.75">
      <c r="A568" s="250"/>
      <c r="B568" s="253"/>
      <c r="C568" s="580" t="s">
        <v>171</v>
      </c>
      <c r="D568" s="581"/>
      <c r="E568" s="254">
        <v>28.2</v>
      </c>
      <c r="F568" s="540"/>
      <c r="G568" s="255"/>
      <c r="H568" s="256"/>
      <c r="I568" s="251"/>
      <c r="J568" s="257"/>
      <c r="K568" s="251"/>
      <c r="M568" s="252" t="s">
        <v>171</v>
      </c>
      <c r="O568" s="241"/>
    </row>
    <row r="569" spans="1:15" ht="12.75">
      <c r="A569" s="250"/>
      <c r="B569" s="253"/>
      <c r="C569" s="580" t="s">
        <v>172</v>
      </c>
      <c r="D569" s="581"/>
      <c r="E569" s="254">
        <v>2.6</v>
      </c>
      <c r="F569" s="540"/>
      <c r="G569" s="255"/>
      <c r="H569" s="256"/>
      <c r="I569" s="251"/>
      <c r="J569" s="257"/>
      <c r="K569" s="251"/>
      <c r="M569" s="252" t="s">
        <v>172</v>
      </c>
      <c r="O569" s="241"/>
    </row>
    <row r="570" spans="1:15" ht="12.75">
      <c r="A570" s="250"/>
      <c r="B570" s="253"/>
      <c r="C570" s="580" t="s">
        <v>173</v>
      </c>
      <c r="D570" s="581"/>
      <c r="E570" s="254">
        <v>3.4</v>
      </c>
      <c r="F570" s="540"/>
      <c r="G570" s="255"/>
      <c r="H570" s="256"/>
      <c r="I570" s="251"/>
      <c r="J570" s="257"/>
      <c r="K570" s="251"/>
      <c r="M570" s="252" t="s">
        <v>173</v>
      </c>
      <c r="O570" s="241"/>
    </row>
    <row r="571" spans="1:15" ht="12.75">
      <c r="A571" s="250"/>
      <c r="B571" s="253"/>
      <c r="C571" s="580" t="s">
        <v>174</v>
      </c>
      <c r="D571" s="581"/>
      <c r="E571" s="254">
        <v>13.2</v>
      </c>
      <c r="F571" s="540"/>
      <c r="G571" s="255"/>
      <c r="H571" s="256"/>
      <c r="I571" s="251"/>
      <c r="J571" s="257"/>
      <c r="K571" s="251"/>
      <c r="M571" s="252" t="s">
        <v>174</v>
      </c>
      <c r="O571" s="241"/>
    </row>
    <row r="572" spans="1:15" ht="12.75">
      <c r="A572" s="250"/>
      <c r="B572" s="253"/>
      <c r="C572" s="580" t="s">
        <v>175</v>
      </c>
      <c r="D572" s="581"/>
      <c r="E572" s="254">
        <v>4.26</v>
      </c>
      <c r="F572" s="540"/>
      <c r="G572" s="255"/>
      <c r="H572" s="256"/>
      <c r="I572" s="251"/>
      <c r="J572" s="257"/>
      <c r="K572" s="251"/>
      <c r="M572" s="252" t="s">
        <v>175</v>
      </c>
      <c r="O572" s="241"/>
    </row>
    <row r="573" spans="1:15" ht="12.75">
      <c r="A573" s="250"/>
      <c r="B573" s="253"/>
      <c r="C573" s="580" t="s">
        <v>176</v>
      </c>
      <c r="D573" s="581"/>
      <c r="E573" s="254">
        <v>65</v>
      </c>
      <c r="F573" s="540"/>
      <c r="G573" s="255"/>
      <c r="H573" s="256"/>
      <c r="I573" s="251"/>
      <c r="J573" s="257"/>
      <c r="K573" s="251"/>
      <c r="M573" s="252" t="s">
        <v>176</v>
      </c>
      <c r="O573" s="241"/>
    </row>
    <row r="574" spans="1:15" ht="12.75">
      <c r="A574" s="250"/>
      <c r="B574" s="253"/>
      <c r="C574" s="580" t="s">
        <v>177</v>
      </c>
      <c r="D574" s="581"/>
      <c r="E574" s="254">
        <v>213.6</v>
      </c>
      <c r="F574" s="540"/>
      <c r="G574" s="255"/>
      <c r="H574" s="256"/>
      <c r="I574" s="251"/>
      <c r="J574" s="257"/>
      <c r="K574" s="251"/>
      <c r="M574" s="252" t="s">
        <v>177</v>
      </c>
      <c r="O574" s="241"/>
    </row>
    <row r="575" spans="1:15" ht="12.75">
      <c r="A575" s="250"/>
      <c r="B575" s="253"/>
      <c r="C575" s="580" t="s">
        <v>178</v>
      </c>
      <c r="D575" s="581"/>
      <c r="E575" s="254">
        <v>891</v>
      </c>
      <c r="F575" s="540"/>
      <c r="G575" s="255"/>
      <c r="H575" s="256"/>
      <c r="I575" s="251"/>
      <c r="J575" s="257"/>
      <c r="K575" s="251"/>
      <c r="M575" s="252" t="s">
        <v>178</v>
      </c>
      <c r="O575" s="241"/>
    </row>
    <row r="576" spans="1:15" ht="12.75">
      <c r="A576" s="250"/>
      <c r="B576" s="253"/>
      <c r="C576" s="580" t="s">
        <v>179</v>
      </c>
      <c r="D576" s="581"/>
      <c r="E576" s="254">
        <v>196</v>
      </c>
      <c r="F576" s="540"/>
      <c r="G576" s="255"/>
      <c r="H576" s="256"/>
      <c r="I576" s="251"/>
      <c r="J576" s="257"/>
      <c r="K576" s="251"/>
      <c r="M576" s="252" t="s">
        <v>179</v>
      </c>
      <c r="O576" s="241"/>
    </row>
    <row r="577" spans="1:15" ht="12.75">
      <c r="A577" s="250"/>
      <c r="B577" s="253"/>
      <c r="C577" s="580" t="s">
        <v>180</v>
      </c>
      <c r="D577" s="581"/>
      <c r="E577" s="254">
        <v>14.34</v>
      </c>
      <c r="F577" s="540"/>
      <c r="G577" s="255"/>
      <c r="H577" s="256"/>
      <c r="I577" s="251"/>
      <c r="J577" s="257"/>
      <c r="K577" s="251"/>
      <c r="M577" s="252" t="s">
        <v>180</v>
      </c>
      <c r="O577" s="241"/>
    </row>
    <row r="578" spans="1:15" ht="12.75">
      <c r="A578" s="250"/>
      <c r="B578" s="253"/>
      <c r="C578" s="580" t="s">
        <v>181</v>
      </c>
      <c r="D578" s="581"/>
      <c r="E578" s="254">
        <v>7.17</v>
      </c>
      <c r="F578" s="540"/>
      <c r="G578" s="255"/>
      <c r="H578" s="256"/>
      <c r="I578" s="251"/>
      <c r="J578" s="257"/>
      <c r="K578" s="251"/>
      <c r="M578" s="252" t="s">
        <v>181</v>
      </c>
      <c r="O578" s="241"/>
    </row>
    <row r="579" spans="1:15" ht="12.75">
      <c r="A579" s="250"/>
      <c r="B579" s="253"/>
      <c r="C579" s="580" t="s">
        <v>182</v>
      </c>
      <c r="D579" s="581"/>
      <c r="E579" s="254">
        <v>13.5</v>
      </c>
      <c r="F579" s="540"/>
      <c r="G579" s="255"/>
      <c r="H579" s="256"/>
      <c r="I579" s="251"/>
      <c r="J579" s="257"/>
      <c r="K579" s="251"/>
      <c r="M579" s="252" t="s">
        <v>182</v>
      </c>
      <c r="O579" s="241"/>
    </row>
    <row r="580" spans="1:15" ht="12.75">
      <c r="A580" s="250"/>
      <c r="B580" s="253"/>
      <c r="C580" s="580" t="s">
        <v>183</v>
      </c>
      <c r="D580" s="581"/>
      <c r="E580" s="254">
        <v>24.76</v>
      </c>
      <c r="F580" s="540"/>
      <c r="G580" s="255"/>
      <c r="H580" s="256"/>
      <c r="I580" s="251"/>
      <c r="J580" s="257"/>
      <c r="K580" s="251"/>
      <c r="M580" s="252" t="s">
        <v>183</v>
      </c>
      <c r="O580" s="241"/>
    </row>
    <row r="581" spans="1:15" ht="12.75">
      <c r="A581" s="250"/>
      <c r="B581" s="253"/>
      <c r="C581" s="580" t="s">
        <v>184</v>
      </c>
      <c r="D581" s="581"/>
      <c r="E581" s="254">
        <v>10.39</v>
      </c>
      <c r="F581" s="540"/>
      <c r="G581" s="255"/>
      <c r="H581" s="256"/>
      <c r="I581" s="251"/>
      <c r="J581" s="257"/>
      <c r="K581" s="251"/>
      <c r="M581" s="252" t="s">
        <v>184</v>
      </c>
      <c r="O581" s="241"/>
    </row>
    <row r="582" spans="1:15" ht="12.75">
      <c r="A582" s="250"/>
      <c r="B582" s="253"/>
      <c r="C582" s="580" t="s">
        <v>185</v>
      </c>
      <c r="D582" s="581"/>
      <c r="E582" s="254">
        <v>22.56</v>
      </c>
      <c r="F582" s="540"/>
      <c r="G582" s="255"/>
      <c r="H582" s="256"/>
      <c r="I582" s="251"/>
      <c r="J582" s="257"/>
      <c r="K582" s="251"/>
      <c r="M582" s="252" t="s">
        <v>185</v>
      </c>
      <c r="O582" s="241"/>
    </row>
    <row r="583" spans="1:15" ht="12.75">
      <c r="A583" s="250"/>
      <c r="B583" s="253"/>
      <c r="C583" s="580" t="s">
        <v>186</v>
      </c>
      <c r="D583" s="581"/>
      <c r="E583" s="254">
        <v>9.1</v>
      </c>
      <c r="F583" s="540"/>
      <c r="G583" s="255"/>
      <c r="H583" s="256"/>
      <c r="I583" s="251"/>
      <c r="J583" s="257"/>
      <c r="K583" s="251"/>
      <c r="M583" s="252" t="s">
        <v>186</v>
      </c>
      <c r="O583" s="241"/>
    </row>
    <row r="584" spans="1:15" ht="12.75">
      <c r="A584" s="250"/>
      <c r="B584" s="253"/>
      <c r="C584" s="580" t="s">
        <v>187</v>
      </c>
      <c r="D584" s="581"/>
      <c r="E584" s="254">
        <v>18.2</v>
      </c>
      <c r="F584" s="540"/>
      <c r="G584" s="255"/>
      <c r="H584" s="256"/>
      <c r="I584" s="251"/>
      <c r="J584" s="257"/>
      <c r="K584" s="251"/>
      <c r="M584" s="252" t="s">
        <v>187</v>
      </c>
      <c r="O584" s="241"/>
    </row>
    <row r="585" spans="1:15" ht="12.75">
      <c r="A585" s="250"/>
      <c r="B585" s="253"/>
      <c r="C585" s="580" t="s">
        <v>188</v>
      </c>
      <c r="D585" s="581"/>
      <c r="E585" s="254">
        <v>5.06</v>
      </c>
      <c r="F585" s="540"/>
      <c r="G585" s="255"/>
      <c r="H585" s="256"/>
      <c r="I585" s="251"/>
      <c r="J585" s="257"/>
      <c r="K585" s="251"/>
      <c r="M585" s="252" t="s">
        <v>188</v>
      </c>
      <c r="O585" s="241"/>
    </row>
    <row r="586" spans="1:15" ht="12.75">
      <c r="A586" s="250"/>
      <c r="B586" s="253"/>
      <c r="C586" s="580" t="s">
        <v>189</v>
      </c>
      <c r="D586" s="581"/>
      <c r="E586" s="254">
        <v>7.72</v>
      </c>
      <c r="F586" s="540"/>
      <c r="G586" s="255"/>
      <c r="H586" s="256"/>
      <c r="I586" s="251"/>
      <c r="J586" s="257"/>
      <c r="K586" s="251"/>
      <c r="M586" s="252" t="s">
        <v>189</v>
      </c>
      <c r="O586" s="241"/>
    </row>
    <row r="587" spans="1:15" ht="12.75">
      <c r="A587" s="250"/>
      <c r="B587" s="253"/>
      <c r="C587" s="580" t="s">
        <v>190</v>
      </c>
      <c r="D587" s="581"/>
      <c r="E587" s="254">
        <v>4.8</v>
      </c>
      <c r="F587" s="540"/>
      <c r="G587" s="255"/>
      <c r="H587" s="256"/>
      <c r="I587" s="251"/>
      <c r="J587" s="257"/>
      <c r="K587" s="251"/>
      <c r="M587" s="252" t="s">
        <v>190</v>
      </c>
      <c r="O587" s="241"/>
    </row>
    <row r="588" spans="1:15" ht="12.75">
      <c r="A588" s="250"/>
      <c r="B588" s="253"/>
      <c r="C588" s="580" t="s">
        <v>191</v>
      </c>
      <c r="D588" s="581"/>
      <c r="E588" s="254">
        <v>6.46</v>
      </c>
      <c r="F588" s="540"/>
      <c r="G588" s="255"/>
      <c r="H588" s="256"/>
      <c r="I588" s="251"/>
      <c r="J588" s="257"/>
      <c r="K588" s="251"/>
      <c r="M588" s="252" t="s">
        <v>191</v>
      </c>
      <c r="O588" s="241"/>
    </row>
    <row r="589" spans="1:15" ht="12.75">
      <c r="A589" s="250"/>
      <c r="B589" s="253"/>
      <c r="C589" s="580" t="s">
        <v>192</v>
      </c>
      <c r="D589" s="581"/>
      <c r="E589" s="254">
        <v>7.2</v>
      </c>
      <c r="F589" s="540"/>
      <c r="G589" s="255"/>
      <c r="H589" s="256"/>
      <c r="I589" s="251"/>
      <c r="J589" s="257"/>
      <c r="K589" s="251"/>
      <c r="M589" s="252" t="s">
        <v>192</v>
      </c>
      <c r="O589" s="241"/>
    </row>
    <row r="590" spans="1:15" ht="12.75">
      <c r="A590" s="250"/>
      <c r="B590" s="253"/>
      <c r="C590" s="580" t="s">
        <v>193</v>
      </c>
      <c r="D590" s="581"/>
      <c r="E590" s="254">
        <v>5.04</v>
      </c>
      <c r="F590" s="540"/>
      <c r="G590" s="255"/>
      <c r="H590" s="256"/>
      <c r="I590" s="251"/>
      <c r="J590" s="257"/>
      <c r="K590" s="251"/>
      <c r="M590" s="252" t="s">
        <v>193</v>
      </c>
      <c r="O590" s="241"/>
    </row>
    <row r="591" spans="1:15" ht="12.75">
      <c r="A591" s="250"/>
      <c r="B591" s="253"/>
      <c r="C591" s="580" t="s">
        <v>194</v>
      </c>
      <c r="D591" s="581"/>
      <c r="E591" s="254">
        <v>5.04</v>
      </c>
      <c r="F591" s="540"/>
      <c r="G591" s="255"/>
      <c r="H591" s="256"/>
      <c r="I591" s="251"/>
      <c r="J591" s="257"/>
      <c r="K591" s="251"/>
      <c r="M591" s="252" t="s">
        <v>194</v>
      </c>
      <c r="O591" s="241"/>
    </row>
    <row r="592" spans="1:15" ht="12.75">
      <c r="A592" s="250"/>
      <c r="B592" s="253"/>
      <c r="C592" s="580" t="s">
        <v>195</v>
      </c>
      <c r="D592" s="581"/>
      <c r="E592" s="254">
        <v>6.6</v>
      </c>
      <c r="F592" s="540"/>
      <c r="G592" s="255"/>
      <c r="H592" s="256"/>
      <c r="I592" s="251"/>
      <c r="J592" s="257"/>
      <c r="K592" s="251"/>
      <c r="M592" s="252" t="s">
        <v>195</v>
      </c>
      <c r="O592" s="241"/>
    </row>
    <row r="593" spans="1:15" ht="12.75">
      <c r="A593" s="250"/>
      <c r="B593" s="253"/>
      <c r="C593" s="580" t="s">
        <v>196</v>
      </c>
      <c r="D593" s="581"/>
      <c r="E593" s="254">
        <v>5.04</v>
      </c>
      <c r="F593" s="540"/>
      <c r="G593" s="255"/>
      <c r="H593" s="256"/>
      <c r="I593" s="251"/>
      <c r="J593" s="257"/>
      <c r="K593" s="251"/>
      <c r="M593" s="252" t="s">
        <v>196</v>
      </c>
      <c r="O593" s="241"/>
    </row>
    <row r="594" spans="1:15" ht="12.75">
      <c r="A594" s="250"/>
      <c r="B594" s="253"/>
      <c r="C594" s="580" t="s">
        <v>197</v>
      </c>
      <c r="D594" s="581"/>
      <c r="E594" s="254">
        <v>4.3</v>
      </c>
      <c r="F594" s="540"/>
      <c r="G594" s="255"/>
      <c r="H594" s="256"/>
      <c r="I594" s="251"/>
      <c r="J594" s="257"/>
      <c r="K594" s="251"/>
      <c r="M594" s="252" t="s">
        <v>197</v>
      </c>
      <c r="O594" s="241"/>
    </row>
    <row r="595" spans="1:15" ht="12.75">
      <c r="A595" s="250"/>
      <c r="B595" s="253"/>
      <c r="C595" s="580" t="s">
        <v>198</v>
      </c>
      <c r="D595" s="581"/>
      <c r="E595" s="254">
        <v>4.75</v>
      </c>
      <c r="F595" s="540"/>
      <c r="G595" s="255"/>
      <c r="H595" s="256"/>
      <c r="I595" s="251"/>
      <c r="J595" s="257"/>
      <c r="K595" s="251"/>
      <c r="M595" s="252" t="s">
        <v>198</v>
      </c>
      <c r="O595" s="241"/>
    </row>
    <row r="596" spans="1:15" ht="12.75">
      <c r="A596" s="250"/>
      <c r="B596" s="253"/>
      <c r="C596" s="580" t="s">
        <v>199</v>
      </c>
      <c r="D596" s="581"/>
      <c r="E596" s="254">
        <v>7.2</v>
      </c>
      <c r="F596" s="540"/>
      <c r="G596" s="255"/>
      <c r="H596" s="256"/>
      <c r="I596" s="251"/>
      <c r="J596" s="257"/>
      <c r="K596" s="251"/>
      <c r="M596" s="252" t="s">
        <v>199</v>
      </c>
      <c r="O596" s="241"/>
    </row>
    <row r="597" spans="1:15" ht="12.75">
      <c r="A597" s="250"/>
      <c r="B597" s="253"/>
      <c r="C597" s="580" t="s">
        <v>200</v>
      </c>
      <c r="D597" s="581"/>
      <c r="E597" s="254">
        <v>6.05</v>
      </c>
      <c r="F597" s="540"/>
      <c r="G597" s="255"/>
      <c r="H597" s="256"/>
      <c r="I597" s="251"/>
      <c r="J597" s="257"/>
      <c r="K597" s="251"/>
      <c r="M597" s="252" t="s">
        <v>200</v>
      </c>
      <c r="O597" s="241"/>
    </row>
    <row r="598" spans="1:15" ht="12.75">
      <c r="A598" s="250"/>
      <c r="B598" s="253"/>
      <c r="C598" s="580" t="s">
        <v>201</v>
      </c>
      <c r="D598" s="581"/>
      <c r="E598" s="254">
        <v>7.05</v>
      </c>
      <c r="F598" s="540"/>
      <c r="G598" s="255"/>
      <c r="H598" s="256"/>
      <c r="I598" s="251"/>
      <c r="J598" s="257"/>
      <c r="K598" s="251"/>
      <c r="M598" s="252" t="s">
        <v>201</v>
      </c>
      <c r="O598" s="241"/>
    </row>
    <row r="599" spans="1:15" ht="12.75">
      <c r="A599" s="250"/>
      <c r="B599" s="253"/>
      <c r="C599" s="580" t="s">
        <v>343</v>
      </c>
      <c r="D599" s="581"/>
      <c r="E599" s="254">
        <v>8</v>
      </c>
      <c r="F599" s="540"/>
      <c r="G599" s="255"/>
      <c r="H599" s="256"/>
      <c r="I599" s="251"/>
      <c r="J599" s="257"/>
      <c r="K599" s="251"/>
      <c r="M599" s="252" t="s">
        <v>343</v>
      </c>
      <c r="O599" s="241"/>
    </row>
    <row r="600" spans="1:15" ht="12.75">
      <c r="A600" s="250"/>
      <c r="B600" s="253"/>
      <c r="C600" s="587" t="s">
        <v>202</v>
      </c>
      <c r="D600" s="581"/>
      <c r="E600" s="278">
        <v>1627.5899999999997</v>
      </c>
      <c r="F600" s="540"/>
      <c r="G600" s="255"/>
      <c r="H600" s="256"/>
      <c r="I600" s="251"/>
      <c r="J600" s="257"/>
      <c r="K600" s="251"/>
      <c r="M600" s="252" t="s">
        <v>202</v>
      </c>
      <c r="O600" s="241"/>
    </row>
    <row r="601" spans="1:80" ht="12.75">
      <c r="A601" s="242">
        <v>52</v>
      </c>
      <c r="B601" s="243" t="s">
        <v>414</v>
      </c>
      <c r="C601" s="244" t="s">
        <v>415</v>
      </c>
      <c r="D601" s="245" t="s">
        <v>112</v>
      </c>
      <c r="E601" s="246">
        <v>33</v>
      </c>
      <c r="F601" s="377"/>
      <c r="G601" s="247">
        <f>E601*F601</f>
        <v>0</v>
      </c>
      <c r="H601" s="248">
        <v>0</v>
      </c>
      <c r="I601" s="249">
        <f>E601*H601</f>
        <v>0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1</v>
      </c>
      <c r="AC601" s="214">
        <v>1</v>
      </c>
      <c r="AZ601" s="214">
        <v>1</v>
      </c>
      <c r="BA601" s="214">
        <f>IF(AZ601=1,G601,0)</f>
        <v>0</v>
      </c>
      <c r="BB601" s="214">
        <f>IF(AZ601=2,G601,0)</f>
        <v>0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1</v>
      </c>
    </row>
    <row r="602" spans="1:15" ht="12.75">
      <c r="A602" s="250"/>
      <c r="B602" s="253"/>
      <c r="C602" s="580" t="s">
        <v>416</v>
      </c>
      <c r="D602" s="581"/>
      <c r="E602" s="254">
        <v>33</v>
      </c>
      <c r="F602" s="540"/>
      <c r="G602" s="255"/>
      <c r="H602" s="256"/>
      <c r="I602" s="251"/>
      <c r="J602" s="257"/>
      <c r="K602" s="251"/>
      <c r="M602" s="252" t="s">
        <v>416</v>
      </c>
      <c r="O602" s="241"/>
    </row>
    <row r="603" spans="1:80" ht="22.5">
      <c r="A603" s="242">
        <v>53</v>
      </c>
      <c r="B603" s="243" t="s">
        <v>417</v>
      </c>
      <c r="C603" s="244" t="s">
        <v>418</v>
      </c>
      <c r="D603" s="245" t="s">
        <v>112</v>
      </c>
      <c r="E603" s="246">
        <v>155</v>
      </c>
      <c r="F603" s="377"/>
      <c r="G603" s="247">
        <f>E603*F603</f>
        <v>0</v>
      </c>
      <c r="H603" s="248">
        <v>0.01949</v>
      </c>
      <c r="I603" s="249">
        <f>E603*H603</f>
        <v>3.02095</v>
      </c>
      <c r="J603" s="248">
        <v>0</v>
      </c>
      <c r="K603" s="249">
        <f>E603*J603</f>
        <v>0</v>
      </c>
      <c r="O603" s="241">
        <v>2</v>
      </c>
      <c r="AA603" s="214">
        <v>1</v>
      </c>
      <c r="AB603" s="214">
        <v>1</v>
      </c>
      <c r="AC603" s="214">
        <v>1</v>
      </c>
      <c r="AZ603" s="214">
        <v>1</v>
      </c>
      <c r="BA603" s="214">
        <f>IF(AZ603=1,G603,0)</f>
        <v>0</v>
      </c>
      <c r="BB603" s="214">
        <f>IF(AZ603=2,G603,0)</f>
        <v>0</v>
      </c>
      <c r="BC603" s="214">
        <f>IF(AZ603=3,G603,0)</f>
        <v>0</v>
      </c>
      <c r="BD603" s="214">
        <f>IF(AZ603=4,G603,0)</f>
        <v>0</v>
      </c>
      <c r="BE603" s="214">
        <f>IF(AZ603=5,G603,0)</f>
        <v>0</v>
      </c>
      <c r="CA603" s="241">
        <v>1</v>
      </c>
      <c r="CB603" s="241">
        <v>1</v>
      </c>
    </row>
    <row r="604" spans="1:15" ht="12.75">
      <c r="A604" s="250"/>
      <c r="B604" s="253"/>
      <c r="C604" s="580" t="s">
        <v>419</v>
      </c>
      <c r="D604" s="581"/>
      <c r="E604" s="254">
        <v>155</v>
      </c>
      <c r="F604" s="540"/>
      <c r="G604" s="255"/>
      <c r="H604" s="256"/>
      <c r="I604" s="251"/>
      <c r="J604" s="257"/>
      <c r="K604" s="251"/>
      <c r="M604" s="252" t="s">
        <v>419</v>
      </c>
      <c r="O604" s="241"/>
    </row>
    <row r="605" spans="1:80" ht="12.75">
      <c r="A605" s="242">
        <v>54</v>
      </c>
      <c r="B605" s="243" t="s">
        <v>420</v>
      </c>
      <c r="C605" s="244" t="s">
        <v>421</v>
      </c>
      <c r="D605" s="245" t="s">
        <v>227</v>
      </c>
      <c r="E605" s="246">
        <v>260.64</v>
      </c>
      <c r="F605" s="377"/>
      <c r="G605" s="247">
        <f>E605*F605</f>
        <v>0</v>
      </c>
      <c r="H605" s="248">
        <v>0</v>
      </c>
      <c r="I605" s="249">
        <f>E605*H605</f>
        <v>0</v>
      </c>
      <c r="J605" s="248"/>
      <c r="K605" s="249">
        <f>E605*J605</f>
        <v>0</v>
      </c>
      <c r="O605" s="241">
        <v>2</v>
      </c>
      <c r="AA605" s="214">
        <v>12</v>
      </c>
      <c r="AB605" s="214">
        <v>0</v>
      </c>
      <c r="AC605" s="214">
        <v>3</v>
      </c>
      <c r="AZ605" s="214">
        <v>1</v>
      </c>
      <c r="BA605" s="214">
        <f>IF(AZ605=1,G605,0)</f>
        <v>0</v>
      </c>
      <c r="BB605" s="214">
        <f>IF(AZ605=2,G605,0)</f>
        <v>0</v>
      </c>
      <c r="BC605" s="214">
        <f>IF(AZ605=3,G605,0)</f>
        <v>0</v>
      </c>
      <c r="BD605" s="214">
        <f>IF(AZ605=4,G605,0)</f>
        <v>0</v>
      </c>
      <c r="BE605" s="214">
        <f>IF(AZ605=5,G605,0)</f>
        <v>0</v>
      </c>
      <c r="CA605" s="241">
        <v>12</v>
      </c>
      <c r="CB605" s="241">
        <v>0</v>
      </c>
    </row>
    <row r="606" spans="1:15" ht="12.75">
      <c r="A606" s="250"/>
      <c r="B606" s="253"/>
      <c r="C606" s="580" t="s">
        <v>422</v>
      </c>
      <c r="D606" s="581"/>
      <c r="E606" s="254">
        <v>60.58</v>
      </c>
      <c r="F606" s="540"/>
      <c r="G606" s="255"/>
      <c r="H606" s="256"/>
      <c r="I606" s="251"/>
      <c r="J606" s="257"/>
      <c r="K606" s="251"/>
      <c r="M606" s="252" t="s">
        <v>422</v>
      </c>
      <c r="O606" s="241"/>
    </row>
    <row r="607" spans="1:15" ht="12.75">
      <c r="A607" s="250"/>
      <c r="B607" s="253"/>
      <c r="C607" s="580" t="s">
        <v>423</v>
      </c>
      <c r="D607" s="581"/>
      <c r="E607" s="254">
        <v>7.58</v>
      </c>
      <c r="F607" s="540"/>
      <c r="G607" s="255"/>
      <c r="H607" s="256"/>
      <c r="I607" s="251"/>
      <c r="J607" s="257"/>
      <c r="K607" s="251"/>
      <c r="M607" s="252" t="s">
        <v>423</v>
      </c>
      <c r="O607" s="241"/>
    </row>
    <row r="608" spans="1:15" ht="12.75">
      <c r="A608" s="250"/>
      <c r="B608" s="253"/>
      <c r="C608" s="580" t="s">
        <v>424</v>
      </c>
      <c r="D608" s="581"/>
      <c r="E608" s="254">
        <v>60.58</v>
      </c>
      <c r="F608" s="540"/>
      <c r="G608" s="255"/>
      <c r="H608" s="256"/>
      <c r="I608" s="251"/>
      <c r="J608" s="257"/>
      <c r="K608" s="251"/>
      <c r="M608" s="252" t="s">
        <v>424</v>
      </c>
      <c r="O608" s="241"/>
    </row>
    <row r="609" spans="1:15" ht="12.75">
      <c r="A609" s="250"/>
      <c r="B609" s="253"/>
      <c r="C609" s="580" t="s">
        <v>423</v>
      </c>
      <c r="D609" s="581"/>
      <c r="E609" s="254">
        <v>7.58</v>
      </c>
      <c r="F609" s="540"/>
      <c r="G609" s="255"/>
      <c r="H609" s="256"/>
      <c r="I609" s="251"/>
      <c r="J609" s="257"/>
      <c r="K609" s="251"/>
      <c r="M609" s="252" t="s">
        <v>423</v>
      </c>
      <c r="O609" s="241"/>
    </row>
    <row r="610" spans="1:15" ht="12.75">
      <c r="A610" s="250"/>
      <c r="B610" s="253"/>
      <c r="C610" s="580" t="s">
        <v>425</v>
      </c>
      <c r="D610" s="581"/>
      <c r="E610" s="254">
        <v>62.16</v>
      </c>
      <c r="F610" s="540"/>
      <c r="G610" s="255"/>
      <c r="H610" s="256"/>
      <c r="I610" s="251"/>
      <c r="J610" s="257"/>
      <c r="K610" s="251"/>
      <c r="M610" s="252" t="s">
        <v>425</v>
      </c>
      <c r="O610" s="241"/>
    </row>
    <row r="611" spans="1:15" ht="12.75">
      <c r="A611" s="250"/>
      <c r="B611" s="253"/>
      <c r="C611" s="580" t="s">
        <v>426</v>
      </c>
      <c r="D611" s="581"/>
      <c r="E611" s="254">
        <v>62.16</v>
      </c>
      <c r="F611" s="540"/>
      <c r="G611" s="255"/>
      <c r="H611" s="256"/>
      <c r="I611" s="251"/>
      <c r="J611" s="257"/>
      <c r="K611" s="251"/>
      <c r="M611" s="252" t="s">
        <v>426</v>
      </c>
      <c r="O611" s="241"/>
    </row>
    <row r="612" spans="1:80" ht="22.5">
      <c r="A612" s="242">
        <v>55</v>
      </c>
      <c r="B612" s="243" t="s">
        <v>427</v>
      </c>
      <c r="C612" s="244" t="s">
        <v>428</v>
      </c>
      <c r="D612" s="245" t="s">
        <v>112</v>
      </c>
      <c r="E612" s="246">
        <v>212.3496</v>
      </c>
      <c r="F612" s="377"/>
      <c r="G612" s="247">
        <f>E612*F612</f>
        <v>0</v>
      </c>
      <c r="H612" s="248">
        <v>0.01346</v>
      </c>
      <c r="I612" s="249">
        <f>E612*H612</f>
        <v>2.858225616</v>
      </c>
      <c r="J612" s="248"/>
      <c r="K612" s="249">
        <f>E612*J612</f>
        <v>0</v>
      </c>
      <c r="O612" s="241">
        <v>2</v>
      </c>
      <c r="AA612" s="214">
        <v>12</v>
      </c>
      <c r="AB612" s="214">
        <v>0</v>
      </c>
      <c r="AC612" s="214">
        <v>216</v>
      </c>
      <c r="AZ612" s="214">
        <v>1</v>
      </c>
      <c r="BA612" s="214">
        <f>IF(AZ612=1,G612,0)</f>
        <v>0</v>
      </c>
      <c r="BB612" s="214">
        <f>IF(AZ612=2,G612,0)</f>
        <v>0</v>
      </c>
      <c r="BC612" s="214">
        <f>IF(AZ612=3,G612,0)</f>
        <v>0</v>
      </c>
      <c r="BD612" s="214">
        <f>IF(AZ612=4,G612,0)</f>
        <v>0</v>
      </c>
      <c r="BE612" s="214">
        <f>IF(AZ612=5,G612,0)</f>
        <v>0</v>
      </c>
      <c r="CA612" s="241">
        <v>12</v>
      </c>
      <c r="CB612" s="241">
        <v>0</v>
      </c>
    </row>
    <row r="613" spans="1:15" ht="22.5">
      <c r="A613" s="250"/>
      <c r="B613" s="253"/>
      <c r="C613" s="580" t="s">
        <v>347</v>
      </c>
      <c r="D613" s="581"/>
      <c r="E613" s="254">
        <v>0</v>
      </c>
      <c r="F613" s="540"/>
      <c r="G613" s="255"/>
      <c r="H613" s="256"/>
      <c r="I613" s="251"/>
      <c r="J613" s="257"/>
      <c r="K613" s="251"/>
      <c r="M613" s="252" t="s">
        <v>347</v>
      </c>
      <c r="O613" s="241"/>
    </row>
    <row r="614" spans="1:15" ht="33.75">
      <c r="A614" s="250"/>
      <c r="B614" s="253"/>
      <c r="C614" s="580" t="s">
        <v>348</v>
      </c>
      <c r="D614" s="581"/>
      <c r="E614" s="254">
        <v>0</v>
      </c>
      <c r="F614" s="540"/>
      <c r="G614" s="255"/>
      <c r="H614" s="256"/>
      <c r="I614" s="251"/>
      <c r="J614" s="257"/>
      <c r="K614" s="251"/>
      <c r="M614" s="252" t="s">
        <v>348</v>
      </c>
      <c r="O614" s="241"/>
    </row>
    <row r="615" spans="1:15" ht="12.75">
      <c r="A615" s="250"/>
      <c r="B615" s="253"/>
      <c r="C615" s="580" t="s">
        <v>178</v>
      </c>
      <c r="D615" s="581"/>
      <c r="E615" s="254">
        <v>891</v>
      </c>
      <c r="F615" s="540"/>
      <c r="G615" s="255"/>
      <c r="H615" s="256"/>
      <c r="I615" s="251"/>
      <c r="J615" s="257"/>
      <c r="K615" s="251"/>
      <c r="M615" s="252" t="s">
        <v>178</v>
      </c>
      <c r="O615" s="241"/>
    </row>
    <row r="616" spans="1:15" ht="12.75">
      <c r="A616" s="250"/>
      <c r="B616" s="253"/>
      <c r="C616" s="580" t="s">
        <v>179</v>
      </c>
      <c r="D616" s="581"/>
      <c r="E616" s="254">
        <v>196</v>
      </c>
      <c r="F616" s="540"/>
      <c r="G616" s="255"/>
      <c r="H616" s="256"/>
      <c r="I616" s="251"/>
      <c r="J616" s="257"/>
      <c r="K616" s="251"/>
      <c r="M616" s="252" t="s">
        <v>179</v>
      </c>
      <c r="O616" s="241"/>
    </row>
    <row r="617" spans="1:15" ht="12.75">
      <c r="A617" s="250"/>
      <c r="B617" s="253"/>
      <c r="C617" s="580" t="s">
        <v>180</v>
      </c>
      <c r="D617" s="581"/>
      <c r="E617" s="254">
        <v>14.34</v>
      </c>
      <c r="F617" s="540"/>
      <c r="G617" s="255"/>
      <c r="H617" s="256"/>
      <c r="I617" s="251"/>
      <c r="J617" s="257"/>
      <c r="K617" s="251"/>
      <c r="M617" s="252" t="s">
        <v>180</v>
      </c>
      <c r="O617" s="241"/>
    </row>
    <row r="618" spans="1:15" ht="12.75">
      <c r="A618" s="250"/>
      <c r="B618" s="253"/>
      <c r="C618" s="580" t="s">
        <v>181</v>
      </c>
      <c r="D618" s="581"/>
      <c r="E618" s="254">
        <v>7.17</v>
      </c>
      <c r="F618" s="540"/>
      <c r="G618" s="255"/>
      <c r="H618" s="256"/>
      <c r="I618" s="251"/>
      <c r="J618" s="257"/>
      <c r="K618" s="251"/>
      <c r="M618" s="252" t="s">
        <v>181</v>
      </c>
      <c r="O618" s="241"/>
    </row>
    <row r="619" spans="1:15" ht="12.75">
      <c r="A619" s="250"/>
      <c r="B619" s="253"/>
      <c r="C619" s="580" t="s">
        <v>182</v>
      </c>
      <c r="D619" s="581"/>
      <c r="E619" s="254">
        <v>13.5</v>
      </c>
      <c r="F619" s="540"/>
      <c r="G619" s="255"/>
      <c r="H619" s="256"/>
      <c r="I619" s="251"/>
      <c r="J619" s="257"/>
      <c r="K619" s="251"/>
      <c r="M619" s="252" t="s">
        <v>182</v>
      </c>
      <c r="O619" s="241"/>
    </row>
    <row r="620" spans="1:15" ht="12.75">
      <c r="A620" s="250"/>
      <c r="B620" s="253"/>
      <c r="C620" s="580" t="s">
        <v>183</v>
      </c>
      <c r="D620" s="581"/>
      <c r="E620" s="254">
        <v>24.76</v>
      </c>
      <c r="F620" s="540"/>
      <c r="G620" s="255"/>
      <c r="H620" s="256"/>
      <c r="I620" s="251"/>
      <c r="J620" s="257"/>
      <c r="K620" s="251"/>
      <c r="M620" s="252" t="s">
        <v>183</v>
      </c>
      <c r="O620" s="241"/>
    </row>
    <row r="621" spans="1:15" ht="12.75">
      <c r="A621" s="250"/>
      <c r="B621" s="253"/>
      <c r="C621" s="580" t="s">
        <v>184</v>
      </c>
      <c r="D621" s="581"/>
      <c r="E621" s="254">
        <v>10.39</v>
      </c>
      <c r="F621" s="540"/>
      <c r="G621" s="255"/>
      <c r="H621" s="256"/>
      <c r="I621" s="251"/>
      <c r="J621" s="257"/>
      <c r="K621" s="251"/>
      <c r="M621" s="252" t="s">
        <v>184</v>
      </c>
      <c r="O621" s="241"/>
    </row>
    <row r="622" spans="1:15" ht="12.75">
      <c r="A622" s="250"/>
      <c r="B622" s="253"/>
      <c r="C622" s="580" t="s">
        <v>185</v>
      </c>
      <c r="D622" s="581"/>
      <c r="E622" s="254">
        <v>22.56</v>
      </c>
      <c r="F622" s="540"/>
      <c r="G622" s="255"/>
      <c r="H622" s="256"/>
      <c r="I622" s="251"/>
      <c r="J622" s="257"/>
      <c r="K622" s="251"/>
      <c r="M622" s="252" t="s">
        <v>185</v>
      </c>
      <c r="O622" s="241"/>
    </row>
    <row r="623" spans="1:15" ht="12.75">
      <c r="A623" s="250"/>
      <c r="B623" s="253"/>
      <c r="C623" s="587" t="s">
        <v>202</v>
      </c>
      <c r="D623" s="581"/>
      <c r="E623" s="278">
        <v>1179.72</v>
      </c>
      <c r="F623" s="540"/>
      <c r="G623" s="255"/>
      <c r="H623" s="256"/>
      <c r="I623" s="251"/>
      <c r="J623" s="257"/>
      <c r="K623" s="251"/>
      <c r="M623" s="252" t="s">
        <v>202</v>
      </c>
      <c r="O623" s="241"/>
    </row>
    <row r="624" spans="1:15" ht="12.75">
      <c r="A624" s="250"/>
      <c r="B624" s="253"/>
      <c r="C624" s="580" t="s">
        <v>429</v>
      </c>
      <c r="D624" s="581"/>
      <c r="E624" s="254">
        <v>-967.3704</v>
      </c>
      <c r="F624" s="540"/>
      <c r="G624" s="255"/>
      <c r="H624" s="256"/>
      <c r="I624" s="251"/>
      <c r="J624" s="257"/>
      <c r="K624" s="251"/>
      <c r="M624" s="252" t="s">
        <v>429</v>
      </c>
      <c r="O624" s="241"/>
    </row>
    <row r="625" spans="1:57" ht="12.75">
      <c r="A625" s="258"/>
      <c r="B625" s="259" t="s">
        <v>102</v>
      </c>
      <c r="C625" s="260" t="s">
        <v>297</v>
      </c>
      <c r="D625" s="261"/>
      <c r="E625" s="262"/>
      <c r="F625" s="542"/>
      <c r="G625" s="264">
        <f>SUM(G309:G624)</f>
        <v>0</v>
      </c>
      <c r="H625" s="265"/>
      <c r="I625" s="266">
        <f>SUM(I309:I624)</f>
        <v>153.28195567799997</v>
      </c>
      <c r="J625" s="265"/>
      <c r="K625" s="266">
        <f>SUM(K309:K624)</f>
        <v>0</v>
      </c>
      <c r="O625" s="241">
        <v>4</v>
      </c>
      <c r="BA625" s="267">
        <f>SUM(BA309:BA624)</f>
        <v>0</v>
      </c>
      <c r="BB625" s="267">
        <f>SUM(BB309:BB624)</f>
        <v>0</v>
      </c>
      <c r="BC625" s="267">
        <f>SUM(BC309:BC624)</f>
        <v>0</v>
      </c>
      <c r="BD625" s="267">
        <f>SUM(BD309:BD624)</f>
        <v>0</v>
      </c>
      <c r="BE625" s="267">
        <f>SUM(BE309:BE624)</f>
        <v>0</v>
      </c>
    </row>
    <row r="626" spans="1:15" ht="12.75">
      <c r="A626" s="231" t="s">
        <v>98</v>
      </c>
      <c r="B626" s="232" t="s">
        <v>430</v>
      </c>
      <c r="C626" s="233" t="s">
        <v>431</v>
      </c>
      <c r="D626" s="234"/>
      <c r="E626" s="235"/>
      <c r="F626" s="543"/>
      <c r="G626" s="236"/>
      <c r="H626" s="237"/>
      <c r="I626" s="238"/>
      <c r="J626" s="239"/>
      <c r="K626" s="240"/>
      <c r="O626" s="241">
        <v>1</v>
      </c>
    </row>
    <row r="627" spans="1:80" ht="12.75">
      <c r="A627" s="242">
        <v>56</v>
      </c>
      <c r="B627" s="243" t="s">
        <v>433</v>
      </c>
      <c r="C627" s="244" t="s">
        <v>434</v>
      </c>
      <c r="D627" s="245" t="s">
        <v>153</v>
      </c>
      <c r="E627" s="246">
        <v>8</v>
      </c>
      <c r="F627" s="377"/>
      <c r="G627" s="247">
        <f>E627*F627</f>
        <v>0</v>
      </c>
      <c r="H627" s="248">
        <v>0</v>
      </c>
      <c r="I627" s="249">
        <f>E627*H627</f>
        <v>0</v>
      </c>
      <c r="J627" s="248"/>
      <c r="K627" s="249">
        <f>E627*J627</f>
        <v>0</v>
      </c>
      <c r="O627" s="241">
        <v>2</v>
      </c>
      <c r="AA627" s="214">
        <v>12</v>
      </c>
      <c r="AB627" s="214">
        <v>0</v>
      </c>
      <c r="AC627" s="214">
        <v>4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12</v>
      </c>
      <c r="CB627" s="241">
        <v>0</v>
      </c>
    </row>
    <row r="628" spans="1:80" ht="22.5">
      <c r="A628" s="242">
        <v>57</v>
      </c>
      <c r="B628" s="243" t="s">
        <v>435</v>
      </c>
      <c r="C628" s="244" t="s">
        <v>436</v>
      </c>
      <c r="D628" s="245" t="s">
        <v>153</v>
      </c>
      <c r="E628" s="246">
        <v>1</v>
      </c>
      <c r="F628" s="377"/>
      <c r="G628" s="247">
        <f>E628*F628</f>
        <v>0</v>
      </c>
      <c r="H628" s="248">
        <v>0</v>
      </c>
      <c r="I628" s="249">
        <f>E628*H628</f>
        <v>0</v>
      </c>
      <c r="J628" s="248"/>
      <c r="K628" s="249">
        <f>E628*J628</f>
        <v>0</v>
      </c>
      <c r="O628" s="241">
        <v>2</v>
      </c>
      <c r="AA628" s="214">
        <v>12</v>
      </c>
      <c r="AB628" s="214">
        <v>0</v>
      </c>
      <c r="AC628" s="214">
        <v>5</v>
      </c>
      <c r="AZ628" s="214">
        <v>1</v>
      </c>
      <c r="BA628" s="214">
        <f>IF(AZ628=1,G628,0)</f>
        <v>0</v>
      </c>
      <c r="BB628" s="214">
        <f>IF(AZ628=2,G628,0)</f>
        <v>0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12</v>
      </c>
      <c r="CB628" s="241">
        <v>0</v>
      </c>
    </row>
    <row r="629" spans="1:80" ht="12.75">
      <c r="A629" s="242">
        <v>58</v>
      </c>
      <c r="B629" s="243" t="s">
        <v>437</v>
      </c>
      <c r="C629" s="244" t="s">
        <v>438</v>
      </c>
      <c r="D629" s="245" t="s">
        <v>153</v>
      </c>
      <c r="E629" s="246">
        <v>4</v>
      </c>
      <c r="F629" s="377"/>
      <c r="G629" s="247">
        <f>E629*F629</f>
        <v>0</v>
      </c>
      <c r="H629" s="248">
        <v>0</v>
      </c>
      <c r="I629" s="249">
        <f>E629*H629</f>
        <v>0</v>
      </c>
      <c r="J629" s="248"/>
      <c r="K629" s="249">
        <f>E629*J629</f>
        <v>0</v>
      </c>
      <c r="O629" s="241">
        <v>2</v>
      </c>
      <c r="AA629" s="214">
        <v>12</v>
      </c>
      <c r="AB629" s="214">
        <v>0</v>
      </c>
      <c r="AC629" s="214">
        <v>6</v>
      </c>
      <c r="AZ629" s="214">
        <v>1</v>
      </c>
      <c r="BA629" s="214">
        <f>IF(AZ629=1,G629,0)</f>
        <v>0</v>
      </c>
      <c r="BB629" s="214">
        <f>IF(AZ629=2,G629,0)</f>
        <v>0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12</v>
      </c>
      <c r="CB629" s="241">
        <v>0</v>
      </c>
    </row>
    <row r="630" spans="1:57" ht="12.75">
      <c r="A630" s="258"/>
      <c r="B630" s="259" t="s">
        <v>102</v>
      </c>
      <c r="C630" s="260" t="s">
        <v>432</v>
      </c>
      <c r="D630" s="261"/>
      <c r="E630" s="262"/>
      <c r="F630" s="542"/>
      <c r="G630" s="264">
        <f>SUM(G626:G629)</f>
        <v>0</v>
      </c>
      <c r="H630" s="265"/>
      <c r="I630" s="266">
        <f>SUM(I626:I629)</f>
        <v>0</v>
      </c>
      <c r="J630" s="265"/>
      <c r="K630" s="266">
        <f>SUM(K626:K629)</f>
        <v>0</v>
      </c>
      <c r="O630" s="241">
        <v>4</v>
      </c>
      <c r="BA630" s="267">
        <f>SUM(BA626:BA629)</f>
        <v>0</v>
      </c>
      <c r="BB630" s="267">
        <f>SUM(BB626:BB629)</f>
        <v>0</v>
      </c>
      <c r="BC630" s="267">
        <f>SUM(BC626:BC629)</f>
        <v>0</v>
      </c>
      <c r="BD630" s="267">
        <f>SUM(BD626:BD629)</f>
        <v>0</v>
      </c>
      <c r="BE630" s="267">
        <f>SUM(BE626:BE629)</f>
        <v>0</v>
      </c>
    </row>
    <row r="631" spans="1:15" ht="12.75">
      <c r="A631" s="231" t="s">
        <v>98</v>
      </c>
      <c r="B631" s="232" t="s">
        <v>439</v>
      </c>
      <c r="C631" s="233" t="s">
        <v>440</v>
      </c>
      <c r="D631" s="234"/>
      <c r="E631" s="235"/>
      <c r="F631" s="543"/>
      <c r="G631" s="236"/>
      <c r="H631" s="237"/>
      <c r="I631" s="238"/>
      <c r="J631" s="239"/>
      <c r="K631" s="240"/>
      <c r="O631" s="241">
        <v>1</v>
      </c>
    </row>
    <row r="632" spans="1:80" ht="12.75">
      <c r="A632" s="242">
        <v>59</v>
      </c>
      <c r="B632" s="243" t="s">
        <v>442</v>
      </c>
      <c r="C632" s="244" t="s">
        <v>443</v>
      </c>
      <c r="D632" s="245" t="s">
        <v>112</v>
      </c>
      <c r="E632" s="246">
        <v>210.566</v>
      </c>
      <c r="F632" s="377"/>
      <c r="G632" s="247">
        <f>E632*F632</f>
        <v>0</v>
      </c>
      <c r="H632" s="248">
        <v>0.04984</v>
      </c>
      <c r="I632" s="249">
        <f>E632*H632</f>
        <v>10.494609440000001</v>
      </c>
      <c r="J632" s="248">
        <v>0</v>
      </c>
      <c r="K632" s="249">
        <f>E632*J632</f>
        <v>0</v>
      </c>
      <c r="O632" s="241">
        <v>2</v>
      </c>
      <c r="AA632" s="214">
        <v>1</v>
      </c>
      <c r="AB632" s="214">
        <v>1</v>
      </c>
      <c r="AC632" s="214">
        <v>1</v>
      </c>
      <c r="AZ632" s="214">
        <v>1</v>
      </c>
      <c r="BA632" s="214">
        <f>IF(AZ632=1,G632,0)</f>
        <v>0</v>
      </c>
      <c r="BB632" s="214">
        <f>IF(AZ632=2,G632,0)</f>
        <v>0</v>
      </c>
      <c r="BC632" s="214">
        <f>IF(AZ632=3,G632,0)</f>
        <v>0</v>
      </c>
      <c r="BD632" s="214">
        <f>IF(AZ632=4,G632,0)</f>
        <v>0</v>
      </c>
      <c r="BE632" s="214">
        <f>IF(AZ632=5,G632,0)</f>
        <v>0</v>
      </c>
      <c r="CA632" s="241">
        <v>1</v>
      </c>
      <c r="CB632" s="241">
        <v>1</v>
      </c>
    </row>
    <row r="633" spans="1:15" ht="12.75">
      <c r="A633" s="250"/>
      <c r="B633" s="253"/>
      <c r="C633" s="580" t="s">
        <v>444</v>
      </c>
      <c r="D633" s="581"/>
      <c r="E633" s="254">
        <v>0.3</v>
      </c>
      <c r="F633" s="540"/>
      <c r="G633" s="255"/>
      <c r="H633" s="256"/>
      <c r="I633" s="251"/>
      <c r="J633" s="257"/>
      <c r="K633" s="251"/>
      <c r="M633" s="252" t="s">
        <v>444</v>
      </c>
      <c r="O633" s="241"/>
    </row>
    <row r="634" spans="1:15" ht="12.75">
      <c r="A634" s="250"/>
      <c r="B634" s="253"/>
      <c r="C634" s="580" t="s">
        <v>445</v>
      </c>
      <c r="D634" s="581"/>
      <c r="E634" s="254">
        <v>0.12</v>
      </c>
      <c r="F634" s="540"/>
      <c r="G634" s="255"/>
      <c r="H634" s="256"/>
      <c r="I634" s="251"/>
      <c r="J634" s="257"/>
      <c r="K634" s="251"/>
      <c r="M634" s="252" t="s">
        <v>445</v>
      </c>
      <c r="O634" s="241"/>
    </row>
    <row r="635" spans="1:15" ht="12.75">
      <c r="A635" s="250"/>
      <c r="B635" s="253"/>
      <c r="C635" s="580" t="s">
        <v>446</v>
      </c>
      <c r="D635" s="581"/>
      <c r="E635" s="254">
        <v>1.26</v>
      </c>
      <c r="F635" s="540"/>
      <c r="G635" s="255"/>
      <c r="H635" s="256"/>
      <c r="I635" s="251"/>
      <c r="J635" s="257"/>
      <c r="K635" s="251"/>
      <c r="M635" s="252" t="s">
        <v>446</v>
      </c>
      <c r="O635" s="241"/>
    </row>
    <row r="636" spans="1:15" ht="12.75">
      <c r="A636" s="250"/>
      <c r="B636" s="253"/>
      <c r="C636" s="580" t="s">
        <v>447</v>
      </c>
      <c r="D636" s="581"/>
      <c r="E636" s="254">
        <v>0.318</v>
      </c>
      <c r="F636" s="540"/>
      <c r="G636" s="255"/>
      <c r="H636" s="256"/>
      <c r="I636" s="251"/>
      <c r="J636" s="257"/>
      <c r="K636" s="251"/>
      <c r="M636" s="252" t="s">
        <v>447</v>
      </c>
      <c r="O636" s="241"/>
    </row>
    <row r="637" spans="1:15" ht="12.75">
      <c r="A637" s="250"/>
      <c r="B637" s="253"/>
      <c r="C637" s="587" t="s">
        <v>202</v>
      </c>
      <c r="D637" s="581"/>
      <c r="E637" s="278">
        <v>1.998</v>
      </c>
      <c r="F637" s="540"/>
      <c r="G637" s="255"/>
      <c r="H637" s="256"/>
      <c r="I637" s="251"/>
      <c r="J637" s="257"/>
      <c r="K637" s="251"/>
      <c r="M637" s="252" t="s">
        <v>202</v>
      </c>
      <c r="O637" s="241"/>
    </row>
    <row r="638" spans="1:15" ht="12.75">
      <c r="A638" s="250"/>
      <c r="B638" s="253"/>
      <c r="C638" s="580" t="s">
        <v>448</v>
      </c>
      <c r="D638" s="581"/>
      <c r="E638" s="254">
        <v>1.593</v>
      </c>
      <c r="F638" s="540"/>
      <c r="G638" s="255"/>
      <c r="H638" s="256"/>
      <c r="I638" s="251"/>
      <c r="J638" s="257"/>
      <c r="K638" s="251"/>
      <c r="M638" s="252" t="s">
        <v>448</v>
      </c>
      <c r="O638" s="241"/>
    </row>
    <row r="639" spans="1:15" ht="12.75">
      <c r="A639" s="250"/>
      <c r="B639" s="253"/>
      <c r="C639" s="580" t="s">
        <v>449</v>
      </c>
      <c r="D639" s="581"/>
      <c r="E639" s="254">
        <v>0.7965</v>
      </c>
      <c r="F639" s="540"/>
      <c r="G639" s="255"/>
      <c r="H639" s="256"/>
      <c r="I639" s="251"/>
      <c r="J639" s="257"/>
      <c r="K639" s="251"/>
      <c r="M639" s="252" t="s">
        <v>449</v>
      </c>
      <c r="O639" s="241"/>
    </row>
    <row r="640" spans="1:15" ht="12.75">
      <c r="A640" s="250"/>
      <c r="B640" s="253"/>
      <c r="C640" s="580" t="s">
        <v>450</v>
      </c>
      <c r="D640" s="581"/>
      <c r="E640" s="254">
        <v>1.215</v>
      </c>
      <c r="F640" s="540"/>
      <c r="G640" s="255"/>
      <c r="H640" s="256"/>
      <c r="I640" s="251"/>
      <c r="J640" s="257"/>
      <c r="K640" s="251"/>
      <c r="M640" s="252" t="s">
        <v>450</v>
      </c>
      <c r="O640" s="241"/>
    </row>
    <row r="641" spans="1:15" ht="12.75">
      <c r="A641" s="250"/>
      <c r="B641" s="253"/>
      <c r="C641" s="580" t="s">
        <v>451</v>
      </c>
      <c r="D641" s="581"/>
      <c r="E641" s="254">
        <v>2.43</v>
      </c>
      <c r="F641" s="540"/>
      <c r="G641" s="255"/>
      <c r="H641" s="256"/>
      <c r="I641" s="251"/>
      <c r="J641" s="257"/>
      <c r="K641" s="251"/>
      <c r="M641" s="252" t="s">
        <v>451</v>
      </c>
      <c r="O641" s="241"/>
    </row>
    <row r="642" spans="1:15" ht="12.75">
      <c r="A642" s="250"/>
      <c r="B642" s="253"/>
      <c r="C642" s="580" t="s">
        <v>452</v>
      </c>
      <c r="D642" s="581"/>
      <c r="E642" s="254">
        <v>2.4975</v>
      </c>
      <c r="F642" s="540"/>
      <c r="G642" s="255"/>
      <c r="H642" s="256"/>
      <c r="I642" s="251"/>
      <c r="J642" s="257"/>
      <c r="K642" s="251"/>
      <c r="M642" s="252" t="s">
        <v>452</v>
      </c>
      <c r="O642" s="241"/>
    </row>
    <row r="643" spans="1:15" ht="12.75">
      <c r="A643" s="250"/>
      <c r="B643" s="253"/>
      <c r="C643" s="580" t="s">
        <v>453</v>
      </c>
      <c r="D643" s="581"/>
      <c r="E643" s="254">
        <v>1.44</v>
      </c>
      <c r="F643" s="540"/>
      <c r="G643" s="255"/>
      <c r="H643" s="256"/>
      <c r="I643" s="251"/>
      <c r="J643" s="257"/>
      <c r="K643" s="251"/>
      <c r="M643" s="252" t="s">
        <v>453</v>
      </c>
      <c r="O643" s="241"/>
    </row>
    <row r="644" spans="1:15" ht="12.75">
      <c r="A644" s="250"/>
      <c r="B644" s="253"/>
      <c r="C644" s="580" t="s">
        <v>454</v>
      </c>
      <c r="D644" s="581"/>
      <c r="E644" s="254">
        <v>1.665</v>
      </c>
      <c r="F644" s="540"/>
      <c r="G644" s="255"/>
      <c r="H644" s="256"/>
      <c r="I644" s="251"/>
      <c r="J644" s="257"/>
      <c r="K644" s="251"/>
      <c r="M644" s="252" t="s">
        <v>454</v>
      </c>
      <c r="O644" s="241"/>
    </row>
    <row r="645" spans="1:15" ht="12.75">
      <c r="A645" s="250"/>
      <c r="B645" s="253"/>
      <c r="C645" s="580" t="s">
        <v>455</v>
      </c>
      <c r="D645" s="581"/>
      <c r="E645" s="254">
        <v>3.33</v>
      </c>
      <c r="F645" s="540"/>
      <c r="G645" s="255"/>
      <c r="H645" s="256"/>
      <c r="I645" s="251"/>
      <c r="J645" s="257"/>
      <c r="K645" s="251"/>
      <c r="M645" s="252" t="s">
        <v>455</v>
      </c>
      <c r="O645" s="241"/>
    </row>
    <row r="646" spans="1:15" ht="12.75">
      <c r="A646" s="250"/>
      <c r="B646" s="253"/>
      <c r="C646" s="580" t="s">
        <v>456</v>
      </c>
      <c r="D646" s="581"/>
      <c r="E646" s="254">
        <v>0.927</v>
      </c>
      <c r="F646" s="540"/>
      <c r="G646" s="255"/>
      <c r="H646" s="256"/>
      <c r="I646" s="251"/>
      <c r="J646" s="257"/>
      <c r="K646" s="251"/>
      <c r="M646" s="252" t="s">
        <v>456</v>
      </c>
      <c r="O646" s="241"/>
    </row>
    <row r="647" spans="1:15" ht="12.75">
      <c r="A647" s="250"/>
      <c r="B647" s="253"/>
      <c r="C647" s="580" t="s">
        <v>457</v>
      </c>
      <c r="D647" s="581"/>
      <c r="E647" s="254">
        <v>0.774</v>
      </c>
      <c r="F647" s="540"/>
      <c r="G647" s="255"/>
      <c r="H647" s="256"/>
      <c r="I647" s="251"/>
      <c r="J647" s="257"/>
      <c r="K647" s="251"/>
      <c r="M647" s="252" t="s">
        <v>457</v>
      </c>
      <c r="O647" s="241"/>
    </row>
    <row r="648" spans="1:15" ht="12.75">
      <c r="A648" s="250"/>
      <c r="B648" s="253"/>
      <c r="C648" s="580" t="s">
        <v>458</v>
      </c>
      <c r="D648" s="581"/>
      <c r="E648" s="254">
        <v>0.54</v>
      </c>
      <c r="F648" s="540"/>
      <c r="G648" s="255"/>
      <c r="H648" s="256"/>
      <c r="I648" s="251"/>
      <c r="J648" s="257"/>
      <c r="K648" s="251"/>
      <c r="M648" s="252" t="s">
        <v>458</v>
      </c>
      <c r="O648" s="241"/>
    </row>
    <row r="649" spans="1:15" ht="12.75">
      <c r="A649" s="250"/>
      <c r="B649" s="253"/>
      <c r="C649" s="587" t="s">
        <v>202</v>
      </c>
      <c r="D649" s="581"/>
      <c r="E649" s="278">
        <v>17.208</v>
      </c>
      <c r="F649" s="540"/>
      <c r="G649" s="255"/>
      <c r="H649" s="256"/>
      <c r="I649" s="251"/>
      <c r="J649" s="257"/>
      <c r="K649" s="251"/>
      <c r="M649" s="252" t="s">
        <v>202</v>
      </c>
      <c r="O649" s="241"/>
    </row>
    <row r="650" spans="1:15" ht="12.75">
      <c r="A650" s="250"/>
      <c r="B650" s="253"/>
      <c r="C650" s="580" t="s">
        <v>459</v>
      </c>
      <c r="D650" s="581"/>
      <c r="E650" s="254">
        <v>103.356</v>
      </c>
      <c r="F650" s="540"/>
      <c r="G650" s="255"/>
      <c r="H650" s="256"/>
      <c r="I650" s="251"/>
      <c r="J650" s="257"/>
      <c r="K650" s="251"/>
      <c r="M650" s="252" t="s">
        <v>459</v>
      </c>
      <c r="O650" s="241"/>
    </row>
    <row r="651" spans="1:15" ht="12.75">
      <c r="A651" s="250"/>
      <c r="B651" s="253"/>
      <c r="C651" s="580" t="s">
        <v>460</v>
      </c>
      <c r="D651" s="581"/>
      <c r="E651" s="254">
        <v>25.984</v>
      </c>
      <c r="F651" s="540"/>
      <c r="G651" s="255"/>
      <c r="H651" s="256"/>
      <c r="I651" s="251"/>
      <c r="J651" s="257"/>
      <c r="K651" s="251"/>
      <c r="M651" s="252" t="s">
        <v>460</v>
      </c>
      <c r="O651" s="241"/>
    </row>
    <row r="652" spans="1:15" ht="12.75">
      <c r="A652" s="250"/>
      <c r="B652" s="253"/>
      <c r="C652" s="587" t="s">
        <v>202</v>
      </c>
      <c r="D652" s="581"/>
      <c r="E652" s="278">
        <v>129.34</v>
      </c>
      <c r="F652" s="540"/>
      <c r="G652" s="255"/>
      <c r="H652" s="256"/>
      <c r="I652" s="251"/>
      <c r="J652" s="257"/>
      <c r="K652" s="251"/>
      <c r="M652" s="252" t="s">
        <v>202</v>
      </c>
      <c r="O652" s="241"/>
    </row>
    <row r="653" spans="1:15" ht="12.75">
      <c r="A653" s="250"/>
      <c r="B653" s="253"/>
      <c r="C653" s="580" t="s">
        <v>461</v>
      </c>
      <c r="D653" s="581"/>
      <c r="E653" s="254">
        <v>5.46</v>
      </c>
      <c r="F653" s="540"/>
      <c r="G653" s="255"/>
      <c r="H653" s="256"/>
      <c r="I653" s="251"/>
      <c r="J653" s="257"/>
      <c r="K653" s="251"/>
      <c r="M653" s="252" t="s">
        <v>461</v>
      </c>
      <c r="O653" s="241"/>
    </row>
    <row r="654" spans="1:15" ht="12.75">
      <c r="A654" s="250"/>
      <c r="B654" s="253"/>
      <c r="C654" s="580" t="s">
        <v>462</v>
      </c>
      <c r="D654" s="581"/>
      <c r="E654" s="254">
        <v>14.56</v>
      </c>
      <c r="F654" s="540"/>
      <c r="G654" s="255"/>
      <c r="H654" s="256"/>
      <c r="I654" s="251"/>
      <c r="J654" s="257"/>
      <c r="K654" s="251"/>
      <c r="M654" s="252" t="s">
        <v>462</v>
      </c>
      <c r="O654" s="241"/>
    </row>
    <row r="655" spans="1:15" ht="12.75">
      <c r="A655" s="250"/>
      <c r="B655" s="253"/>
      <c r="C655" s="580" t="s">
        <v>463</v>
      </c>
      <c r="D655" s="581"/>
      <c r="E655" s="254">
        <v>42</v>
      </c>
      <c r="F655" s="540"/>
      <c r="G655" s="255"/>
      <c r="H655" s="256"/>
      <c r="I655" s="251"/>
      <c r="J655" s="257"/>
      <c r="K655" s="251"/>
      <c r="M655" s="252" t="s">
        <v>463</v>
      </c>
      <c r="O655" s="241"/>
    </row>
    <row r="656" spans="1:80" ht="12.75">
      <c r="A656" s="242">
        <v>60</v>
      </c>
      <c r="B656" s="243" t="s">
        <v>464</v>
      </c>
      <c r="C656" s="244" t="s">
        <v>465</v>
      </c>
      <c r="D656" s="245" t="s">
        <v>112</v>
      </c>
      <c r="E656" s="246">
        <v>14.95</v>
      </c>
      <c r="F656" s="377"/>
      <c r="G656" s="247">
        <f>E656*F656</f>
        <v>0</v>
      </c>
      <c r="H656" s="248">
        <v>0</v>
      </c>
      <c r="I656" s="249">
        <f>E656*H656</f>
        <v>0</v>
      </c>
      <c r="J656" s="248">
        <v>0</v>
      </c>
      <c r="K656" s="249">
        <f>E656*J656</f>
        <v>0</v>
      </c>
      <c r="O656" s="241">
        <v>2</v>
      </c>
      <c r="AA656" s="214">
        <v>2</v>
      </c>
      <c r="AB656" s="214">
        <v>1</v>
      </c>
      <c r="AC656" s="214">
        <v>1</v>
      </c>
      <c r="AZ656" s="214">
        <v>1</v>
      </c>
      <c r="BA656" s="214">
        <f>IF(AZ656=1,G656,0)</f>
        <v>0</v>
      </c>
      <c r="BB656" s="214">
        <f>IF(AZ656=2,G656,0)</f>
        <v>0</v>
      </c>
      <c r="BC656" s="214">
        <f>IF(AZ656=3,G656,0)</f>
        <v>0</v>
      </c>
      <c r="BD656" s="214">
        <f>IF(AZ656=4,G656,0)</f>
        <v>0</v>
      </c>
      <c r="BE656" s="214">
        <f>IF(AZ656=5,G656,0)</f>
        <v>0</v>
      </c>
      <c r="CA656" s="241">
        <v>2</v>
      </c>
      <c r="CB656" s="241">
        <v>1</v>
      </c>
    </row>
    <row r="657" spans="1:15" ht="12.75">
      <c r="A657" s="250"/>
      <c r="B657" s="253"/>
      <c r="C657" s="580" t="s">
        <v>466</v>
      </c>
      <c r="D657" s="581"/>
      <c r="E657" s="254">
        <v>1.6</v>
      </c>
      <c r="F657" s="540"/>
      <c r="G657" s="255"/>
      <c r="H657" s="256"/>
      <c r="I657" s="251"/>
      <c r="J657" s="257"/>
      <c r="K657" s="251"/>
      <c r="M657" s="252" t="s">
        <v>466</v>
      </c>
      <c r="O657" s="241"/>
    </row>
    <row r="658" spans="1:15" ht="12.75">
      <c r="A658" s="250"/>
      <c r="B658" s="253"/>
      <c r="C658" s="580" t="s">
        <v>467</v>
      </c>
      <c r="D658" s="581"/>
      <c r="E658" s="254">
        <v>2</v>
      </c>
      <c r="F658" s="540"/>
      <c r="G658" s="255"/>
      <c r="H658" s="256"/>
      <c r="I658" s="251"/>
      <c r="J658" s="257"/>
      <c r="K658" s="251"/>
      <c r="M658" s="252" t="s">
        <v>467</v>
      </c>
      <c r="O658" s="241"/>
    </row>
    <row r="659" spans="1:15" ht="12.75">
      <c r="A659" s="250"/>
      <c r="B659" s="253"/>
      <c r="C659" s="580" t="s">
        <v>468</v>
      </c>
      <c r="D659" s="581"/>
      <c r="E659" s="254">
        <v>1</v>
      </c>
      <c r="F659" s="540"/>
      <c r="G659" s="255"/>
      <c r="H659" s="256"/>
      <c r="I659" s="251"/>
      <c r="J659" s="257"/>
      <c r="K659" s="251"/>
      <c r="M659" s="252" t="s">
        <v>468</v>
      </c>
      <c r="O659" s="241"/>
    </row>
    <row r="660" spans="1:15" ht="12.75">
      <c r="A660" s="250"/>
      <c r="B660" s="253"/>
      <c r="C660" s="580" t="s">
        <v>469</v>
      </c>
      <c r="D660" s="581"/>
      <c r="E660" s="254">
        <v>1</v>
      </c>
      <c r="F660" s="540"/>
      <c r="G660" s="255"/>
      <c r="H660" s="256"/>
      <c r="I660" s="251"/>
      <c r="J660" s="257"/>
      <c r="K660" s="251"/>
      <c r="M660" s="252" t="s">
        <v>469</v>
      </c>
      <c r="O660" s="241"/>
    </row>
    <row r="661" spans="1:15" ht="12.75">
      <c r="A661" s="250"/>
      <c r="B661" s="253"/>
      <c r="C661" s="580" t="s">
        <v>470</v>
      </c>
      <c r="D661" s="581"/>
      <c r="E661" s="254">
        <v>1</v>
      </c>
      <c r="F661" s="540"/>
      <c r="G661" s="255"/>
      <c r="H661" s="256"/>
      <c r="I661" s="251"/>
      <c r="J661" s="257"/>
      <c r="K661" s="251"/>
      <c r="M661" s="252" t="s">
        <v>470</v>
      </c>
      <c r="O661" s="241"/>
    </row>
    <row r="662" spans="1:15" ht="12.75">
      <c r="A662" s="250"/>
      <c r="B662" s="253"/>
      <c r="C662" s="580" t="s">
        <v>471</v>
      </c>
      <c r="D662" s="581"/>
      <c r="E662" s="254">
        <v>1</v>
      </c>
      <c r="F662" s="540"/>
      <c r="G662" s="255"/>
      <c r="H662" s="256"/>
      <c r="I662" s="251"/>
      <c r="J662" s="257"/>
      <c r="K662" s="251"/>
      <c r="M662" s="252" t="s">
        <v>471</v>
      </c>
      <c r="O662" s="241"/>
    </row>
    <row r="663" spans="1:15" ht="12.75">
      <c r="A663" s="250"/>
      <c r="B663" s="253"/>
      <c r="C663" s="580" t="s">
        <v>472</v>
      </c>
      <c r="D663" s="581"/>
      <c r="E663" s="254">
        <v>1</v>
      </c>
      <c r="F663" s="540"/>
      <c r="G663" s="255"/>
      <c r="H663" s="256"/>
      <c r="I663" s="251"/>
      <c r="J663" s="257"/>
      <c r="K663" s="251"/>
      <c r="M663" s="252" t="s">
        <v>472</v>
      </c>
      <c r="O663" s="241"/>
    </row>
    <row r="664" spans="1:15" ht="12.75">
      <c r="A664" s="250"/>
      <c r="B664" s="253"/>
      <c r="C664" s="580" t="s">
        <v>473</v>
      </c>
      <c r="D664" s="581"/>
      <c r="E664" s="254">
        <v>0.95</v>
      </c>
      <c r="F664" s="540"/>
      <c r="G664" s="255"/>
      <c r="H664" s="256"/>
      <c r="I664" s="251"/>
      <c r="J664" s="257"/>
      <c r="K664" s="251"/>
      <c r="M664" s="252" t="s">
        <v>473</v>
      </c>
      <c r="O664" s="241"/>
    </row>
    <row r="665" spans="1:15" ht="12.75">
      <c r="A665" s="250"/>
      <c r="B665" s="253"/>
      <c r="C665" s="587" t="s">
        <v>202</v>
      </c>
      <c r="D665" s="581"/>
      <c r="E665" s="278">
        <v>9.549999999999999</v>
      </c>
      <c r="F665" s="540"/>
      <c r="G665" s="255"/>
      <c r="H665" s="256"/>
      <c r="I665" s="251"/>
      <c r="J665" s="257"/>
      <c r="K665" s="251"/>
      <c r="M665" s="252" t="s">
        <v>202</v>
      </c>
      <c r="O665" s="241"/>
    </row>
    <row r="666" spans="1:15" ht="12.75">
      <c r="A666" s="250"/>
      <c r="B666" s="253"/>
      <c r="C666" s="580" t="s">
        <v>474</v>
      </c>
      <c r="D666" s="581"/>
      <c r="E666" s="254">
        <v>1.6</v>
      </c>
      <c r="F666" s="540"/>
      <c r="G666" s="255"/>
      <c r="H666" s="256"/>
      <c r="I666" s="251"/>
      <c r="J666" s="257"/>
      <c r="K666" s="251"/>
      <c r="M666" s="252" t="s">
        <v>474</v>
      </c>
      <c r="O666" s="241"/>
    </row>
    <row r="667" spans="1:15" ht="12.75">
      <c r="A667" s="250"/>
      <c r="B667" s="253"/>
      <c r="C667" s="580" t="s">
        <v>475</v>
      </c>
      <c r="D667" s="581"/>
      <c r="E667" s="254">
        <v>1.15</v>
      </c>
      <c r="F667" s="540"/>
      <c r="G667" s="255"/>
      <c r="H667" s="256"/>
      <c r="I667" s="251"/>
      <c r="J667" s="257"/>
      <c r="K667" s="251"/>
      <c r="M667" s="252" t="s">
        <v>475</v>
      </c>
      <c r="O667" s="241"/>
    </row>
    <row r="668" spans="1:15" ht="12.75">
      <c r="A668" s="250"/>
      <c r="B668" s="253"/>
      <c r="C668" s="587" t="s">
        <v>202</v>
      </c>
      <c r="D668" s="581"/>
      <c r="E668" s="278">
        <v>2.75</v>
      </c>
      <c r="F668" s="540"/>
      <c r="G668" s="255"/>
      <c r="H668" s="256"/>
      <c r="I668" s="251"/>
      <c r="J668" s="257"/>
      <c r="K668" s="251"/>
      <c r="M668" s="252" t="s">
        <v>202</v>
      </c>
      <c r="O668" s="241"/>
    </row>
    <row r="669" spans="1:15" ht="12.75">
      <c r="A669" s="250"/>
      <c r="B669" s="253"/>
      <c r="C669" s="580" t="s">
        <v>476</v>
      </c>
      <c r="D669" s="581"/>
      <c r="E669" s="254">
        <v>2.65</v>
      </c>
      <c r="F669" s="540"/>
      <c r="G669" s="255"/>
      <c r="H669" s="256"/>
      <c r="I669" s="251"/>
      <c r="J669" s="257"/>
      <c r="K669" s="251"/>
      <c r="M669" s="252" t="s">
        <v>476</v>
      </c>
      <c r="O669" s="241"/>
    </row>
    <row r="670" spans="1:57" ht="12.75">
      <c r="A670" s="258"/>
      <c r="B670" s="259" t="s">
        <v>102</v>
      </c>
      <c r="C670" s="260" t="s">
        <v>441</v>
      </c>
      <c r="D670" s="261"/>
      <c r="E670" s="262"/>
      <c r="F670" s="542"/>
      <c r="G670" s="264">
        <f>SUM(G631:G669)</f>
        <v>0</v>
      </c>
      <c r="H670" s="265"/>
      <c r="I670" s="266">
        <f>SUM(I631:I669)</f>
        <v>10.494609440000001</v>
      </c>
      <c r="J670" s="265"/>
      <c r="K670" s="266">
        <f>SUM(K631:K669)</f>
        <v>0</v>
      </c>
      <c r="O670" s="241">
        <v>4</v>
      </c>
      <c r="BA670" s="267">
        <f>SUM(BA631:BA669)</f>
        <v>0</v>
      </c>
      <c r="BB670" s="267">
        <f>SUM(BB631:BB669)</f>
        <v>0</v>
      </c>
      <c r="BC670" s="267">
        <f>SUM(BC631:BC669)</f>
        <v>0</v>
      </c>
      <c r="BD670" s="267">
        <f>SUM(BD631:BD669)</f>
        <v>0</v>
      </c>
      <c r="BE670" s="267">
        <f>SUM(BE631:BE669)</f>
        <v>0</v>
      </c>
    </row>
    <row r="671" spans="1:15" ht="12.75">
      <c r="A671" s="231" t="s">
        <v>98</v>
      </c>
      <c r="B671" s="232" t="s">
        <v>477</v>
      </c>
      <c r="C671" s="233" t="s">
        <v>478</v>
      </c>
      <c r="D671" s="234"/>
      <c r="E671" s="235"/>
      <c r="F671" s="543"/>
      <c r="G671" s="236"/>
      <c r="H671" s="237"/>
      <c r="I671" s="238"/>
      <c r="J671" s="239"/>
      <c r="K671" s="240"/>
      <c r="O671" s="241">
        <v>1</v>
      </c>
    </row>
    <row r="672" spans="1:80" ht="22.5">
      <c r="A672" s="242">
        <v>61</v>
      </c>
      <c r="B672" s="243" t="s">
        <v>480</v>
      </c>
      <c r="C672" s="244" t="s">
        <v>481</v>
      </c>
      <c r="D672" s="245" t="s">
        <v>227</v>
      </c>
      <c r="E672" s="246">
        <v>6.66</v>
      </c>
      <c r="F672" s="377"/>
      <c r="G672" s="247">
        <f>E672*F672</f>
        <v>0</v>
      </c>
      <c r="H672" s="248">
        <v>0.00616</v>
      </c>
      <c r="I672" s="249">
        <f>E672*H672</f>
        <v>0.041025599999999995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580" t="s">
        <v>375</v>
      </c>
      <c r="D673" s="581"/>
      <c r="E673" s="254">
        <v>1</v>
      </c>
      <c r="F673" s="540"/>
      <c r="G673" s="255"/>
      <c r="H673" s="256"/>
      <c r="I673" s="251"/>
      <c r="J673" s="257"/>
      <c r="K673" s="251"/>
      <c r="M673" s="252" t="s">
        <v>375</v>
      </c>
      <c r="O673" s="241"/>
    </row>
    <row r="674" spans="1:15" ht="12.75">
      <c r="A674" s="250"/>
      <c r="B674" s="253"/>
      <c r="C674" s="580" t="s">
        <v>376</v>
      </c>
      <c r="D674" s="581"/>
      <c r="E674" s="254">
        <v>0.4</v>
      </c>
      <c r="F674" s="540"/>
      <c r="G674" s="255"/>
      <c r="H674" s="256"/>
      <c r="I674" s="251"/>
      <c r="J674" s="257"/>
      <c r="K674" s="251"/>
      <c r="M674" s="252" t="s">
        <v>376</v>
      </c>
      <c r="O674" s="241"/>
    </row>
    <row r="675" spans="1:15" ht="12.75">
      <c r="A675" s="250"/>
      <c r="B675" s="253"/>
      <c r="C675" s="580" t="s">
        <v>377</v>
      </c>
      <c r="D675" s="581"/>
      <c r="E675" s="254">
        <v>4.2</v>
      </c>
      <c r="F675" s="540"/>
      <c r="G675" s="255"/>
      <c r="H675" s="256"/>
      <c r="I675" s="251"/>
      <c r="J675" s="257"/>
      <c r="K675" s="251"/>
      <c r="M675" s="252" t="s">
        <v>377</v>
      </c>
      <c r="O675" s="241"/>
    </row>
    <row r="676" spans="1:15" ht="12.75">
      <c r="A676" s="250"/>
      <c r="B676" s="253"/>
      <c r="C676" s="580" t="s">
        <v>378</v>
      </c>
      <c r="D676" s="581"/>
      <c r="E676" s="254">
        <v>1.06</v>
      </c>
      <c r="F676" s="540"/>
      <c r="G676" s="255"/>
      <c r="H676" s="256"/>
      <c r="I676" s="251"/>
      <c r="J676" s="257"/>
      <c r="K676" s="251"/>
      <c r="M676" s="252" t="s">
        <v>378</v>
      </c>
      <c r="O676" s="241"/>
    </row>
    <row r="677" spans="1:15" ht="12.75">
      <c r="A677" s="250"/>
      <c r="B677" s="253"/>
      <c r="C677" s="587" t="s">
        <v>202</v>
      </c>
      <c r="D677" s="581"/>
      <c r="E677" s="278">
        <v>6.66</v>
      </c>
      <c r="F677" s="540"/>
      <c r="G677" s="255"/>
      <c r="H677" s="256"/>
      <c r="I677" s="251"/>
      <c r="J677" s="257"/>
      <c r="K677" s="251"/>
      <c r="M677" s="252" t="s">
        <v>202</v>
      </c>
      <c r="O677" s="241"/>
    </row>
    <row r="678" spans="1:80" ht="22.5">
      <c r="A678" s="242">
        <v>62</v>
      </c>
      <c r="B678" s="243" t="s">
        <v>482</v>
      </c>
      <c r="C678" s="244" t="s">
        <v>483</v>
      </c>
      <c r="D678" s="245" t="s">
        <v>227</v>
      </c>
      <c r="E678" s="246">
        <v>38.24</v>
      </c>
      <c r="F678" s="377"/>
      <c r="G678" s="247">
        <f>E678*F678</f>
        <v>0</v>
      </c>
      <c r="H678" s="248">
        <v>0.00876</v>
      </c>
      <c r="I678" s="249">
        <f>E678*H678</f>
        <v>0.3349824</v>
      </c>
      <c r="J678" s="248">
        <v>0</v>
      </c>
      <c r="K678" s="249">
        <f>E678*J678</f>
        <v>0</v>
      </c>
      <c r="O678" s="241">
        <v>2</v>
      </c>
      <c r="AA678" s="214">
        <v>1</v>
      </c>
      <c r="AB678" s="214">
        <v>1</v>
      </c>
      <c r="AC678" s="214">
        <v>1</v>
      </c>
      <c r="AZ678" s="214">
        <v>1</v>
      </c>
      <c r="BA678" s="214">
        <f>IF(AZ678=1,G678,0)</f>
        <v>0</v>
      </c>
      <c r="BB678" s="214">
        <f>IF(AZ678=2,G678,0)</f>
        <v>0</v>
      </c>
      <c r="BC678" s="214">
        <f>IF(AZ678=3,G678,0)</f>
        <v>0</v>
      </c>
      <c r="BD678" s="214">
        <f>IF(AZ678=4,G678,0)</f>
        <v>0</v>
      </c>
      <c r="BE678" s="214">
        <f>IF(AZ678=5,G678,0)</f>
        <v>0</v>
      </c>
      <c r="CA678" s="241">
        <v>1</v>
      </c>
      <c r="CB678" s="241">
        <v>1</v>
      </c>
    </row>
    <row r="679" spans="1:15" ht="12.75">
      <c r="A679" s="250"/>
      <c r="B679" s="253"/>
      <c r="C679" s="580" t="s">
        <v>383</v>
      </c>
      <c r="D679" s="581"/>
      <c r="E679" s="254">
        <v>3.54</v>
      </c>
      <c r="F679" s="540"/>
      <c r="G679" s="255"/>
      <c r="H679" s="256"/>
      <c r="I679" s="251"/>
      <c r="J679" s="257"/>
      <c r="K679" s="251"/>
      <c r="M679" s="252" t="s">
        <v>383</v>
      </c>
      <c r="O679" s="241"/>
    </row>
    <row r="680" spans="1:15" ht="12.75">
      <c r="A680" s="250"/>
      <c r="B680" s="253"/>
      <c r="C680" s="580" t="s">
        <v>384</v>
      </c>
      <c r="D680" s="581"/>
      <c r="E680" s="254">
        <v>1.77</v>
      </c>
      <c r="F680" s="540"/>
      <c r="G680" s="255"/>
      <c r="H680" s="256"/>
      <c r="I680" s="251"/>
      <c r="J680" s="257"/>
      <c r="K680" s="251"/>
      <c r="M680" s="252" t="s">
        <v>384</v>
      </c>
      <c r="O680" s="241"/>
    </row>
    <row r="681" spans="1:15" ht="12.75">
      <c r="A681" s="250"/>
      <c r="B681" s="253"/>
      <c r="C681" s="580" t="s">
        <v>385</v>
      </c>
      <c r="D681" s="581"/>
      <c r="E681" s="254">
        <v>2.7</v>
      </c>
      <c r="F681" s="540"/>
      <c r="G681" s="255"/>
      <c r="H681" s="256"/>
      <c r="I681" s="251"/>
      <c r="J681" s="257"/>
      <c r="K681" s="251"/>
      <c r="M681" s="252" t="s">
        <v>385</v>
      </c>
      <c r="O681" s="241"/>
    </row>
    <row r="682" spans="1:15" ht="12.75">
      <c r="A682" s="250"/>
      <c r="B682" s="253"/>
      <c r="C682" s="580" t="s">
        <v>386</v>
      </c>
      <c r="D682" s="581"/>
      <c r="E682" s="254">
        <v>5.4</v>
      </c>
      <c r="F682" s="540"/>
      <c r="G682" s="255"/>
      <c r="H682" s="256"/>
      <c r="I682" s="251"/>
      <c r="J682" s="257"/>
      <c r="K682" s="251"/>
      <c r="M682" s="252" t="s">
        <v>386</v>
      </c>
      <c r="O682" s="241"/>
    </row>
    <row r="683" spans="1:15" ht="12.75">
      <c r="A683" s="250"/>
      <c r="B683" s="253"/>
      <c r="C683" s="580" t="s">
        <v>387</v>
      </c>
      <c r="D683" s="581"/>
      <c r="E683" s="254">
        <v>5.55</v>
      </c>
      <c r="F683" s="540"/>
      <c r="G683" s="255"/>
      <c r="H683" s="256"/>
      <c r="I683" s="251"/>
      <c r="J683" s="257"/>
      <c r="K683" s="251"/>
      <c r="M683" s="252" t="s">
        <v>387</v>
      </c>
      <c r="O683" s="241"/>
    </row>
    <row r="684" spans="1:15" ht="12.75">
      <c r="A684" s="250"/>
      <c r="B684" s="253"/>
      <c r="C684" s="580" t="s">
        <v>388</v>
      </c>
      <c r="D684" s="581"/>
      <c r="E684" s="254">
        <v>3.2</v>
      </c>
      <c r="F684" s="540"/>
      <c r="G684" s="255"/>
      <c r="H684" s="256"/>
      <c r="I684" s="251"/>
      <c r="J684" s="257"/>
      <c r="K684" s="251"/>
      <c r="M684" s="252" t="s">
        <v>388</v>
      </c>
      <c r="O684" s="241"/>
    </row>
    <row r="685" spans="1:15" ht="12.75">
      <c r="A685" s="250"/>
      <c r="B685" s="253"/>
      <c r="C685" s="580" t="s">
        <v>389</v>
      </c>
      <c r="D685" s="581"/>
      <c r="E685" s="254">
        <v>3.7</v>
      </c>
      <c r="F685" s="540"/>
      <c r="G685" s="255"/>
      <c r="H685" s="256"/>
      <c r="I685" s="251"/>
      <c r="J685" s="257"/>
      <c r="K685" s="251"/>
      <c r="M685" s="252" t="s">
        <v>389</v>
      </c>
      <c r="O685" s="241"/>
    </row>
    <row r="686" spans="1:15" ht="12.75">
      <c r="A686" s="250"/>
      <c r="B686" s="253"/>
      <c r="C686" s="580" t="s">
        <v>390</v>
      </c>
      <c r="D686" s="581"/>
      <c r="E686" s="254">
        <v>7.4</v>
      </c>
      <c r="F686" s="540"/>
      <c r="G686" s="255"/>
      <c r="H686" s="256"/>
      <c r="I686" s="251"/>
      <c r="J686" s="257"/>
      <c r="K686" s="251"/>
      <c r="M686" s="252" t="s">
        <v>390</v>
      </c>
      <c r="O686" s="241"/>
    </row>
    <row r="687" spans="1:15" ht="12.75">
      <c r="A687" s="250"/>
      <c r="B687" s="253"/>
      <c r="C687" s="580" t="s">
        <v>391</v>
      </c>
      <c r="D687" s="581"/>
      <c r="E687" s="254">
        <v>2.06</v>
      </c>
      <c r="F687" s="540"/>
      <c r="G687" s="255"/>
      <c r="H687" s="256"/>
      <c r="I687" s="251"/>
      <c r="J687" s="257"/>
      <c r="K687" s="251"/>
      <c r="M687" s="252" t="s">
        <v>391</v>
      </c>
      <c r="O687" s="241"/>
    </row>
    <row r="688" spans="1:15" ht="12.75">
      <c r="A688" s="250"/>
      <c r="B688" s="253"/>
      <c r="C688" s="580" t="s">
        <v>392</v>
      </c>
      <c r="D688" s="581"/>
      <c r="E688" s="254">
        <v>1.72</v>
      </c>
      <c r="F688" s="540"/>
      <c r="G688" s="255"/>
      <c r="H688" s="256"/>
      <c r="I688" s="251"/>
      <c r="J688" s="257"/>
      <c r="K688" s="251"/>
      <c r="M688" s="252" t="s">
        <v>392</v>
      </c>
      <c r="O688" s="241"/>
    </row>
    <row r="689" spans="1:15" ht="12.75">
      <c r="A689" s="250"/>
      <c r="B689" s="253"/>
      <c r="C689" s="580" t="s">
        <v>393</v>
      </c>
      <c r="D689" s="581"/>
      <c r="E689" s="254">
        <v>1.2</v>
      </c>
      <c r="F689" s="540"/>
      <c r="G689" s="255"/>
      <c r="H689" s="256"/>
      <c r="I689" s="251"/>
      <c r="J689" s="257"/>
      <c r="K689" s="251"/>
      <c r="M689" s="252" t="s">
        <v>393</v>
      </c>
      <c r="O689" s="241"/>
    </row>
    <row r="690" spans="1:80" ht="22.5">
      <c r="A690" s="242">
        <v>63</v>
      </c>
      <c r="B690" s="243" t="s">
        <v>484</v>
      </c>
      <c r="C690" s="244" t="s">
        <v>485</v>
      </c>
      <c r="D690" s="245" t="s">
        <v>227</v>
      </c>
      <c r="E690" s="246">
        <v>223</v>
      </c>
      <c r="F690" s="377"/>
      <c r="G690" s="247">
        <f>E690*F690</f>
        <v>0</v>
      </c>
      <c r="H690" s="248">
        <v>0.00876</v>
      </c>
      <c r="I690" s="249">
        <f>E690*H690</f>
        <v>1.95348</v>
      </c>
      <c r="J690" s="248">
        <v>0</v>
      </c>
      <c r="K690" s="249">
        <f>E690*J690</f>
        <v>0</v>
      </c>
      <c r="O690" s="241">
        <v>2</v>
      </c>
      <c r="AA690" s="214">
        <v>1</v>
      </c>
      <c r="AB690" s="214">
        <v>1</v>
      </c>
      <c r="AC690" s="214">
        <v>1</v>
      </c>
      <c r="AZ690" s="214">
        <v>1</v>
      </c>
      <c r="BA690" s="214">
        <f>IF(AZ690=1,G690,0)</f>
        <v>0</v>
      </c>
      <c r="BB690" s="214">
        <f>IF(AZ690=2,G690,0)</f>
        <v>0</v>
      </c>
      <c r="BC690" s="214">
        <f>IF(AZ690=3,G690,0)</f>
        <v>0</v>
      </c>
      <c r="BD690" s="214">
        <f>IF(AZ690=4,G690,0)</f>
        <v>0</v>
      </c>
      <c r="BE690" s="214">
        <f>IF(AZ690=5,G690,0)</f>
        <v>0</v>
      </c>
      <c r="CA690" s="241">
        <v>1</v>
      </c>
      <c r="CB690" s="241">
        <v>1</v>
      </c>
    </row>
    <row r="691" spans="1:15" ht="12.75">
      <c r="A691" s="250"/>
      <c r="B691" s="253"/>
      <c r="C691" s="580" t="s">
        <v>381</v>
      </c>
      <c r="D691" s="581"/>
      <c r="E691" s="254">
        <v>178.2</v>
      </c>
      <c r="F691" s="540"/>
      <c r="G691" s="255"/>
      <c r="H691" s="256"/>
      <c r="I691" s="251"/>
      <c r="J691" s="257"/>
      <c r="K691" s="251"/>
      <c r="M691" s="252" t="s">
        <v>381</v>
      </c>
      <c r="O691" s="241"/>
    </row>
    <row r="692" spans="1:15" ht="12.75">
      <c r="A692" s="250"/>
      <c r="B692" s="253"/>
      <c r="C692" s="580" t="s">
        <v>382</v>
      </c>
      <c r="D692" s="581"/>
      <c r="E692" s="254">
        <v>44.8</v>
      </c>
      <c r="F692" s="540"/>
      <c r="G692" s="255"/>
      <c r="H692" s="256"/>
      <c r="I692" s="251"/>
      <c r="J692" s="257"/>
      <c r="K692" s="251"/>
      <c r="M692" s="252" t="s">
        <v>382</v>
      </c>
      <c r="O692" s="241"/>
    </row>
    <row r="693" spans="1:80" ht="22.5">
      <c r="A693" s="242">
        <v>64</v>
      </c>
      <c r="B693" s="243" t="s">
        <v>486</v>
      </c>
      <c r="C693" s="244" t="s">
        <v>487</v>
      </c>
      <c r="D693" s="245" t="s">
        <v>227</v>
      </c>
      <c r="E693" s="246">
        <v>88.6</v>
      </c>
      <c r="F693" s="377"/>
      <c r="G693" s="247">
        <f>E693*F693</f>
        <v>0</v>
      </c>
      <c r="H693" s="248">
        <v>0.00876</v>
      </c>
      <c r="I693" s="249">
        <f>E693*H693</f>
        <v>0.7761359999999999</v>
      </c>
      <c r="J693" s="248">
        <v>0</v>
      </c>
      <c r="K693" s="249">
        <f>E693*J693</f>
        <v>0</v>
      </c>
      <c r="O693" s="241">
        <v>2</v>
      </c>
      <c r="AA693" s="214">
        <v>1</v>
      </c>
      <c r="AB693" s="214">
        <v>1</v>
      </c>
      <c r="AC693" s="214">
        <v>1</v>
      </c>
      <c r="AZ693" s="214">
        <v>1</v>
      </c>
      <c r="BA693" s="214">
        <f>IF(AZ693=1,G693,0)</f>
        <v>0</v>
      </c>
      <c r="BB693" s="214">
        <f>IF(AZ693=2,G693,0)</f>
        <v>0</v>
      </c>
      <c r="BC693" s="214">
        <f>IF(AZ693=3,G693,0)</f>
        <v>0</v>
      </c>
      <c r="BD693" s="214">
        <f>IF(AZ693=4,G693,0)</f>
        <v>0</v>
      </c>
      <c r="BE693" s="214">
        <f>IF(AZ693=5,G693,0)</f>
        <v>0</v>
      </c>
      <c r="CA693" s="241">
        <v>1</v>
      </c>
      <c r="CB693" s="241">
        <v>1</v>
      </c>
    </row>
    <row r="694" spans="1:15" ht="12.75">
      <c r="A694" s="250"/>
      <c r="B694" s="253"/>
      <c r="C694" s="580" t="s">
        <v>374</v>
      </c>
      <c r="D694" s="581"/>
      <c r="E694" s="254">
        <v>7.8</v>
      </c>
      <c r="F694" s="540"/>
      <c r="G694" s="255"/>
      <c r="H694" s="256"/>
      <c r="I694" s="251"/>
      <c r="J694" s="257"/>
      <c r="K694" s="251"/>
      <c r="M694" s="252" t="s">
        <v>374</v>
      </c>
      <c r="O694" s="241"/>
    </row>
    <row r="695" spans="1:15" ht="12.75">
      <c r="A695" s="250"/>
      <c r="B695" s="253"/>
      <c r="C695" s="580" t="s">
        <v>379</v>
      </c>
      <c r="D695" s="581"/>
      <c r="E695" s="254">
        <v>20.8</v>
      </c>
      <c r="F695" s="540"/>
      <c r="G695" s="255"/>
      <c r="H695" s="256"/>
      <c r="I695" s="251"/>
      <c r="J695" s="257"/>
      <c r="K695" s="251"/>
      <c r="M695" s="252" t="s">
        <v>379</v>
      </c>
      <c r="O695" s="241"/>
    </row>
    <row r="696" spans="1:15" ht="12.75">
      <c r="A696" s="250"/>
      <c r="B696" s="253"/>
      <c r="C696" s="580" t="s">
        <v>380</v>
      </c>
      <c r="D696" s="581"/>
      <c r="E696" s="254">
        <v>60</v>
      </c>
      <c r="F696" s="540"/>
      <c r="G696" s="255"/>
      <c r="H696" s="256"/>
      <c r="I696" s="251"/>
      <c r="J696" s="257"/>
      <c r="K696" s="251"/>
      <c r="M696" s="252" t="s">
        <v>380</v>
      </c>
      <c r="O696" s="241"/>
    </row>
    <row r="697" spans="1:57" ht="12.75">
      <c r="A697" s="258"/>
      <c r="B697" s="259" t="s">
        <v>102</v>
      </c>
      <c r="C697" s="260" t="s">
        <v>479</v>
      </c>
      <c r="D697" s="261"/>
      <c r="E697" s="262"/>
      <c r="F697" s="542"/>
      <c r="G697" s="264">
        <f>SUM(G671:G696)</f>
        <v>0</v>
      </c>
      <c r="H697" s="265"/>
      <c r="I697" s="266">
        <f>SUM(I671:I696)</f>
        <v>3.1056239999999997</v>
      </c>
      <c r="J697" s="265"/>
      <c r="K697" s="266">
        <f>SUM(K671:K696)</f>
        <v>0</v>
      </c>
      <c r="O697" s="241">
        <v>4</v>
      </c>
      <c r="BA697" s="267">
        <f>SUM(BA671:BA696)</f>
        <v>0</v>
      </c>
      <c r="BB697" s="267">
        <f>SUM(BB671:BB696)</f>
        <v>0</v>
      </c>
      <c r="BC697" s="267">
        <f>SUM(BC671:BC696)</f>
        <v>0</v>
      </c>
      <c r="BD697" s="267">
        <f>SUM(BD671:BD696)</f>
        <v>0</v>
      </c>
      <c r="BE697" s="267">
        <f>SUM(BE671:BE696)</f>
        <v>0</v>
      </c>
    </row>
    <row r="698" spans="1:15" ht="12.75">
      <c r="A698" s="231" t="s">
        <v>98</v>
      </c>
      <c r="B698" s="232" t="s">
        <v>488</v>
      </c>
      <c r="C698" s="233" t="s">
        <v>489</v>
      </c>
      <c r="D698" s="234"/>
      <c r="E698" s="235"/>
      <c r="F698" s="543"/>
      <c r="G698" s="236"/>
      <c r="H698" s="237"/>
      <c r="I698" s="238"/>
      <c r="J698" s="239"/>
      <c r="K698" s="240"/>
      <c r="O698" s="241">
        <v>1</v>
      </c>
    </row>
    <row r="699" spans="1:80" ht="12.75">
      <c r="A699" s="242">
        <v>65</v>
      </c>
      <c r="B699" s="243" t="s">
        <v>491</v>
      </c>
      <c r="C699" s="244" t="s">
        <v>492</v>
      </c>
      <c r="D699" s="245" t="s">
        <v>112</v>
      </c>
      <c r="E699" s="246">
        <v>4093.02</v>
      </c>
      <c r="F699" s="377"/>
      <c r="G699" s="247">
        <f>E699*F699</f>
        <v>0</v>
      </c>
      <c r="H699" s="248">
        <v>0.01838</v>
      </c>
      <c r="I699" s="249">
        <f>E699*H699</f>
        <v>75.2297076</v>
      </c>
      <c r="J699" s="248">
        <v>0</v>
      </c>
      <c r="K699" s="249">
        <f>E699*J699</f>
        <v>0</v>
      </c>
      <c r="O699" s="241">
        <v>2</v>
      </c>
      <c r="AA699" s="214">
        <v>1</v>
      </c>
      <c r="AB699" s="214">
        <v>1</v>
      </c>
      <c r="AC699" s="214">
        <v>1</v>
      </c>
      <c r="AZ699" s="214">
        <v>1</v>
      </c>
      <c r="BA699" s="214">
        <f>IF(AZ699=1,G699,0)</f>
        <v>0</v>
      </c>
      <c r="BB699" s="214">
        <f>IF(AZ699=2,G699,0)</f>
        <v>0</v>
      </c>
      <c r="BC699" s="214">
        <f>IF(AZ699=3,G699,0)</f>
        <v>0</v>
      </c>
      <c r="BD699" s="214">
        <f>IF(AZ699=4,G699,0)</f>
        <v>0</v>
      </c>
      <c r="BE699" s="214">
        <f>IF(AZ699=5,G699,0)</f>
        <v>0</v>
      </c>
      <c r="CA699" s="241">
        <v>1</v>
      </c>
      <c r="CB699" s="241">
        <v>1</v>
      </c>
    </row>
    <row r="700" spans="1:15" ht="12.75">
      <c r="A700" s="250"/>
      <c r="B700" s="253"/>
      <c r="C700" s="580" t="s">
        <v>493</v>
      </c>
      <c r="D700" s="581"/>
      <c r="E700" s="254">
        <v>871.83</v>
      </c>
      <c r="F700" s="540"/>
      <c r="G700" s="255"/>
      <c r="H700" s="256"/>
      <c r="I700" s="251"/>
      <c r="J700" s="257"/>
      <c r="K700" s="251"/>
      <c r="M700" s="252" t="s">
        <v>493</v>
      </c>
      <c r="O700" s="241"/>
    </row>
    <row r="701" spans="1:15" ht="12.75">
      <c r="A701" s="250"/>
      <c r="B701" s="253"/>
      <c r="C701" s="580" t="s">
        <v>494</v>
      </c>
      <c r="D701" s="581"/>
      <c r="E701" s="254">
        <v>191.52</v>
      </c>
      <c r="F701" s="540"/>
      <c r="G701" s="255"/>
      <c r="H701" s="256"/>
      <c r="I701" s="251"/>
      <c r="J701" s="257"/>
      <c r="K701" s="251"/>
      <c r="M701" s="252" t="s">
        <v>494</v>
      </c>
      <c r="O701" s="241"/>
    </row>
    <row r="702" spans="1:15" ht="12.75">
      <c r="A702" s="250"/>
      <c r="B702" s="253"/>
      <c r="C702" s="580" t="s">
        <v>495</v>
      </c>
      <c r="D702" s="581"/>
      <c r="E702" s="254">
        <v>871.83</v>
      </c>
      <c r="F702" s="540"/>
      <c r="G702" s="255"/>
      <c r="H702" s="256"/>
      <c r="I702" s="251"/>
      <c r="J702" s="257"/>
      <c r="K702" s="251"/>
      <c r="M702" s="252" t="s">
        <v>495</v>
      </c>
      <c r="O702" s="241"/>
    </row>
    <row r="703" spans="1:15" ht="12.75">
      <c r="A703" s="250"/>
      <c r="B703" s="253"/>
      <c r="C703" s="580" t="s">
        <v>494</v>
      </c>
      <c r="D703" s="581"/>
      <c r="E703" s="254">
        <v>191.52</v>
      </c>
      <c r="F703" s="540"/>
      <c r="G703" s="255"/>
      <c r="H703" s="256"/>
      <c r="I703" s="251"/>
      <c r="J703" s="257"/>
      <c r="K703" s="251"/>
      <c r="M703" s="252" t="s">
        <v>494</v>
      </c>
      <c r="O703" s="241"/>
    </row>
    <row r="704" spans="1:15" ht="12.75">
      <c r="A704" s="250"/>
      <c r="B704" s="253"/>
      <c r="C704" s="580" t="s">
        <v>496</v>
      </c>
      <c r="D704" s="581"/>
      <c r="E704" s="254">
        <v>893.16</v>
      </c>
      <c r="F704" s="540"/>
      <c r="G704" s="255"/>
      <c r="H704" s="256"/>
      <c r="I704" s="251"/>
      <c r="J704" s="257"/>
      <c r="K704" s="251"/>
      <c r="M704" s="252" t="s">
        <v>496</v>
      </c>
      <c r="O704" s="241"/>
    </row>
    <row r="705" spans="1:15" ht="12.75">
      <c r="A705" s="250"/>
      <c r="B705" s="253"/>
      <c r="C705" s="580" t="s">
        <v>497</v>
      </c>
      <c r="D705" s="581"/>
      <c r="E705" s="254">
        <v>90</v>
      </c>
      <c r="F705" s="540"/>
      <c r="G705" s="255"/>
      <c r="H705" s="256"/>
      <c r="I705" s="251"/>
      <c r="J705" s="257"/>
      <c r="K705" s="251"/>
      <c r="M705" s="252" t="s">
        <v>497</v>
      </c>
      <c r="O705" s="241"/>
    </row>
    <row r="706" spans="1:15" ht="12.75">
      <c r="A706" s="250"/>
      <c r="B706" s="253"/>
      <c r="C706" s="580" t="s">
        <v>498</v>
      </c>
      <c r="D706" s="581"/>
      <c r="E706" s="254">
        <v>893.16</v>
      </c>
      <c r="F706" s="540"/>
      <c r="G706" s="255"/>
      <c r="H706" s="256"/>
      <c r="I706" s="251"/>
      <c r="J706" s="257"/>
      <c r="K706" s="251"/>
      <c r="M706" s="252" t="s">
        <v>498</v>
      </c>
      <c r="O706" s="241"/>
    </row>
    <row r="707" spans="1:15" ht="12.75">
      <c r="A707" s="250"/>
      <c r="B707" s="253"/>
      <c r="C707" s="580" t="s">
        <v>497</v>
      </c>
      <c r="D707" s="581"/>
      <c r="E707" s="254">
        <v>90</v>
      </c>
      <c r="F707" s="540"/>
      <c r="G707" s="255"/>
      <c r="H707" s="256"/>
      <c r="I707" s="251"/>
      <c r="J707" s="257"/>
      <c r="K707" s="251"/>
      <c r="M707" s="252" t="s">
        <v>497</v>
      </c>
      <c r="O707" s="241"/>
    </row>
    <row r="708" spans="1:80" ht="22.5">
      <c r="A708" s="242">
        <v>66</v>
      </c>
      <c r="B708" s="243" t="s">
        <v>499</v>
      </c>
      <c r="C708" s="244" t="s">
        <v>500</v>
      </c>
      <c r="D708" s="245" t="s">
        <v>112</v>
      </c>
      <c r="E708" s="246">
        <v>12279.06</v>
      </c>
      <c r="F708" s="377"/>
      <c r="G708" s="247">
        <f>E708*F708</f>
        <v>0</v>
      </c>
      <c r="H708" s="248">
        <v>0</v>
      </c>
      <c r="I708" s="249">
        <f>E708*H708</f>
        <v>0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1</v>
      </c>
      <c r="AC708" s="214">
        <v>1</v>
      </c>
      <c r="AZ708" s="214">
        <v>1</v>
      </c>
      <c r="BA708" s="214">
        <f>IF(AZ708=1,G708,0)</f>
        <v>0</v>
      </c>
      <c r="BB708" s="214">
        <f>IF(AZ708=2,G708,0)</f>
        <v>0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1</v>
      </c>
    </row>
    <row r="709" spans="1:15" ht="12.75">
      <c r="A709" s="250"/>
      <c r="B709" s="253"/>
      <c r="C709" s="580" t="s">
        <v>501</v>
      </c>
      <c r="D709" s="581"/>
      <c r="E709" s="254">
        <v>12279.06</v>
      </c>
      <c r="F709" s="540"/>
      <c r="G709" s="255"/>
      <c r="H709" s="256"/>
      <c r="I709" s="251"/>
      <c r="J709" s="257"/>
      <c r="K709" s="251"/>
      <c r="M709" s="252" t="s">
        <v>501</v>
      </c>
      <c r="O709" s="241"/>
    </row>
    <row r="710" spans="1:80" ht="12.75">
      <c r="A710" s="242">
        <v>67</v>
      </c>
      <c r="B710" s="243" t="s">
        <v>502</v>
      </c>
      <c r="C710" s="244" t="s">
        <v>503</v>
      </c>
      <c r="D710" s="245" t="s">
        <v>504</v>
      </c>
      <c r="E710" s="246">
        <v>81860.4</v>
      </c>
      <c r="F710" s="377"/>
      <c r="G710" s="247">
        <f>E710*F710</f>
        <v>0</v>
      </c>
      <c r="H710" s="248">
        <v>0</v>
      </c>
      <c r="I710" s="249">
        <f>E710*H710</f>
        <v>0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1</v>
      </c>
      <c r="AC710" s="214">
        <v>1</v>
      </c>
      <c r="AZ710" s="214">
        <v>1</v>
      </c>
      <c r="BA710" s="214">
        <f>IF(AZ710=1,G710,0)</f>
        <v>0</v>
      </c>
      <c r="BB710" s="214">
        <f>IF(AZ710=2,G710,0)</f>
        <v>0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1</v>
      </c>
    </row>
    <row r="711" spans="1:15" ht="12.75">
      <c r="A711" s="250"/>
      <c r="B711" s="253"/>
      <c r="C711" s="580" t="s">
        <v>505</v>
      </c>
      <c r="D711" s="581"/>
      <c r="E711" s="254">
        <v>81860.4</v>
      </c>
      <c r="F711" s="540"/>
      <c r="G711" s="255"/>
      <c r="H711" s="256"/>
      <c r="I711" s="251"/>
      <c r="J711" s="257"/>
      <c r="K711" s="251"/>
      <c r="M711" s="252" t="s">
        <v>505</v>
      </c>
      <c r="O711" s="241"/>
    </row>
    <row r="712" spans="1:80" ht="12.75">
      <c r="A712" s="242">
        <v>68</v>
      </c>
      <c r="B712" s="243" t="s">
        <v>506</v>
      </c>
      <c r="C712" s="244" t="s">
        <v>507</v>
      </c>
      <c r="D712" s="245" t="s">
        <v>112</v>
      </c>
      <c r="E712" s="246">
        <v>4093.02</v>
      </c>
      <c r="F712" s="377"/>
      <c r="G712" s="247">
        <f>E712*F712</f>
        <v>0</v>
      </c>
      <c r="H712" s="248">
        <v>0</v>
      </c>
      <c r="I712" s="249">
        <f>E712*H712</f>
        <v>0</v>
      </c>
      <c r="J712" s="248">
        <v>0</v>
      </c>
      <c r="K712" s="249">
        <f>E712*J712</f>
        <v>0</v>
      </c>
      <c r="O712" s="241">
        <v>2</v>
      </c>
      <c r="AA712" s="214">
        <v>1</v>
      </c>
      <c r="AB712" s="214">
        <v>1</v>
      </c>
      <c r="AC712" s="214">
        <v>1</v>
      </c>
      <c r="AZ712" s="214">
        <v>1</v>
      </c>
      <c r="BA712" s="214">
        <f>IF(AZ712=1,G712,0)</f>
        <v>0</v>
      </c>
      <c r="BB712" s="214">
        <f>IF(AZ712=2,G712,0)</f>
        <v>0</v>
      </c>
      <c r="BC712" s="214">
        <f>IF(AZ712=3,G712,0)</f>
        <v>0</v>
      </c>
      <c r="BD712" s="214">
        <f>IF(AZ712=4,G712,0)</f>
        <v>0</v>
      </c>
      <c r="BE712" s="214">
        <f>IF(AZ712=5,G712,0)</f>
        <v>0</v>
      </c>
      <c r="CA712" s="241">
        <v>1</v>
      </c>
      <c r="CB712" s="241">
        <v>1</v>
      </c>
    </row>
    <row r="713" spans="1:80" ht="12.75">
      <c r="A713" s="242">
        <v>69</v>
      </c>
      <c r="B713" s="243" t="s">
        <v>508</v>
      </c>
      <c r="C713" s="244" t="s">
        <v>509</v>
      </c>
      <c r="D713" s="245" t="s">
        <v>112</v>
      </c>
      <c r="E713" s="246">
        <v>4093.02</v>
      </c>
      <c r="F713" s="377"/>
      <c r="G713" s="247">
        <f>E713*F713</f>
        <v>0</v>
      </c>
      <c r="H713" s="248">
        <v>0</v>
      </c>
      <c r="I713" s="249">
        <f>E713*H713</f>
        <v>0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1</v>
      </c>
      <c r="AC713" s="214">
        <v>1</v>
      </c>
      <c r="AZ713" s="214">
        <v>1</v>
      </c>
      <c r="BA713" s="214">
        <f>IF(AZ713=1,G713,0)</f>
        <v>0</v>
      </c>
      <c r="BB713" s="214">
        <f>IF(AZ713=2,G713,0)</f>
        <v>0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1</v>
      </c>
    </row>
    <row r="714" spans="1:80" ht="12.75">
      <c r="A714" s="242">
        <v>70</v>
      </c>
      <c r="B714" s="243" t="s">
        <v>510</v>
      </c>
      <c r="C714" s="244" t="s">
        <v>511</v>
      </c>
      <c r="D714" s="245" t="s">
        <v>112</v>
      </c>
      <c r="E714" s="246">
        <v>12279.06</v>
      </c>
      <c r="F714" s="377"/>
      <c r="G714" s="247">
        <f>E714*F714</f>
        <v>0</v>
      </c>
      <c r="H714" s="248">
        <v>0</v>
      </c>
      <c r="I714" s="249">
        <f>E714*H714</f>
        <v>0</v>
      </c>
      <c r="J714" s="248">
        <v>0</v>
      </c>
      <c r="K714" s="249">
        <f>E714*J714</f>
        <v>0</v>
      </c>
      <c r="O714" s="241">
        <v>2</v>
      </c>
      <c r="AA714" s="214">
        <v>1</v>
      </c>
      <c r="AB714" s="214">
        <v>1</v>
      </c>
      <c r="AC714" s="214">
        <v>1</v>
      </c>
      <c r="AZ714" s="214">
        <v>1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</v>
      </c>
      <c r="CB714" s="241">
        <v>1</v>
      </c>
    </row>
    <row r="715" spans="1:15" ht="12.75">
      <c r="A715" s="250"/>
      <c r="B715" s="253"/>
      <c r="C715" s="580" t="s">
        <v>501</v>
      </c>
      <c r="D715" s="581"/>
      <c r="E715" s="254">
        <v>12279.06</v>
      </c>
      <c r="F715" s="540"/>
      <c r="G715" s="255"/>
      <c r="H715" s="256"/>
      <c r="I715" s="251"/>
      <c r="J715" s="257"/>
      <c r="K715" s="251"/>
      <c r="M715" s="252" t="s">
        <v>501</v>
      </c>
      <c r="O715" s="241"/>
    </row>
    <row r="716" spans="1:80" ht="12.75">
      <c r="A716" s="242">
        <v>71</v>
      </c>
      <c r="B716" s="243" t="s">
        <v>512</v>
      </c>
      <c r="C716" s="244" t="s">
        <v>513</v>
      </c>
      <c r="D716" s="245" t="s">
        <v>112</v>
      </c>
      <c r="E716" s="246">
        <v>4093.02</v>
      </c>
      <c r="F716" s="377"/>
      <c r="G716" s="247">
        <f>E716*F716</f>
        <v>0</v>
      </c>
      <c r="H716" s="248">
        <v>0</v>
      </c>
      <c r="I716" s="249">
        <f>E716*H716</f>
        <v>0</v>
      </c>
      <c r="J716" s="248">
        <v>0</v>
      </c>
      <c r="K716" s="249">
        <f>E716*J716</f>
        <v>0</v>
      </c>
      <c r="O716" s="241">
        <v>2</v>
      </c>
      <c r="AA716" s="214">
        <v>1</v>
      </c>
      <c r="AB716" s="214">
        <v>1</v>
      </c>
      <c r="AC716" s="214">
        <v>1</v>
      </c>
      <c r="AZ716" s="214">
        <v>1</v>
      </c>
      <c r="BA716" s="214">
        <f>IF(AZ716=1,G716,0)</f>
        <v>0</v>
      </c>
      <c r="BB716" s="214">
        <f>IF(AZ716=2,G716,0)</f>
        <v>0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1</v>
      </c>
      <c r="CB716" s="241">
        <v>1</v>
      </c>
    </row>
    <row r="717" spans="1:80" ht="22.5">
      <c r="A717" s="242">
        <v>72</v>
      </c>
      <c r="B717" s="243" t="s">
        <v>514</v>
      </c>
      <c r="C717" s="244" t="s">
        <v>515</v>
      </c>
      <c r="D717" s="245" t="s">
        <v>516</v>
      </c>
      <c r="E717" s="246">
        <v>2</v>
      </c>
      <c r="F717" s="377"/>
      <c r="G717" s="247">
        <f>E717*F717</f>
        <v>0</v>
      </c>
      <c r="H717" s="248">
        <v>0</v>
      </c>
      <c r="I717" s="249">
        <f>E717*H717</f>
        <v>0</v>
      </c>
      <c r="J717" s="248">
        <v>0</v>
      </c>
      <c r="K717" s="249">
        <f>E717*J717</f>
        <v>0</v>
      </c>
      <c r="O717" s="241">
        <v>2</v>
      </c>
      <c r="AA717" s="214">
        <v>1</v>
      </c>
      <c r="AB717" s="214">
        <v>1</v>
      </c>
      <c r="AC717" s="214">
        <v>1</v>
      </c>
      <c r="AZ717" s="214">
        <v>1</v>
      </c>
      <c r="BA717" s="214">
        <f>IF(AZ717=1,G717,0)</f>
        <v>0</v>
      </c>
      <c r="BB717" s="214">
        <f>IF(AZ717=2,G717,0)</f>
        <v>0</v>
      </c>
      <c r="BC717" s="214">
        <f>IF(AZ717=3,G717,0)</f>
        <v>0</v>
      </c>
      <c r="BD717" s="214">
        <f>IF(AZ717=4,G717,0)</f>
        <v>0</v>
      </c>
      <c r="BE717" s="214">
        <f>IF(AZ717=5,G717,0)</f>
        <v>0</v>
      </c>
      <c r="CA717" s="241">
        <v>1</v>
      </c>
      <c r="CB717" s="241">
        <v>1</v>
      </c>
    </row>
    <row r="718" spans="1:15" ht="12.75">
      <c r="A718" s="250"/>
      <c r="B718" s="253"/>
      <c r="C718" s="580" t="s">
        <v>517</v>
      </c>
      <c r="D718" s="581"/>
      <c r="E718" s="254">
        <v>2</v>
      </c>
      <c r="F718" s="540"/>
      <c r="G718" s="255"/>
      <c r="H718" s="256"/>
      <c r="I718" s="251"/>
      <c r="J718" s="257"/>
      <c r="K718" s="251"/>
      <c r="M718" s="252" t="s">
        <v>517</v>
      </c>
      <c r="O718" s="241"/>
    </row>
    <row r="719" spans="1:80" ht="22.5">
      <c r="A719" s="242">
        <v>73</v>
      </c>
      <c r="B719" s="243" t="s">
        <v>518</v>
      </c>
      <c r="C719" s="244" t="s">
        <v>519</v>
      </c>
      <c r="D719" s="245" t="s">
        <v>520</v>
      </c>
      <c r="E719" s="246">
        <v>20</v>
      </c>
      <c r="F719" s="377"/>
      <c r="G719" s="247">
        <f>E719*F719</f>
        <v>0</v>
      </c>
      <c r="H719" s="248">
        <v>0</v>
      </c>
      <c r="I719" s="249">
        <f>E719*H719</f>
        <v>0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1</v>
      </c>
      <c r="AC719" s="214">
        <v>1</v>
      </c>
      <c r="AZ719" s="214">
        <v>1</v>
      </c>
      <c r="BA719" s="214">
        <f>IF(AZ719=1,G719,0)</f>
        <v>0</v>
      </c>
      <c r="BB719" s="214">
        <f>IF(AZ719=2,G719,0)</f>
        <v>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1</v>
      </c>
    </row>
    <row r="720" spans="1:80" ht="22.5">
      <c r="A720" s="242">
        <v>74</v>
      </c>
      <c r="B720" s="243" t="s">
        <v>521</v>
      </c>
      <c r="C720" s="244" t="s">
        <v>522</v>
      </c>
      <c r="D720" s="245" t="s">
        <v>516</v>
      </c>
      <c r="E720" s="246">
        <v>2</v>
      </c>
      <c r="F720" s="377"/>
      <c r="G720" s="247">
        <f>E720*F720</f>
        <v>0</v>
      </c>
      <c r="H720" s="248">
        <v>0</v>
      </c>
      <c r="I720" s="249">
        <f>E720*H720</f>
        <v>0</v>
      </c>
      <c r="J720" s="248">
        <v>0</v>
      </c>
      <c r="K720" s="249">
        <f>E720*J720</f>
        <v>0</v>
      </c>
      <c r="O720" s="241">
        <v>2</v>
      </c>
      <c r="AA720" s="214">
        <v>1</v>
      </c>
      <c r="AB720" s="214">
        <v>1</v>
      </c>
      <c r="AC720" s="214">
        <v>1</v>
      </c>
      <c r="AZ720" s="214">
        <v>1</v>
      </c>
      <c r="BA720" s="214">
        <f>IF(AZ720=1,G720,0)</f>
        <v>0</v>
      </c>
      <c r="BB720" s="214">
        <f>IF(AZ720=2,G720,0)</f>
        <v>0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1</v>
      </c>
      <c r="CB720" s="241">
        <v>1</v>
      </c>
    </row>
    <row r="721" spans="1:80" ht="22.5">
      <c r="A721" s="242">
        <v>75</v>
      </c>
      <c r="B721" s="243" t="s">
        <v>523</v>
      </c>
      <c r="C721" s="244" t="s">
        <v>524</v>
      </c>
      <c r="D721" s="245" t="s">
        <v>153</v>
      </c>
      <c r="E721" s="246">
        <v>1</v>
      </c>
      <c r="F721" s="377"/>
      <c r="G721" s="247">
        <f>E721*F721</f>
        <v>0</v>
      </c>
      <c r="H721" s="248">
        <v>0.00121</v>
      </c>
      <c r="I721" s="249">
        <f>E721*H721</f>
        <v>0.00121</v>
      </c>
      <c r="J721" s="248"/>
      <c r="K721" s="249">
        <f>E721*J721</f>
        <v>0</v>
      </c>
      <c r="O721" s="241">
        <v>2</v>
      </c>
      <c r="AA721" s="214">
        <v>12</v>
      </c>
      <c r="AB721" s="214">
        <v>0</v>
      </c>
      <c r="AC721" s="214">
        <v>7</v>
      </c>
      <c r="AZ721" s="214">
        <v>1</v>
      </c>
      <c r="BA721" s="214">
        <f>IF(AZ721=1,G721,0)</f>
        <v>0</v>
      </c>
      <c r="BB721" s="214">
        <f>IF(AZ721=2,G721,0)</f>
        <v>0</v>
      </c>
      <c r="BC721" s="214">
        <f>IF(AZ721=3,G721,0)</f>
        <v>0</v>
      </c>
      <c r="BD721" s="214">
        <f>IF(AZ721=4,G721,0)</f>
        <v>0</v>
      </c>
      <c r="BE721" s="214">
        <f>IF(AZ721=5,G721,0)</f>
        <v>0</v>
      </c>
      <c r="CA721" s="241">
        <v>12</v>
      </c>
      <c r="CB721" s="241">
        <v>0</v>
      </c>
    </row>
    <row r="722" spans="1:80" ht="12.75">
      <c r="A722" s="242">
        <v>76</v>
      </c>
      <c r="B722" s="243" t="s">
        <v>525</v>
      </c>
      <c r="C722" s="244" t="s">
        <v>526</v>
      </c>
      <c r="D722" s="245" t="s">
        <v>153</v>
      </c>
      <c r="E722" s="246">
        <v>1</v>
      </c>
      <c r="F722" s="377"/>
      <c r="G722" s="247">
        <f>E722*F722</f>
        <v>0</v>
      </c>
      <c r="H722" s="248">
        <v>0.00121</v>
      </c>
      <c r="I722" s="249">
        <f>E722*H722</f>
        <v>0.00121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8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57" ht="12.75">
      <c r="A723" s="258"/>
      <c r="B723" s="259" t="s">
        <v>102</v>
      </c>
      <c r="C723" s="260" t="s">
        <v>490</v>
      </c>
      <c r="D723" s="261"/>
      <c r="E723" s="262"/>
      <c r="F723" s="378"/>
      <c r="G723" s="264">
        <f>SUM(G698:G722)</f>
        <v>0</v>
      </c>
      <c r="H723" s="265"/>
      <c r="I723" s="266">
        <f>SUM(I698:I722)</f>
        <v>75.2321276</v>
      </c>
      <c r="J723" s="265"/>
      <c r="K723" s="266">
        <f>SUM(K698:K722)</f>
        <v>0</v>
      </c>
      <c r="O723" s="241">
        <v>4</v>
      </c>
      <c r="BA723" s="267">
        <f>SUM(BA698:BA722)</f>
        <v>0</v>
      </c>
      <c r="BB723" s="267">
        <f>SUM(BB698:BB722)</f>
        <v>0</v>
      </c>
      <c r="BC723" s="267">
        <f>SUM(BC698:BC722)</f>
        <v>0</v>
      </c>
      <c r="BD723" s="267">
        <f>SUM(BD698:BD722)</f>
        <v>0</v>
      </c>
      <c r="BE723" s="267">
        <f>SUM(BE698:BE722)</f>
        <v>0</v>
      </c>
    </row>
    <row r="724" spans="1:15" ht="12.75">
      <c r="A724" s="231" t="s">
        <v>98</v>
      </c>
      <c r="B724" s="232" t="s">
        <v>527</v>
      </c>
      <c r="C724" s="233" t="s">
        <v>528</v>
      </c>
      <c r="D724" s="234"/>
      <c r="E724" s="235"/>
      <c r="F724" s="379"/>
      <c r="G724" s="236"/>
      <c r="H724" s="237"/>
      <c r="I724" s="238"/>
      <c r="J724" s="239"/>
      <c r="K724" s="240"/>
      <c r="O724" s="241">
        <v>1</v>
      </c>
    </row>
    <row r="725" spans="1:80" ht="12.75">
      <c r="A725" s="242">
        <v>77</v>
      </c>
      <c r="B725" s="243" t="s">
        <v>530</v>
      </c>
      <c r="C725" s="244" t="s">
        <v>531</v>
      </c>
      <c r="D725" s="245" t="s">
        <v>153</v>
      </c>
      <c r="E725" s="246">
        <v>1</v>
      </c>
      <c r="F725" s="377"/>
      <c r="G725" s="247">
        <f>E725*F725</f>
        <v>0</v>
      </c>
      <c r="H725" s="248">
        <v>0</v>
      </c>
      <c r="I725" s="249">
        <f>E725*H725</f>
        <v>0</v>
      </c>
      <c r="J725" s="248">
        <v>0</v>
      </c>
      <c r="K725" s="249">
        <f>E725*J725</f>
        <v>0</v>
      </c>
      <c r="O725" s="241">
        <v>2</v>
      </c>
      <c r="AA725" s="214">
        <v>1</v>
      </c>
      <c r="AB725" s="214">
        <v>1</v>
      </c>
      <c r="AC725" s="214">
        <v>1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</v>
      </c>
      <c r="CB725" s="241">
        <v>1</v>
      </c>
    </row>
    <row r="726" spans="1:80" ht="12.75">
      <c r="A726" s="242">
        <v>78</v>
      </c>
      <c r="B726" s="243" t="s">
        <v>532</v>
      </c>
      <c r="C726" s="244" t="s">
        <v>533</v>
      </c>
      <c r="D726" s="245" t="s">
        <v>112</v>
      </c>
      <c r="E726" s="246">
        <v>236.41</v>
      </c>
      <c r="F726" s="377"/>
      <c r="G726" s="247">
        <f>E726*F726</f>
        <v>0</v>
      </c>
      <c r="H726" s="248">
        <v>4E-05</v>
      </c>
      <c r="I726" s="249">
        <f>E726*H726</f>
        <v>0.0094564</v>
      </c>
      <c r="J726" s="248">
        <v>0</v>
      </c>
      <c r="K726" s="249">
        <f>E726*J726</f>
        <v>0</v>
      </c>
      <c r="O726" s="241">
        <v>2</v>
      </c>
      <c r="AA726" s="214">
        <v>1</v>
      </c>
      <c r="AB726" s="214">
        <v>1</v>
      </c>
      <c r="AC726" s="214">
        <v>1</v>
      </c>
      <c r="AZ726" s="214">
        <v>1</v>
      </c>
      <c r="BA726" s="214">
        <f>IF(AZ726=1,G726,0)</f>
        <v>0</v>
      </c>
      <c r="BB726" s="214">
        <f>IF(AZ726=2,G726,0)</f>
        <v>0</v>
      </c>
      <c r="BC726" s="214">
        <f>IF(AZ726=3,G726,0)</f>
        <v>0</v>
      </c>
      <c r="BD726" s="214">
        <f>IF(AZ726=4,G726,0)</f>
        <v>0</v>
      </c>
      <c r="BE726" s="214">
        <f>IF(AZ726=5,G726,0)</f>
        <v>0</v>
      </c>
      <c r="CA726" s="241">
        <v>1</v>
      </c>
      <c r="CB726" s="241">
        <v>1</v>
      </c>
    </row>
    <row r="727" spans="1:15" ht="12.75">
      <c r="A727" s="250"/>
      <c r="B727" s="253"/>
      <c r="C727" s="580" t="s">
        <v>212</v>
      </c>
      <c r="D727" s="581"/>
      <c r="E727" s="254">
        <v>236.41</v>
      </c>
      <c r="F727" s="540"/>
      <c r="G727" s="255"/>
      <c r="H727" s="256"/>
      <c r="I727" s="251"/>
      <c r="J727" s="257"/>
      <c r="K727" s="251"/>
      <c r="M727" s="252" t="s">
        <v>212</v>
      </c>
      <c r="O727" s="241"/>
    </row>
    <row r="728" spans="1:80" ht="22.5">
      <c r="A728" s="242">
        <v>79</v>
      </c>
      <c r="B728" s="243" t="s">
        <v>534</v>
      </c>
      <c r="C728" s="244" t="s">
        <v>535</v>
      </c>
      <c r="D728" s="245" t="s">
        <v>153</v>
      </c>
      <c r="E728" s="246">
        <v>6</v>
      </c>
      <c r="F728" s="377"/>
      <c r="G728" s="247">
        <f>E728*F728</f>
        <v>0</v>
      </c>
      <c r="H728" s="248">
        <v>0</v>
      </c>
      <c r="I728" s="249">
        <f>E728*H728</f>
        <v>0</v>
      </c>
      <c r="J728" s="248">
        <v>0</v>
      </c>
      <c r="K728" s="249">
        <f>E728*J728</f>
        <v>0</v>
      </c>
      <c r="O728" s="241">
        <v>2</v>
      </c>
      <c r="AA728" s="214">
        <v>1</v>
      </c>
      <c r="AB728" s="214">
        <v>1</v>
      </c>
      <c r="AC728" s="214">
        <v>1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</v>
      </c>
      <c r="CB728" s="241">
        <v>1</v>
      </c>
    </row>
    <row r="729" spans="1:15" ht="12.75">
      <c r="A729" s="250"/>
      <c r="B729" s="253"/>
      <c r="C729" s="580" t="s">
        <v>536</v>
      </c>
      <c r="D729" s="581"/>
      <c r="E729" s="254">
        <v>5</v>
      </c>
      <c r="F729" s="540"/>
      <c r="G729" s="255"/>
      <c r="H729" s="256"/>
      <c r="I729" s="251"/>
      <c r="J729" s="257"/>
      <c r="K729" s="251"/>
      <c r="M729" s="252" t="s">
        <v>536</v>
      </c>
      <c r="O729" s="241"/>
    </row>
    <row r="730" spans="1:15" ht="12.75">
      <c r="A730" s="250"/>
      <c r="B730" s="253"/>
      <c r="C730" s="580" t="s">
        <v>537</v>
      </c>
      <c r="D730" s="581"/>
      <c r="E730" s="254">
        <v>1</v>
      </c>
      <c r="F730" s="540"/>
      <c r="G730" s="255"/>
      <c r="H730" s="256"/>
      <c r="I730" s="251"/>
      <c r="J730" s="257"/>
      <c r="K730" s="251"/>
      <c r="M730" s="252" t="s">
        <v>537</v>
      </c>
      <c r="O730" s="241"/>
    </row>
    <row r="731" spans="1:80" ht="22.5">
      <c r="A731" s="242">
        <v>80</v>
      </c>
      <c r="B731" s="243" t="s">
        <v>538</v>
      </c>
      <c r="C731" s="244" t="s">
        <v>539</v>
      </c>
      <c r="D731" s="245" t="s">
        <v>153</v>
      </c>
      <c r="E731" s="246">
        <v>1</v>
      </c>
      <c r="F731" s="377"/>
      <c r="G731" s="247">
        <f>E731*F731</f>
        <v>0</v>
      </c>
      <c r="H731" s="248">
        <v>0</v>
      </c>
      <c r="I731" s="249">
        <f>E731*H731</f>
        <v>0</v>
      </c>
      <c r="J731" s="248">
        <v>0</v>
      </c>
      <c r="K731" s="249">
        <f>E731*J731</f>
        <v>0</v>
      </c>
      <c r="O731" s="241">
        <v>2</v>
      </c>
      <c r="AA731" s="214">
        <v>1</v>
      </c>
      <c r="AB731" s="214">
        <v>1</v>
      </c>
      <c r="AC731" s="214">
        <v>1</v>
      </c>
      <c r="AZ731" s="214">
        <v>1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</v>
      </c>
      <c r="CB731" s="241">
        <v>1</v>
      </c>
    </row>
    <row r="732" spans="1:80" ht="12.75">
      <c r="A732" s="242">
        <v>81</v>
      </c>
      <c r="B732" s="243" t="s">
        <v>540</v>
      </c>
      <c r="C732" s="244" t="s">
        <v>541</v>
      </c>
      <c r="D732" s="245" t="s">
        <v>153</v>
      </c>
      <c r="E732" s="246">
        <v>1</v>
      </c>
      <c r="F732" s="377"/>
      <c r="G732" s="247">
        <f>E732*F732</f>
        <v>0</v>
      </c>
      <c r="H732" s="248">
        <v>0</v>
      </c>
      <c r="I732" s="249">
        <f>E732*H732</f>
        <v>0</v>
      </c>
      <c r="J732" s="248">
        <v>0</v>
      </c>
      <c r="K732" s="249">
        <f>E732*J732</f>
        <v>0</v>
      </c>
      <c r="O732" s="241">
        <v>2</v>
      </c>
      <c r="AA732" s="214">
        <v>1</v>
      </c>
      <c r="AB732" s="214">
        <v>1</v>
      </c>
      <c r="AC732" s="214">
        <v>1</v>
      </c>
      <c r="AZ732" s="214">
        <v>1</v>
      </c>
      <c r="BA732" s="214">
        <f>IF(AZ732=1,G732,0)</f>
        <v>0</v>
      </c>
      <c r="BB732" s="214">
        <f>IF(AZ732=2,G732,0)</f>
        <v>0</v>
      </c>
      <c r="BC732" s="214">
        <f>IF(AZ732=3,G732,0)</f>
        <v>0</v>
      </c>
      <c r="BD732" s="214">
        <f>IF(AZ732=4,G732,0)</f>
        <v>0</v>
      </c>
      <c r="BE732" s="214">
        <f>IF(AZ732=5,G732,0)</f>
        <v>0</v>
      </c>
      <c r="CA732" s="241">
        <v>1</v>
      </c>
      <c r="CB732" s="241">
        <v>1</v>
      </c>
    </row>
    <row r="733" spans="1:80" ht="12.75">
      <c r="A733" s="242">
        <v>82</v>
      </c>
      <c r="B733" s="243" t="s">
        <v>542</v>
      </c>
      <c r="C733" s="244" t="s">
        <v>543</v>
      </c>
      <c r="D733" s="245" t="s">
        <v>153</v>
      </c>
      <c r="E733" s="246">
        <v>1</v>
      </c>
      <c r="F733" s="377"/>
      <c r="G733" s="247">
        <f>E733*F733</f>
        <v>0</v>
      </c>
      <c r="H733" s="248">
        <v>0</v>
      </c>
      <c r="I733" s="249">
        <f>E733*H733</f>
        <v>0</v>
      </c>
      <c r="J733" s="248">
        <v>0</v>
      </c>
      <c r="K733" s="249">
        <f>E733*J733</f>
        <v>0</v>
      </c>
      <c r="O733" s="241">
        <v>2</v>
      </c>
      <c r="AA733" s="214">
        <v>1</v>
      </c>
      <c r="AB733" s="214">
        <v>1</v>
      </c>
      <c r="AC733" s="214">
        <v>1</v>
      </c>
      <c r="AZ733" s="214">
        <v>1</v>
      </c>
      <c r="BA733" s="214">
        <f>IF(AZ733=1,G733,0)</f>
        <v>0</v>
      </c>
      <c r="BB733" s="214">
        <f>IF(AZ733=2,G733,0)</f>
        <v>0</v>
      </c>
      <c r="BC733" s="214">
        <f>IF(AZ733=3,G733,0)</f>
        <v>0</v>
      </c>
      <c r="BD733" s="214">
        <f>IF(AZ733=4,G733,0)</f>
        <v>0</v>
      </c>
      <c r="BE733" s="214">
        <f>IF(AZ733=5,G733,0)</f>
        <v>0</v>
      </c>
      <c r="CA733" s="241">
        <v>1</v>
      </c>
      <c r="CB733" s="241">
        <v>1</v>
      </c>
    </row>
    <row r="734" spans="1:15" ht="12.75">
      <c r="A734" s="250"/>
      <c r="B734" s="253"/>
      <c r="C734" s="580" t="s">
        <v>544</v>
      </c>
      <c r="D734" s="581"/>
      <c r="E734" s="254">
        <v>1</v>
      </c>
      <c r="F734" s="540"/>
      <c r="G734" s="255"/>
      <c r="H734" s="256"/>
      <c r="I734" s="251"/>
      <c r="J734" s="257"/>
      <c r="K734" s="251"/>
      <c r="M734" s="252" t="s">
        <v>544</v>
      </c>
      <c r="O734" s="241"/>
    </row>
    <row r="735" spans="1:57" ht="12.75">
      <c r="A735" s="258"/>
      <c r="B735" s="259" t="s">
        <v>102</v>
      </c>
      <c r="C735" s="260" t="s">
        <v>529</v>
      </c>
      <c r="D735" s="261"/>
      <c r="E735" s="262"/>
      <c r="F735" s="542"/>
      <c r="G735" s="264">
        <f>SUM(G724:G734)</f>
        <v>0</v>
      </c>
      <c r="H735" s="265"/>
      <c r="I735" s="266">
        <f>SUM(I724:I734)</f>
        <v>0.0094564</v>
      </c>
      <c r="J735" s="265"/>
      <c r="K735" s="266">
        <f>SUM(K724:K734)</f>
        <v>0</v>
      </c>
      <c r="O735" s="241">
        <v>4</v>
      </c>
      <c r="BA735" s="267">
        <f>SUM(BA724:BA734)</f>
        <v>0</v>
      </c>
      <c r="BB735" s="267">
        <f>SUM(BB724:BB734)</f>
        <v>0</v>
      </c>
      <c r="BC735" s="267">
        <f>SUM(BC724:BC734)</f>
        <v>0</v>
      </c>
      <c r="BD735" s="267">
        <f>SUM(BD724:BD734)</f>
        <v>0</v>
      </c>
      <c r="BE735" s="267">
        <f>SUM(BE724:BE734)</f>
        <v>0</v>
      </c>
    </row>
    <row r="736" spans="1:15" ht="12.75">
      <c r="A736" s="231" t="s">
        <v>98</v>
      </c>
      <c r="B736" s="232" t="s">
        <v>545</v>
      </c>
      <c r="C736" s="233" t="s">
        <v>546</v>
      </c>
      <c r="D736" s="234"/>
      <c r="E736" s="235"/>
      <c r="F736" s="543"/>
      <c r="G736" s="236"/>
      <c r="H736" s="237"/>
      <c r="I736" s="238"/>
      <c r="J736" s="239"/>
      <c r="K736" s="240"/>
      <c r="O736" s="241">
        <v>1</v>
      </c>
    </row>
    <row r="737" spans="1:80" ht="12.75">
      <c r="A737" s="242">
        <v>83</v>
      </c>
      <c r="B737" s="243" t="s">
        <v>548</v>
      </c>
      <c r="C737" s="244" t="s">
        <v>549</v>
      </c>
      <c r="D737" s="245" t="s">
        <v>112</v>
      </c>
      <c r="E737" s="246">
        <v>8.596</v>
      </c>
      <c r="F737" s="377"/>
      <c r="G737" s="247">
        <f>E737*F737</f>
        <v>0</v>
      </c>
      <c r="H737" s="248">
        <v>0.00067</v>
      </c>
      <c r="I737" s="249">
        <f>E737*H737</f>
        <v>0.00575932</v>
      </c>
      <c r="J737" s="248">
        <v>-0.082</v>
      </c>
      <c r="K737" s="249">
        <f>E737*J737</f>
        <v>-0.704872</v>
      </c>
      <c r="O737" s="241">
        <v>2</v>
      </c>
      <c r="AA737" s="214">
        <v>1</v>
      </c>
      <c r="AB737" s="214">
        <v>1</v>
      </c>
      <c r="AC737" s="214">
        <v>1</v>
      </c>
      <c r="AZ737" s="214">
        <v>1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</v>
      </c>
      <c r="CB737" s="241">
        <v>1</v>
      </c>
    </row>
    <row r="738" spans="1:15" ht="12.75">
      <c r="A738" s="250"/>
      <c r="B738" s="253"/>
      <c r="C738" s="580" t="s">
        <v>246</v>
      </c>
      <c r="D738" s="581"/>
      <c r="E738" s="254">
        <v>0.6</v>
      </c>
      <c r="F738" s="540"/>
      <c r="G738" s="255"/>
      <c r="H738" s="256"/>
      <c r="I738" s="251"/>
      <c r="J738" s="257"/>
      <c r="K738" s="251"/>
      <c r="M738" s="252" t="s">
        <v>246</v>
      </c>
      <c r="O738" s="241"/>
    </row>
    <row r="739" spans="1:15" ht="12.75">
      <c r="A739" s="250"/>
      <c r="B739" s="253"/>
      <c r="C739" s="580" t="s">
        <v>247</v>
      </c>
      <c r="D739" s="581"/>
      <c r="E739" s="254">
        <v>6.3</v>
      </c>
      <c r="F739" s="540"/>
      <c r="G739" s="255"/>
      <c r="H739" s="256"/>
      <c r="I739" s="251"/>
      <c r="J739" s="257"/>
      <c r="K739" s="251"/>
      <c r="M739" s="252" t="s">
        <v>247</v>
      </c>
      <c r="O739" s="241"/>
    </row>
    <row r="740" spans="1:15" ht="12.75">
      <c r="A740" s="250"/>
      <c r="B740" s="253"/>
      <c r="C740" s="580" t="s">
        <v>248</v>
      </c>
      <c r="D740" s="581"/>
      <c r="E740" s="254">
        <v>1.696</v>
      </c>
      <c r="F740" s="540"/>
      <c r="G740" s="255"/>
      <c r="H740" s="256"/>
      <c r="I740" s="251"/>
      <c r="J740" s="257"/>
      <c r="K740" s="251"/>
      <c r="M740" s="252" t="s">
        <v>248</v>
      </c>
      <c r="O740" s="241"/>
    </row>
    <row r="741" spans="1:80" ht="12.75">
      <c r="A741" s="242">
        <v>84</v>
      </c>
      <c r="B741" s="243" t="s">
        <v>550</v>
      </c>
      <c r="C741" s="244" t="s">
        <v>551</v>
      </c>
      <c r="D741" s="245" t="s">
        <v>153</v>
      </c>
      <c r="E741" s="246">
        <v>14</v>
      </c>
      <c r="F741" s="377"/>
      <c r="G741" s="247">
        <f>E741*F741</f>
        <v>0</v>
      </c>
      <c r="H741" s="248">
        <v>0</v>
      </c>
      <c r="I741" s="249">
        <f>E741*H741</f>
        <v>0</v>
      </c>
      <c r="J741" s="248">
        <v>-0.001</v>
      </c>
      <c r="K741" s="249">
        <f>E741*J741</f>
        <v>-0.014</v>
      </c>
      <c r="O741" s="241">
        <v>2</v>
      </c>
      <c r="AA741" s="214">
        <v>1</v>
      </c>
      <c r="AB741" s="214">
        <v>7</v>
      </c>
      <c r="AC741" s="214">
        <v>7</v>
      </c>
      <c r="AZ741" s="214">
        <v>1</v>
      </c>
      <c r="BA741" s="214">
        <f>IF(AZ741=1,G741,0)</f>
        <v>0</v>
      </c>
      <c r="BB741" s="214">
        <f>IF(AZ741=2,G741,0)</f>
        <v>0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580" t="s">
        <v>552</v>
      </c>
      <c r="D742" s="581"/>
      <c r="E742" s="254">
        <v>13</v>
      </c>
      <c r="F742" s="540"/>
      <c r="G742" s="255"/>
      <c r="H742" s="256"/>
      <c r="I742" s="251"/>
      <c r="J742" s="257"/>
      <c r="K742" s="251"/>
      <c r="M742" s="252">
        <v>13</v>
      </c>
      <c r="O742" s="241"/>
    </row>
    <row r="743" spans="1:15" ht="12.75">
      <c r="A743" s="250"/>
      <c r="B743" s="253"/>
      <c r="C743" s="580" t="s">
        <v>99</v>
      </c>
      <c r="D743" s="581"/>
      <c r="E743" s="254">
        <v>1</v>
      </c>
      <c r="F743" s="540"/>
      <c r="G743" s="255"/>
      <c r="H743" s="256"/>
      <c r="I743" s="251"/>
      <c r="J743" s="257"/>
      <c r="K743" s="251"/>
      <c r="M743" s="252">
        <v>1</v>
      </c>
      <c r="O743" s="241"/>
    </row>
    <row r="744" spans="1:80" ht="12.75">
      <c r="A744" s="242">
        <v>85</v>
      </c>
      <c r="B744" s="243" t="s">
        <v>553</v>
      </c>
      <c r="C744" s="244" t="s">
        <v>554</v>
      </c>
      <c r="D744" s="245" t="s">
        <v>153</v>
      </c>
      <c r="E744" s="246">
        <v>1</v>
      </c>
      <c r="F744" s="377"/>
      <c r="G744" s="247">
        <f>E744*F744</f>
        <v>0</v>
      </c>
      <c r="H744" s="248">
        <v>0</v>
      </c>
      <c r="I744" s="249">
        <f>E744*H744</f>
        <v>0</v>
      </c>
      <c r="J744" s="248">
        <v>-0.001</v>
      </c>
      <c r="K744" s="249">
        <f>E744*J744</f>
        <v>-0.001</v>
      </c>
      <c r="O744" s="241">
        <v>2</v>
      </c>
      <c r="AA744" s="214">
        <v>1</v>
      </c>
      <c r="AB744" s="214">
        <v>7</v>
      </c>
      <c r="AC744" s="214">
        <v>7</v>
      </c>
      <c r="AZ744" s="214">
        <v>1</v>
      </c>
      <c r="BA744" s="214">
        <f>IF(AZ744=1,G744,0)</f>
        <v>0</v>
      </c>
      <c r="BB744" s="214">
        <f>IF(AZ744=2,G744,0)</f>
        <v>0</v>
      </c>
      <c r="BC744" s="214">
        <f>IF(AZ744=3,G744,0)</f>
        <v>0</v>
      </c>
      <c r="BD744" s="214">
        <f>IF(AZ744=4,G744,0)</f>
        <v>0</v>
      </c>
      <c r="BE744" s="214">
        <f>IF(AZ744=5,G744,0)</f>
        <v>0</v>
      </c>
      <c r="CA744" s="241">
        <v>1</v>
      </c>
      <c r="CB744" s="241">
        <v>7</v>
      </c>
    </row>
    <row r="745" spans="1:80" ht="22.5">
      <c r="A745" s="242">
        <v>86</v>
      </c>
      <c r="B745" s="243" t="s">
        <v>555</v>
      </c>
      <c r="C745" s="244" t="s">
        <v>556</v>
      </c>
      <c r="D745" s="245" t="s">
        <v>112</v>
      </c>
      <c r="E745" s="246">
        <v>874.6405</v>
      </c>
      <c r="F745" s="377"/>
      <c r="G745" s="247">
        <f>E745*F745</f>
        <v>0</v>
      </c>
      <c r="H745" s="248">
        <v>0.001</v>
      </c>
      <c r="I745" s="249">
        <f>E745*H745</f>
        <v>0.8746405</v>
      </c>
      <c r="J745" s="248"/>
      <c r="K745" s="249">
        <f>E745*J745</f>
        <v>0</v>
      </c>
      <c r="O745" s="241">
        <v>2</v>
      </c>
      <c r="AA745" s="214">
        <v>12</v>
      </c>
      <c r="AB745" s="214">
        <v>0</v>
      </c>
      <c r="AC745" s="214">
        <v>9</v>
      </c>
      <c r="AZ745" s="214">
        <v>1</v>
      </c>
      <c r="BA745" s="214">
        <f>IF(AZ745=1,G745,0)</f>
        <v>0</v>
      </c>
      <c r="BB745" s="214">
        <f>IF(AZ745=2,G745,0)</f>
        <v>0</v>
      </c>
      <c r="BC745" s="214">
        <f>IF(AZ745=3,G745,0)</f>
        <v>0</v>
      </c>
      <c r="BD745" s="214">
        <f>IF(AZ745=4,G745,0)</f>
        <v>0</v>
      </c>
      <c r="BE745" s="214">
        <f>IF(AZ745=5,G745,0)</f>
        <v>0</v>
      </c>
      <c r="CA745" s="241">
        <v>12</v>
      </c>
      <c r="CB745" s="241">
        <v>0</v>
      </c>
    </row>
    <row r="746" spans="1:15" ht="12.75">
      <c r="A746" s="250"/>
      <c r="B746" s="253"/>
      <c r="C746" s="580" t="s">
        <v>244</v>
      </c>
      <c r="D746" s="581"/>
      <c r="E746" s="254">
        <v>13.26</v>
      </c>
      <c r="F746" s="540"/>
      <c r="G746" s="255"/>
      <c r="H746" s="256"/>
      <c r="I746" s="251"/>
      <c r="J746" s="257"/>
      <c r="K746" s="251"/>
      <c r="M746" s="252" t="s">
        <v>244</v>
      </c>
      <c r="O746" s="241"/>
    </row>
    <row r="747" spans="1:15" ht="12.75">
      <c r="A747" s="250"/>
      <c r="B747" s="253"/>
      <c r="C747" s="580" t="s">
        <v>245</v>
      </c>
      <c r="D747" s="581"/>
      <c r="E747" s="254">
        <v>0.8</v>
      </c>
      <c r="F747" s="540"/>
      <c r="G747" s="255"/>
      <c r="H747" s="256"/>
      <c r="I747" s="251"/>
      <c r="J747" s="257"/>
      <c r="K747" s="251"/>
      <c r="M747" s="252" t="s">
        <v>245</v>
      </c>
      <c r="O747" s="241"/>
    </row>
    <row r="748" spans="1:15" ht="12.75">
      <c r="A748" s="250"/>
      <c r="B748" s="253"/>
      <c r="C748" s="580" t="s">
        <v>249</v>
      </c>
      <c r="D748" s="581"/>
      <c r="E748" s="254">
        <v>35.36</v>
      </c>
      <c r="F748" s="540"/>
      <c r="G748" s="255"/>
      <c r="H748" s="256"/>
      <c r="I748" s="251"/>
      <c r="J748" s="257"/>
      <c r="K748" s="251"/>
      <c r="M748" s="252" t="s">
        <v>249</v>
      </c>
      <c r="O748" s="241"/>
    </row>
    <row r="749" spans="1:15" ht="12.75">
      <c r="A749" s="250"/>
      <c r="B749" s="253"/>
      <c r="C749" s="580" t="s">
        <v>250</v>
      </c>
      <c r="D749" s="581"/>
      <c r="E749" s="254">
        <v>96</v>
      </c>
      <c r="F749" s="540"/>
      <c r="G749" s="255"/>
      <c r="H749" s="256"/>
      <c r="I749" s="251"/>
      <c r="J749" s="257"/>
      <c r="K749" s="251"/>
      <c r="M749" s="252" t="s">
        <v>250</v>
      </c>
      <c r="O749" s="241"/>
    </row>
    <row r="750" spans="1:15" ht="12.75">
      <c r="A750" s="250"/>
      <c r="B750" s="253"/>
      <c r="C750" s="580" t="s">
        <v>251</v>
      </c>
      <c r="D750" s="581"/>
      <c r="E750" s="254">
        <v>481.14</v>
      </c>
      <c r="F750" s="540"/>
      <c r="G750" s="255"/>
      <c r="H750" s="256"/>
      <c r="I750" s="251"/>
      <c r="J750" s="257"/>
      <c r="K750" s="251"/>
      <c r="M750" s="252" t="s">
        <v>251</v>
      </c>
      <c r="O750" s="241"/>
    </row>
    <row r="751" spans="1:15" ht="12.75">
      <c r="A751" s="250"/>
      <c r="B751" s="253"/>
      <c r="C751" s="580" t="s">
        <v>252</v>
      </c>
      <c r="D751" s="581"/>
      <c r="E751" s="254">
        <v>120.96</v>
      </c>
      <c r="F751" s="540"/>
      <c r="G751" s="255"/>
      <c r="H751" s="256"/>
      <c r="I751" s="251"/>
      <c r="J751" s="257"/>
      <c r="K751" s="251"/>
      <c r="M751" s="252" t="s">
        <v>252</v>
      </c>
      <c r="O751" s="241"/>
    </row>
    <row r="752" spans="1:15" ht="12.75">
      <c r="A752" s="250"/>
      <c r="B752" s="253"/>
      <c r="C752" s="580" t="s">
        <v>253</v>
      </c>
      <c r="D752" s="581"/>
      <c r="E752" s="254">
        <v>9.558</v>
      </c>
      <c r="F752" s="540"/>
      <c r="G752" s="255"/>
      <c r="H752" s="256"/>
      <c r="I752" s="251"/>
      <c r="J752" s="257"/>
      <c r="K752" s="251"/>
      <c r="M752" s="252" t="s">
        <v>253</v>
      </c>
      <c r="O752" s="241"/>
    </row>
    <row r="753" spans="1:15" ht="12.75">
      <c r="A753" s="250"/>
      <c r="B753" s="253"/>
      <c r="C753" s="580" t="s">
        <v>254</v>
      </c>
      <c r="D753" s="581"/>
      <c r="E753" s="254">
        <v>4.779</v>
      </c>
      <c r="F753" s="540"/>
      <c r="G753" s="255"/>
      <c r="H753" s="256"/>
      <c r="I753" s="251"/>
      <c r="J753" s="257"/>
      <c r="K753" s="251"/>
      <c r="M753" s="252" t="s">
        <v>254</v>
      </c>
      <c r="O753" s="241"/>
    </row>
    <row r="754" spans="1:15" ht="12.75">
      <c r="A754" s="250"/>
      <c r="B754" s="253"/>
      <c r="C754" s="580" t="s">
        <v>255</v>
      </c>
      <c r="D754" s="581"/>
      <c r="E754" s="254">
        <v>7.29</v>
      </c>
      <c r="F754" s="540"/>
      <c r="G754" s="255"/>
      <c r="H754" s="256"/>
      <c r="I754" s="251"/>
      <c r="J754" s="257"/>
      <c r="K754" s="251"/>
      <c r="M754" s="252" t="s">
        <v>255</v>
      </c>
      <c r="O754" s="241"/>
    </row>
    <row r="755" spans="1:15" ht="12.75">
      <c r="A755" s="250"/>
      <c r="B755" s="253"/>
      <c r="C755" s="580" t="s">
        <v>256</v>
      </c>
      <c r="D755" s="581"/>
      <c r="E755" s="254">
        <v>13.068</v>
      </c>
      <c r="F755" s="540"/>
      <c r="G755" s="255"/>
      <c r="H755" s="256"/>
      <c r="I755" s="251"/>
      <c r="J755" s="257"/>
      <c r="K755" s="251"/>
      <c r="M755" s="252" t="s">
        <v>256</v>
      </c>
      <c r="O755" s="241"/>
    </row>
    <row r="756" spans="1:15" ht="12.75">
      <c r="A756" s="250"/>
      <c r="B756" s="253"/>
      <c r="C756" s="580" t="s">
        <v>257</v>
      </c>
      <c r="D756" s="581"/>
      <c r="E756" s="254">
        <v>13.431</v>
      </c>
      <c r="F756" s="540"/>
      <c r="G756" s="255"/>
      <c r="H756" s="256"/>
      <c r="I756" s="251"/>
      <c r="J756" s="257"/>
      <c r="K756" s="251"/>
      <c r="M756" s="252" t="s">
        <v>257</v>
      </c>
      <c r="O756" s="241"/>
    </row>
    <row r="757" spans="1:15" ht="12.75">
      <c r="A757" s="250"/>
      <c r="B757" s="253"/>
      <c r="C757" s="580" t="s">
        <v>258</v>
      </c>
      <c r="D757" s="581"/>
      <c r="E757" s="254">
        <v>7.744</v>
      </c>
      <c r="F757" s="540"/>
      <c r="G757" s="255"/>
      <c r="H757" s="256"/>
      <c r="I757" s="251"/>
      <c r="J757" s="257"/>
      <c r="K757" s="251"/>
      <c r="M757" s="252" t="s">
        <v>258</v>
      </c>
      <c r="O757" s="241"/>
    </row>
    <row r="758" spans="1:15" ht="12.75">
      <c r="A758" s="250"/>
      <c r="B758" s="253"/>
      <c r="C758" s="580" t="s">
        <v>259</v>
      </c>
      <c r="D758" s="581"/>
      <c r="E758" s="254">
        <v>9.99</v>
      </c>
      <c r="F758" s="540"/>
      <c r="G758" s="255"/>
      <c r="H758" s="256"/>
      <c r="I758" s="251"/>
      <c r="J758" s="257"/>
      <c r="K758" s="251"/>
      <c r="M758" s="252" t="s">
        <v>259</v>
      </c>
      <c r="O758" s="241"/>
    </row>
    <row r="759" spans="1:15" ht="12.75">
      <c r="A759" s="250"/>
      <c r="B759" s="253"/>
      <c r="C759" s="580" t="s">
        <v>260</v>
      </c>
      <c r="D759" s="581"/>
      <c r="E759" s="254">
        <v>19.98</v>
      </c>
      <c r="F759" s="540"/>
      <c r="G759" s="255"/>
      <c r="H759" s="256"/>
      <c r="I759" s="251"/>
      <c r="J759" s="257"/>
      <c r="K759" s="251"/>
      <c r="M759" s="252" t="s">
        <v>260</v>
      </c>
      <c r="O759" s="241"/>
    </row>
    <row r="760" spans="1:15" ht="12.75">
      <c r="A760" s="250"/>
      <c r="B760" s="253"/>
      <c r="C760" s="580" t="s">
        <v>261</v>
      </c>
      <c r="D760" s="581"/>
      <c r="E760" s="254">
        <v>3.09</v>
      </c>
      <c r="F760" s="540"/>
      <c r="G760" s="255"/>
      <c r="H760" s="256"/>
      <c r="I760" s="251"/>
      <c r="J760" s="257"/>
      <c r="K760" s="251"/>
      <c r="M760" s="252" t="s">
        <v>261</v>
      </c>
      <c r="O760" s="241"/>
    </row>
    <row r="761" spans="1:15" ht="12.75">
      <c r="A761" s="250"/>
      <c r="B761" s="253"/>
      <c r="C761" s="580" t="s">
        <v>262</v>
      </c>
      <c r="D761" s="581"/>
      <c r="E761" s="254">
        <v>2.58</v>
      </c>
      <c r="F761" s="540"/>
      <c r="G761" s="255"/>
      <c r="H761" s="256"/>
      <c r="I761" s="251"/>
      <c r="J761" s="257"/>
      <c r="K761" s="251"/>
      <c r="M761" s="252" t="s">
        <v>262</v>
      </c>
      <c r="O761" s="241"/>
    </row>
    <row r="762" spans="1:15" ht="12.75">
      <c r="A762" s="250"/>
      <c r="B762" s="253"/>
      <c r="C762" s="580" t="s">
        <v>263</v>
      </c>
      <c r="D762" s="581"/>
      <c r="E762" s="254">
        <v>1.08</v>
      </c>
      <c r="F762" s="540"/>
      <c r="G762" s="255"/>
      <c r="H762" s="256"/>
      <c r="I762" s="251"/>
      <c r="J762" s="257"/>
      <c r="K762" s="251"/>
      <c r="M762" s="252" t="s">
        <v>263</v>
      </c>
      <c r="O762" s="241"/>
    </row>
    <row r="763" spans="1:15" ht="12.75">
      <c r="A763" s="250"/>
      <c r="B763" s="253"/>
      <c r="C763" s="587" t="s">
        <v>202</v>
      </c>
      <c r="D763" s="581"/>
      <c r="E763" s="278">
        <v>840.1100000000001</v>
      </c>
      <c r="F763" s="540"/>
      <c r="G763" s="255"/>
      <c r="H763" s="256"/>
      <c r="I763" s="251"/>
      <c r="J763" s="257"/>
      <c r="K763" s="251"/>
      <c r="M763" s="252" t="s">
        <v>202</v>
      </c>
      <c r="O763" s="241"/>
    </row>
    <row r="764" spans="1:15" ht="12.75">
      <c r="A764" s="250"/>
      <c r="B764" s="253"/>
      <c r="C764" s="580" t="s">
        <v>264</v>
      </c>
      <c r="D764" s="581"/>
      <c r="E764" s="254">
        <v>3.888</v>
      </c>
      <c r="F764" s="540"/>
      <c r="G764" s="255"/>
      <c r="H764" s="256"/>
      <c r="I764" s="251"/>
      <c r="J764" s="257"/>
      <c r="K764" s="251"/>
      <c r="M764" s="252" t="s">
        <v>264</v>
      </c>
      <c r="O764" s="241"/>
    </row>
    <row r="765" spans="1:15" ht="12.75">
      <c r="A765" s="250"/>
      <c r="B765" s="253"/>
      <c r="C765" s="580" t="s">
        <v>265</v>
      </c>
      <c r="D765" s="581"/>
      <c r="E765" s="254">
        <v>5.2</v>
      </c>
      <c r="F765" s="540"/>
      <c r="G765" s="255"/>
      <c r="H765" s="256"/>
      <c r="I765" s="251"/>
      <c r="J765" s="257"/>
      <c r="K765" s="251"/>
      <c r="M765" s="252" t="s">
        <v>265</v>
      </c>
      <c r="O765" s="241"/>
    </row>
    <row r="766" spans="1:15" ht="12.75">
      <c r="A766" s="250"/>
      <c r="B766" s="253"/>
      <c r="C766" s="580" t="s">
        <v>266</v>
      </c>
      <c r="D766" s="581"/>
      <c r="E766" s="254">
        <v>2.02</v>
      </c>
      <c r="F766" s="540"/>
      <c r="G766" s="255"/>
      <c r="H766" s="256"/>
      <c r="I766" s="251"/>
      <c r="J766" s="257"/>
      <c r="K766" s="251"/>
      <c r="M766" s="252" t="s">
        <v>266</v>
      </c>
      <c r="O766" s="241"/>
    </row>
    <row r="767" spans="1:15" ht="12.75">
      <c r="A767" s="250"/>
      <c r="B767" s="253"/>
      <c r="C767" s="580" t="s">
        <v>267</v>
      </c>
      <c r="D767" s="581"/>
      <c r="E767" s="254">
        <v>2.02</v>
      </c>
      <c r="F767" s="540"/>
      <c r="G767" s="255"/>
      <c r="H767" s="256"/>
      <c r="I767" s="251"/>
      <c r="J767" s="257"/>
      <c r="K767" s="251"/>
      <c r="M767" s="252" t="s">
        <v>267</v>
      </c>
      <c r="O767" s="241"/>
    </row>
    <row r="768" spans="1:15" ht="12.75">
      <c r="A768" s="250"/>
      <c r="B768" s="253"/>
      <c r="C768" s="580" t="s">
        <v>268</v>
      </c>
      <c r="D768" s="581"/>
      <c r="E768" s="254">
        <v>2.8</v>
      </c>
      <c r="F768" s="540"/>
      <c r="G768" s="255"/>
      <c r="H768" s="256"/>
      <c r="I768" s="251"/>
      <c r="J768" s="257"/>
      <c r="K768" s="251"/>
      <c r="M768" s="252" t="s">
        <v>268</v>
      </c>
      <c r="O768" s="241"/>
    </row>
    <row r="769" spans="1:15" ht="12.75">
      <c r="A769" s="250"/>
      <c r="B769" s="253"/>
      <c r="C769" s="580" t="s">
        <v>269</v>
      </c>
      <c r="D769" s="581"/>
      <c r="E769" s="254">
        <v>2.02</v>
      </c>
      <c r="F769" s="540"/>
      <c r="G769" s="255"/>
      <c r="H769" s="256"/>
      <c r="I769" s="251"/>
      <c r="J769" s="257"/>
      <c r="K769" s="251"/>
      <c r="M769" s="252" t="s">
        <v>269</v>
      </c>
      <c r="O769" s="241"/>
    </row>
    <row r="770" spans="1:15" ht="12.75">
      <c r="A770" s="250"/>
      <c r="B770" s="253"/>
      <c r="C770" s="580" t="s">
        <v>270</v>
      </c>
      <c r="D770" s="581"/>
      <c r="E770" s="254">
        <v>1.65</v>
      </c>
      <c r="F770" s="540"/>
      <c r="G770" s="255"/>
      <c r="H770" s="256"/>
      <c r="I770" s="251"/>
      <c r="J770" s="257"/>
      <c r="K770" s="251"/>
      <c r="M770" s="252" t="s">
        <v>270</v>
      </c>
      <c r="O770" s="241"/>
    </row>
    <row r="771" spans="1:15" ht="12.75">
      <c r="A771" s="250"/>
      <c r="B771" s="253"/>
      <c r="C771" s="580" t="s">
        <v>271</v>
      </c>
      <c r="D771" s="581"/>
      <c r="E771" s="254">
        <v>1.805</v>
      </c>
      <c r="F771" s="540"/>
      <c r="G771" s="255"/>
      <c r="H771" s="256"/>
      <c r="I771" s="251"/>
      <c r="J771" s="257"/>
      <c r="K771" s="251"/>
      <c r="M771" s="252" t="s">
        <v>271</v>
      </c>
      <c r="O771" s="241"/>
    </row>
    <row r="772" spans="1:15" ht="12.75">
      <c r="A772" s="250"/>
      <c r="B772" s="253"/>
      <c r="C772" s="587" t="s">
        <v>202</v>
      </c>
      <c r="D772" s="581"/>
      <c r="E772" s="278">
        <v>21.403</v>
      </c>
      <c r="F772" s="540"/>
      <c r="G772" s="255"/>
      <c r="H772" s="256"/>
      <c r="I772" s="251"/>
      <c r="J772" s="257"/>
      <c r="K772" s="251"/>
      <c r="M772" s="252" t="s">
        <v>202</v>
      </c>
      <c r="O772" s="241"/>
    </row>
    <row r="773" spans="1:15" ht="12.75">
      <c r="A773" s="250"/>
      <c r="B773" s="253"/>
      <c r="C773" s="580" t="s">
        <v>272</v>
      </c>
      <c r="D773" s="581"/>
      <c r="E773" s="254">
        <v>4.48</v>
      </c>
      <c r="F773" s="540"/>
      <c r="G773" s="255"/>
      <c r="H773" s="256"/>
      <c r="I773" s="251"/>
      <c r="J773" s="257"/>
      <c r="K773" s="251"/>
      <c r="M773" s="252" t="s">
        <v>272</v>
      </c>
      <c r="O773" s="241"/>
    </row>
    <row r="774" spans="1:15" ht="12.75">
      <c r="A774" s="250"/>
      <c r="B774" s="253"/>
      <c r="C774" s="580" t="s">
        <v>273</v>
      </c>
      <c r="D774" s="581"/>
      <c r="E774" s="254">
        <v>2.8175</v>
      </c>
      <c r="F774" s="540"/>
      <c r="G774" s="255"/>
      <c r="H774" s="256"/>
      <c r="I774" s="251"/>
      <c r="J774" s="257"/>
      <c r="K774" s="251"/>
      <c r="M774" s="252" t="s">
        <v>273</v>
      </c>
      <c r="O774" s="241"/>
    </row>
    <row r="775" spans="1:15" ht="12.75">
      <c r="A775" s="250"/>
      <c r="B775" s="253"/>
      <c r="C775" s="587" t="s">
        <v>202</v>
      </c>
      <c r="D775" s="581"/>
      <c r="E775" s="278">
        <v>7.2975</v>
      </c>
      <c r="F775" s="540"/>
      <c r="G775" s="255"/>
      <c r="H775" s="256"/>
      <c r="I775" s="251"/>
      <c r="J775" s="257"/>
      <c r="K775" s="251"/>
      <c r="M775" s="252" t="s">
        <v>202</v>
      </c>
      <c r="O775" s="241"/>
    </row>
    <row r="776" spans="1:15" ht="12.75">
      <c r="A776" s="250"/>
      <c r="B776" s="253"/>
      <c r="C776" s="580" t="s">
        <v>274</v>
      </c>
      <c r="D776" s="581"/>
      <c r="E776" s="254">
        <v>5.83</v>
      </c>
      <c r="F776" s="540"/>
      <c r="G776" s="255"/>
      <c r="H776" s="256"/>
      <c r="I776" s="251"/>
      <c r="J776" s="257"/>
      <c r="K776" s="251"/>
      <c r="M776" s="252" t="s">
        <v>274</v>
      </c>
      <c r="O776" s="241"/>
    </row>
    <row r="777" spans="1:15" ht="12.75">
      <c r="A777" s="250"/>
      <c r="B777" s="253"/>
      <c r="C777" s="587" t="s">
        <v>202</v>
      </c>
      <c r="D777" s="581"/>
      <c r="E777" s="278">
        <v>5.83</v>
      </c>
      <c r="F777" s="540"/>
      <c r="G777" s="255"/>
      <c r="H777" s="256"/>
      <c r="I777" s="251"/>
      <c r="J777" s="257"/>
      <c r="K777" s="251"/>
      <c r="M777" s="252" t="s">
        <v>202</v>
      </c>
      <c r="O777" s="241"/>
    </row>
    <row r="778" spans="1:57" ht="12.75">
      <c r="A778" s="258"/>
      <c r="B778" s="259" t="s">
        <v>102</v>
      </c>
      <c r="C778" s="260" t="s">
        <v>547</v>
      </c>
      <c r="D778" s="261"/>
      <c r="E778" s="262"/>
      <c r="F778" s="542"/>
      <c r="G778" s="264">
        <f>SUM(G736:G777)</f>
        <v>0</v>
      </c>
      <c r="H778" s="265"/>
      <c r="I778" s="266">
        <f>SUM(I736:I777)</f>
        <v>0.88039982</v>
      </c>
      <c r="J778" s="265"/>
      <c r="K778" s="266">
        <f>SUM(K736:K777)</f>
        <v>-0.7198720000000001</v>
      </c>
      <c r="O778" s="241">
        <v>4</v>
      </c>
      <c r="BA778" s="267">
        <f>SUM(BA736:BA777)</f>
        <v>0</v>
      </c>
      <c r="BB778" s="267">
        <f>SUM(BB736:BB777)</f>
        <v>0</v>
      </c>
      <c r="BC778" s="267">
        <f>SUM(BC736:BC777)</f>
        <v>0</v>
      </c>
      <c r="BD778" s="267">
        <f>SUM(BD736:BD777)</f>
        <v>0</v>
      </c>
      <c r="BE778" s="267">
        <f>SUM(BE736:BE777)</f>
        <v>0</v>
      </c>
    </row>
    <row r="779" spans="1:15" ht="12.75">
      <c r="A779" s="231" t="s">
        <v>98</v>
      </c>
      <c r="B779" s="232" t="s">
        <v>557</v>
      </c>
      <c r="C779" s="233" t="s">
        <v>558</v>
      </c>
      <c r="D779" s="234"/>
      <c r="E779" s="235"/>
      <c r="F779" s="543"/>
      <c r="G779" s="236"/>
      <c r="H779" s="237"/>
      <c r="I779" s="238"/>
      <c r="J779" s="239"/>
      <c r="K779" s="240"/>
      <c r="O779" s="241">
        <v>1</v>
      </c>
    </row>
    <row r="780" spans="1:80" ht="12.75">
      <c r="A780" s="242">
        <v>87</v>
      </c>
      <c r="B780" s="243" t="s">
        <v>560</v>
      </c>
      <c r="C780" s="244" t="s">
        <v>561</v>
      </c>
      <c r="D780" s="245" t="s">
        <v>153</v>
      </c>
      <c r="E780" s="246">
        <v>15</v>
      </c>
      <c r="F780" s="377"/>
      <c r="G780" s="247">
        <f>E780*F780</f>
        <v>0</v>
      </c>
      <c r="H780" s="248">
        <v>0.00067</v>
      </c>
      <c r="I780" s="249">
        <f>E780*H780</f>
        <v>0.01005</v>
      </c>
      <c r="J780" s="248">
        <v>-0.016</v>
      </c>
      <c r="K780" s="249">
        <f>E780*J780</f>
        <v>-0.24</v>
      </c>
      <c r="O780" s="241">
        <v>2</v>
      </c>
      <c r="AA780" s="214">
        <v>1</v>
      </c>
      <c r="AB780" s="214">
        <v>1</v>
      </c>
      <c r="AC780" s="214">
        <v>1</v>
      </c>
      <c r="AZ780" s="214">
        <v>1</v>
      </c>
      <c r="BA780" s="214">
        <f>IF(AZ780=1,G780,0)</f>
        <v>0</v>
      </c>
      <c r="BB780" s="214">
        <f>IF(AZ780=2,G780,0)</f>
        <v>0</v>
      </c>
      <c r="BC780" s="214">
        <f>IF(AZ780=3,G780,0)</f>
        <v>0</v>
      </c>
      <c r="BD780" s="214">
        <f>IF(AZ780=4,G780,0)</f>
        <v>0</v>
      </c>
      <c r="BE780" s="214">
        <f>IF(AZ780=5,G780,0)</f>
        <v>0</v>
      </c>
      <c r="CA780" s="241">
        <v>1</v>
      </c>
      <c r="CB780" s="241">
        <v>1</v>
      </c>
    </row>
    <row r="781" spans="1:80" ht="12.75">
      <c r="A781" s="242">
        <v>88</v>
      </c>
      <c r="B781" s="243" t="s">
        <v>562</v>
      </c>
      <c r="C781" s="244" t="s">
        <v>563</v>
      </c>
      <c r="D781" s="245" t="s">
        <v>112</v>
      </c>
      <c r="E781" s="246">
        <v>8</v>
      </c>
      <c r="F781" s="377"/>
      <c r="G781" s="247">
        <f>E781*F781</f>
        <v>0</v>
      </c>
      <c r="H781" s="248">
        <v>0</v>
      </c>
      <c r="I781" s="249">
        <f>E781*H781</f>
        <v>0</v>
      </c>
      <c r="J781" s="248">
        <v>-0.046</v>
      </c>
      <c r="K781" s="249">
        <f>E781*J781</f>
        <v>-0.368</v>
      </c>
      <c r="O781" s="241">
        <v>2</v>
      </c>
      <c r="AA781" s="214">
        <v>1</v>
      </c>
      <c r="AB781" s="214">
        <v>1</v>
      </c>
      <c r="AC781" s="214">
        <v>1</v>
      </c>
      <c r="AZ781" s="214">
        <v>1</v>
      </c>
      <c r="BA781" s="214">
        <f>IF(AZ781=1,G781,0)</f>
        <v>0</v>
      </c>
      <c r="BB781" s="214">
        <f>IF(AZ781=2,G781,0)</f>
        <v>0</v>
      </c>
      <c r="BC781" s="214">
        <f>IF(AZ781=3,G781,0)</f>
        <v>0</v>
      </c>
      <c r="BD781" s="214">
        <f>IF(AZ781=4,G781,0)</f>
        <v>0</v>
      </c>
      <c r="BE781" s="214">
        <f>IF(AZ781=5,G781,0)</f>
        <v>0</v>
      </c>
      <c r="CA781" s="241">
        <v>1</v>
      </c>
      <c r="CB781" s="241">
        <v>1</v>
      </c>
    </row>
    <row r="782" spans="1:15" ht="12.75">
      <c r="A782" s="250"/>
      <c r="B782" s="253"/>
      <c r="C782" s="580" t="s">
        <v>280</v>
      </c>
      <c r="D782" s="581"/>
      <c r="E782" s="254">
        <v>8</v>
      </c>
      <c r="F782" s="540"/>
      <c r="G782" s="255"/>
      <c r="H782" s="256"/>
      <c r="I782" s="251"/>
      <c r="J782" s="257"/>
      <c r="K782" s="251"/>
      <c r="M782" s="252" t="s">
        <v>280</v>
      </c>
      <c r="O782" s="241"/>
    </row>
    <row r="783" spans="1:80" ht="12.75">
      <c r="A783" s="242">
        <v>89</v>
      </c>
      <c r="B783" s="243" t="s">
        <v>564</v>
      </c>
      <c r="C783" s="244" t="s">
        <v>565</v>
      </c>
      <c r="D783" s="245" t="s">
        <v>112</v>
      </c>
      <c r="E783" s="246">
        <v>3128.09</v>
      </c>
      <c r="F783" s="377"/>
      <c r="G783" s="247">
        <f>E783*F783</f>
        <v>0</v>
      </c>
      <c r="H783" s="248">
        <v>0</v>
      </c>
      <c r="I783" s="249">
        <f>E783*H783</f>
        <v>0</v>
      </c>
      <c r="J783" s="248">
        <v>-0.016</v>
      </c>
      <c r="K783" s="249">
        <f>E783*J783</f>
        <v>-50.049440000000004</v>
      </c>
      <c r="O783" s="241">
        <v>2</v>
      </c>
      <c r="AA783" s="214">
        <v>1</v>
      </c>
      <c r="AB783" s="214">
        <v>1</v>
      </c>
      <c r="AC783" s="214">
        <v>1</v>
      </c>
      <c r="AZ783" s="214">
        <v>1</v>
      </c>
      <c r="BA783" s="214">
        <f>IF(AZ783=1,G783,0)</f>
        <v>0</v>
      </c>
      <c r="BB783" s="214">
        <f>IF(AZ783=2,G783,0)</f>
        <v>0</v>
      </c>
      <c r="BC783" s="214">
        <f>IF(AZ783=3,G783,0)</f>
        <v>0</v>
      </c>
      <c r="BD783" s="214">
        <f>IF(AZ783=4,G783,0)</f>
        <v>0</v>
      </c>
      <c r="BE783" s="214">
        <f>IF(AZ783=5,G783,0)</f>
        <v>0</v>
      </c>
      <c r="CA783" s="241">
        <v>1</v>
      </c>
      <c r="CB783" s="241">
        <v>1</v>
      </c>
    </row>
    <row r="784" spans="1:15" ht="12.75">
      <c r="A784" s="250"/>
      <c r="B784" s="253"/>
      <c r="C784" s="580" t="s">
        <v>317</v>
      </c>
      <c r="D784" s="581"/>
      <c r="E784" s="254">
        <v>70.9</v>
      </c>
      <c r="F784" s="540"/>
      <c r="G784" s="255"/>
      <c r="H784" s="256"/>
      <c r="I784" s="251"/>
      <c r="J784" s="257"/>
      <c r="K784" s="251"/>
      <c r="M784" s="252" t="s">
        <v>317</v>
      </c>
      <c r="O784" s="241"/>
    </row>
    <row r="785" spans="1:15" ht="12.75">
      <c r="A785" s="250"/>
      <c r="B785" s="253"/>
      <c r="C785" s="580" t="s">
        <v>318</v>
      </c>
      <c r="D785" s="581"/>
      <c r="E785" s="254">
        <v>2924.2</v>
      </c>
      <c r="F785" s="540"/>
      <c r="G785" s="255"/>
      <c r="H785" s="256"/>
      <c r="I785" s="251"/>
      <c r="J785" s="257"/>
      <c r="K785" s="251"/>
      <c r="M785" s="252" t="s">
        <v>318</v>
      </c>
      <c r="O785" s="241"/>
    </row>
    <row r="786" spans="1:15" ht="12.75">
      <c r="A786" s="250"/>
      <c r="B786" s="253"/>
      <c r="C786" s="580" t="s">
        <v>319</v>
      </c>
      <c r="D786" s="581"/>
      <c r="E786" s="254">
        <v>116.79</v>
      </c>
      <c r="F786" s="540"/>
      <c r="G786" s="255"/>
      <c r="H786" s="256"/>
      <c r="I786" s="251"/>
      <c r="J786" s="257"/>
      <c r="K786" s="251"/>
      <c r="M786" s="252" t="s">
        <v>319</v>
      </c>
      <c r="O786" s="241"/>
    </row>
    <row r="787" spans="1:15" ht="12.75">
      <c r="A787" s="250"/>
      <c r="B787" s="253"/>
      <c r="C787" s="580" t="s">
        <v>320</v>
      </c>
      <c r="D787" s="581"/>
      <c r="E787" s="254">
        <v>16.2</v>
      </c>
      <c r="F787" s="540"/>
      <c r="G787" s="255"/>
      <c r="H787" s="256"/>
      <c r="I787" s="251"/>
      <c r="J787" s="257"/>
      <c r="K787" s="251"/>
      <c r="M787" s="252" t="s">
        <v>320</v>
      </c>
      <c r="O787" s="241"/>
    </row>
    <row r="788" spans="1:80" ht="12.75">
      <c r="A788" s="242">
        <v>90</v>
      </c>
      <c r="B788" s="243" t="s">
        <v>566</v>
      </c>
      <c r="C788" s="244" t="s">
        <v>567</v>
      </c>
      <c r="D788" s="245" t="s">
        <v>112</v>
      </c>
      <c r="E788" s="246">
        <v>300.6</v>
      </c>
      <c r="F788" s="377"/>
      <c r="G788" s="247">
        <f>E788*F788</f>
        <v>0</v>
      </c>
      <c r="H788" s="248">
        <v>0</v>
      </c>
      <c r="I788" s="249">
        <f>E788*H788</f>
        <v>0</v>
      </c>
      <c r="J788" s="248">
        <v>-0.059</v>
      </c>
      <c r="K788" s="249">
        <f>E788*J788</f>
        <v>-17.735400000000002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580" t="s">
        <v>313</v>
      </c>
      <c r="D789" s="581"/>
      <c r="E789" s="254">
        <v>13.9</v>
      </c>
      <c r="F789" s="540"/>
      <c r="G789" s="255"/>
      <c r="H789" s="256"/>
      <c r="I789" s="251"/>
      <c r="J789" s="257"/>
      <c r="K789" s="251"/>
      <c r="M789" s="252" t="s">
        <v>313</v>
      </c>
      <c r="O789" s="241"/>
    </row>
    <row r="790" spans="1:15" ht="12.75">
      <c r="A790" s="250"/>
      <c r="B790" s="253"/>
      <c r="C790" s="580" t="s">
        <v>314</v>
      </c>
      <c r="D790" s="581"/>
      <c r="E790" s="254">
        <v>207.3</v>
      </c>
      <c r="F790" s="540"/>
      <c r="G790" s="255"/>
      <c r="H790" s="256"/>
      <c r="I790" s="251"/>
      <c r="J790" s="257"/>
      <c r="K790" s="251"/>
      <c r="M790" s="252" t="s">
        <v>314</v>
      </c>
      <c r="O790" s="241"/>
    </row>
    <row r="791" spans="1:15" ht="12.75">
      <c r="A791" s="250"/>
      <c r="B791" s="253"/>
      <c r="C791" s="580" t="s">
        <v>315</v>
      </c>
      <c r="D791" s="581"/>
      <c r="E791" s="254">
        <v>6.6</v>
      </c>
      <c r="F791" s="540"/>
      <c r="G791" s="255"/>
      <c r="H791" s="256"/>
      <c r="I791" s="251"/>
      <c r="J791" s="257"/>
      <c r="K791" s="251"/>
      <c r="M791" s="252" t="s">
        <v>315</v>
      </c>
      <c r="O791" s="241"/>
    </row>
    <row r="792" spans="1:15" ht="12.75">
      <c r="A792" s="250"/>
      <c r="B792" s="253"/>
      <c r="C792" s="580" t="s">
        <v>316</v>
      </c>
      <c r="D792" s="581"/>
      <c r="E792" s="254">
        <v>72.8</v>
      </c>
      <c r="F792" s="540"/>
      <c r="G792" s="255"/>
      <c r="H792" s="256"/>
      <c r="I792" s="251"/>
      <c r="J792" s="257"/>
      <c r="K792" s="251"/>
      <c r="M792" s="252" t="s">
        <v>316</v>
      </c>
      <c r="O792" s="241"/>
    </row>
    <row r="793" spans="1:80" ht="12.75">
      <c r="A793" s="242">
        <v>91</v>
      </c>
      <c r="B793" s="243" t="s">
        <v>568</v>
      </c>
      <c r="C793" s="244" t="s">
        <v>569</v>
      </c>
      <c r="D793" s="245" t="s">
        <v>112</v>
      </c>
      <c r="E793" s="246">
        <v>155</v>
      </c>
      <c r="F793" s="377"/>
      <c r="G793" s="247">
        <f>E793*F793</f>
        <v>0</v>
      </c>
      <c r="H793" s="248">
        <v>0</v>
      </c>
      <c r="I793" s="249">
        <f>E793*H793</f>
        <v>0</v>
      </c>
      <c r="J793" s="248">
        <v>-0.014</v>
      </c>
      <c r="K793" s="249">
        <f>E793*J793</f>
        <v>-2.17</v>
      </c>
      <c r="O793" s="241">
        <v>2</v>
      </c>
      <c r="AA793" s="214">
        <v>1</v>
      </c>
      <c r="AB793" s="214">
        <v>1</v>
      </c>
      <c r="AC793" s="214">
        <v>1</v>
      </c>
      <c r="AZ793" s="214">
        <v>1</v>
      </c>
      <c r="BA793" s="214">
        <f>IF(AZ793=1,G793,0)</f>
        <v>0</v>
      </c>
      <c r="BB793" s="214">
        <f>IF(AZ793=2,G793,0)</f>
        <v>0</v>
      </c>
      <c r="BC793" s="214">
        <f>IF(AZ793=3,G793,0)</f>
        <v>0</v>
      </c>
      <c r="BD793" s="214">
        <f>IF(AZ793=4,G793,0)</f>
        <v>0</v>
      </c>
      <c r="BE793" s="214">
        <f>IF(AZ793=5,G793,0)</f>
        <v>0</v>
      </c>
      <c r="CA793" s="241">
        <v>1</v>
      </c>
      <c r="CB793" s="241">
        <v>1</v>
      </c>
    </row>
    <row r="794" spans="1:15" ht="12.75">
      <c r="A794" s="250"/>
      <c r="B794" s="253"/>
      <c r="C794" s="580" t="s">
        <v>419</v>
      </c>
      <c r="D794" s="581"/>
      <c r="E794" s="254">
        <v>155</v>
      </c>
      <c r="F794" s="540"/>
      <c r="G794" s="255"/>
      <c r="H794" s="256"/>
      <c r="I794" s="251"/>
      <c r="J794" s="257"/>
      <c r="K794" s="251"/>
      <c r="M794" s="252" t="s">
        <v>419</v>
      </c>
      <c r="O794" s="241"/>
    </row>
    <row r="795" spans="1:80" ht="12.75">
      <c r="A795" s="242">
        <v>92</v>
      </c>
      <c r="B795" s="243" t="s">
        <v>570</v>
      </c>
      <c r="C795" s="244" t="s">
        <v>571</v>
      </c>
      <c r="D795" s="245" t="s">
        <v>112</v>
      </c>
      <c r="E795" s="246">
        <v>75.2</v>
      </c>
      <c r="F795" s="377"/>
      <c r="G795" s="247">
        <f>E795*F795</f>
        <v>0</v>
      </c>
      <c r="H795" s="248">
        <v>0</v>
      </c>
      <c r="I795" s="249">
        <f>E795*H795</f>
        <v>0</v>
      </c>
      <c r="J795" s="248">
        <v>0</v>
      </c>
      <c r="K795" s="249">
        <f>E795*J795</f>
        <v>0</v>
      </c>
      <c r="O795" s="241">
        <v>2</v>
      </c>
      <c r="AA795" s="214">
        <v>1</v>
      </c>
      <c r="AB795" s="214">
        <v>1</v>
      </c>
      <c r="AC795" s="214">
        <v>1</v>
      </c>
      <c r="AZ795" s="214">
        <v>1</v>
      </c>
      <c r="BA795" s="214">
        <f>IF(AZ795=1,G795,0)</f>
        <v>0</v>
      </c>
      <c r="BB795" s="214">
        <f>IF(AZ795=2,G795,0)</f>
        <v>0</v>
      </c>
      <c r="BC795" s="214">
        <f>IF(AZ795=3,G795,0)</f>
        <v>0</v>
      </c>
      <c r="BD795" s="214">
        <f>IF(AZ795=4,G795,0)</f>
        <v>0</v>
      </c>
      <c r="BE795" s="214">
        <f>IF(AZ795=5,G795,0)</f>
        <v>0</v>
      </c>
      <c r="CA795" s="241">
        <v>1</v>
      </c>
      <c r="CB795" s="241">
        <v>1</v>
      </c>
    </row>
    <row r="796" spans="1:15" ht="12.75">
      <c r="A796" s="250"/>
      <c r="B796" s="253"/>
      <c r="C796" s="580" t="s">
        <v>118</v>
      </c>
      <c r="D796" s="581"/>
      <c r="E796" s="254">
        <v>33.6</v>
      </c>
      <c r="F796" s="540"/>
      <c r="G796" s="255"/>
      <c r="H796" s="256"/>
      <c r="I796" s="251"/>
      <c r="J796" s="257"/>
      <c r="K796" s="251"/>
      <c r="M796" s="252" t="s">
        <v>118</v>
      </c>
      <c r="O796" s="241"/>
    </row>
    <row r="797" spans="1:15" ht="12.75">
      <c r="A797" s="250"/>
      <c r="B797" s="253"/>
      <c r="C797" s="580" t="s">
        <v>119</v>
      </c>
      <c r="D797" s="581"/>
      <c r="E797" s="254">
        <v>41.6</v>
      </c>
      <c r="F797" s="540"/>
      <c r="G797" s="255"/>
      <c r="H797" s="256"/>
      <c r="I797" s="251"/>
      <c r="J797" s="257"/>
      <c r="K797" s="251"/>
      <c r="M797" s="252" t="s">
        <v>119</v>
      </c>
      <c r="O797" s="241"/>
    </row>
    <row r="798" spans="1:80" ht="22.5">
      <c r="A798" s="242">
        <v>93</v>
      </c>
      <c r="B798" s="243" t="s">
        <v>572</v>
      </c>
      <c r="C798" s="244" t="s">
        <v>573</v>
      </c>
      <c r="D798" s="245" t="s">
        <v>112</v>
      </c>
      <c r="E798" s="246">
        <v>3428.69</v>
      </c>
      <c r="F798" s="377"/>
      <c r="G798" s="247">
        <f>E798*F798</f>
        <v>0</v>
      </c>
      <c r="H798" s="248">
        <v>0</v>
      </c>
      <c r="I798" s="249">
        <f>E798*H798</f>
        <v>0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580" t="s">
        <v>313</v>
      </c>
      <c r="D799" s="581"/>
      <c r="E799" s="254">
        <v>13.9</v>
      </c>
      <c r="F799" s="540"/>
      <c r="G799" s="255"/>
      <c r="H799" s="256"/>
      <c r="I799" s="251"/>
      <c r="J799" s="257"/>
      <c r="K799" s="251"/>
      <c r="M799" s="252" t="s">
        <v>313</v>
      </c>
      <c r="O799" s="241"/>
    </row>
    <row r="800" spans="1:15" ht="12.75">
      <c r="A800" s="250"/>
      <c r="B800" s="253"/>
      <c r="C800" s="580" t="s">
        <v>314</v>
      </c>
      <c r="D800" s="581"/>
      <c r="E800" s="254">
        <v>207.3</v>
      </c>
      <c r="F800" s="540"/>
      <c r="G800" s="255"/>
      <c r="H800" s="256"/>
      <c r="I800" s="251"/>
      <c r="J800" s="257"/>
      <c r="K800" s="251"/>
      <c r="M800" s="252" t="s">
        <v>314</v>
      </c>
      <c r="O800" s="241"/>
    </row>
    <row r="801" spans="1:15" ht="12.75">
      <c r="A801" s="250"/>
      <c r="B801" s="253"/>
      <c r="C801" s="580" t="s">
        <v>315</v>
      </c>
      <c r="D801" s="581"/>
      <c r="E801" s="254">
        <v>6.6</v>
      </c>
      <c r="F801" s="540"/>
      <c r="G801" s="255"/>
      <c r="H801" s="256"/>
      <c r="I801" s="251"/>
      <c r="J801" s="257"/>
      <c r="K801" s="251"/>
      <c r="M801" s="252" t="s">
        <v>315</v>
      </c>
      <c r="O801" s="241"/>
    </row>
    <row r="802" spans="1:15" ht="12.75">
      <c r="A802" s="250"/>
      <c r="B802" s="253"/>
      <c r="C802" s="580" t="s">
        <v>316</v>
      </c>
      <c r="D802" s="581"/>
      <c r="E802" s="254">
        <v>72.8</v>
      </c>
      <c r="F802" s="540"/>
      <c r="G802" s="255"/>
      <c r="H802" s="256"/>
      <c r="I802" s="251"/>
      <c r="J802" s="257"/>
      <c r="K802" s="251"/>
      <c r="M802" s="252" t="s">
        <v>316</v>
      </c>
      <c r="O802" s="241"/>
    </row>
    <row r="803" spans="1:15" ht="12.75">
      <c r="A803" s="250"/>
      <c r="B803" s="253"/>
      <c r="C803" s="580" t="s">
        <v>317</v>
      </c>
      <c r="D803" s="581"/>
      <c r="E803" s="254">
        <v>70.9</v>
      </c>
      <c r="F803" s="540"/>
      <c r="G803" s="255"/>
      <c r="H803" s="256"/>
      <c r="I803" s="251"/>
      <c r="J803" s="257"/>
      <c r="K803" s="251"/>
      <c r="M803" s="252" t="s">
        <v>317</v>
      </c>
      <c r="O803" s="241"/>
    </row>
    <row r="804" spans="1:15" ht="12.75">
      <c r="A804" s="250"/>
      <c r="B804" s="253"/>
      <c r="C804" s="580" t="s">
        <v>318</v>
      </c>
      <c r="D804" s="581"/>
      <c r="E804" s="254">
        <v>2924.2</v>
      </c>
      <c r="F804" s="540"/>
      <c r="G804" s="255"/>
      <c r="H804" s="256"/>
      <c r="I804" s="251"/>
      <c r="J804" s="257"/>
      <c r="K804" s="251"/>
      <c r="M804" s="252" t="s">
        <v>318</v>
      </c>
      <c r="O804" s="241"/>
    </row>
    <row r="805" spans="1:15" ht="12.75">
      <c r="A805" s="250"/>
      <c r="B805" s="253"/>
      <c r="C805" s="580" t="s">
        <v>319</v>
      </c>
      <c r="D805" s="581"/>
      <c r="E805" s="254">
        <v>116.79</v>
      </c>
      <c r="F805" s="540"/>
      <c r="G805" s="255"/>
      <c r="H805" s="256"/>
      <c r="I805" s="251"/>
      <c r="J805" s="257"/>
      <c r="K805" s="251"/>
      <c r="M805" s="252" t="s">
        <v>319</v>
      </c>
      <c r="O805" s="241"/>
    </row>
    <row r="806" spans="1:15" ht="12.75">
      <c r="A806" s="250"/>
      <c r="B806" s="253"/>
      <c r="C806" s="580" t="s">
        <v>320</v>
      </c>
      <c r="D806" s="581"/>
      <c r="E806" s="254">
        <v>16.2</v>
      </c>
      <c r="F806" s="540"/>
      <c r="G806" s="255"/>
      <c r="H806" s="256"/>
      <c r="I806" s="251"/>
      <c r="J806" s="257"/>
      <c r="K806" s="251"/>
      <c r="M806" s="252" t="s">
        <v>320</v>
      </c>
      <c r="O806" s="241"/>
    </row>
    <row r="807" spans="1:57" ht="12.75">
      <c r="A807" s="258"/>
      <c r="B807" s="259" t="s">
        <v>102</v>
      </c>
      <c r="C807" s="260" t="s">
        <v>559</v>
      </c>
      <c r="D807" s="261"/>
      <c r="E807" s="262"/>
      <c r="F807" s="542"/>
      <c r="G807" s="264">
        <f>SUM(G779:G806)</f>
        <v>0</v>
      </c>
      <c r="H807" s="265"/>
      <c r="I807" s="266">
        <f>SUM(I779:I806)</f>
        <v>0.01005</v>
      </c>
      <c r="J807" s="265"/>
      <c r="K807" s="266">
        <f>SUM(K779:K806)</f>
        <v>-70.56284000000001</v>
      </c>
      <c r="O807" s="241">
        <v>4</v>
      </c>
      <c r="BA807" s="267">
        <f>SUM(BA779:BA806)</f>
        <v>0</v>
      </c>
      <c r="BB807" s="267">
        <f>SUM(BB779:BB806)</f>
        <v>0</v>
      </c>
      <c r="BC807" s="267">
        <f>SUM(BC779:BC806)</f>
        <v>0</v>
      </c>
      <c r="BD807" s="267">
        <f>SUM(BD779:BD806)</f>
        <v>0</v>
      </c>
      <c r="BE807" s="267">
        <f>SUM(BE779:BE806)</f>
        <v>0</v>
      </c>
    </row>
    <row r="808" spans="1:15" ht="12.75">
      <c r="A808" s="231" t="s">
        <v>98</v>
      </c>
      <c r="B808" s="232" t="s">
        <v>574</v>
      </c>
      <c r="C808" s="233" t="s">
        <v>575</v>
      </c>
      <c r="D808" s="234"/>
      <c r="E808" s="235"/>
      <c r="F808" s="543"/>
      <c r="G808" s="236"/>
      <c r="H808" s="237"/>
      <c r="I808" s="238"/>
      <c r="J808" s="239"/>
      <c r="K808" s="240"/>
      <c r="O808" s="241">
        <v>1</v>
      </c>
    </row>
    <row r="809" spans="1:80" ht="12.75">
      <c r="A809" s="242">
        <v>94</v>
      </c>
      <c r="B809" s="243" t="s">
        <v>577</v>
      </c>
      <c r="C809" s="244" t="s">
        <v>578</v>
      </c>
      <c r="D809" s="245" t="s">
        <v>579</v>
      </c>
      <c r="E809" s="246">
        <v>449.945081161</v>
      </c>
      <c r="F809" s="377"/>
      <c r="G809" s="247">
        <f>E809*F809</f>
        <v>0</v>
      </c>
      <c r="H809" s="248">
        <v>0</v>
      </c>
      <c r="I809" s="249">
        <f>E809*H809</f>
        <v>0</v>
      </c>
      <c r="J809" s="248"/>
      <c r="K809" s="249">
        <f>E809*J809</f>
        <v>0</v>
      </c>
      <c r="O809" s="241">
        <v>2</v>
      </c>
      <c r="AA809" s="214">
        <v>7</v>
      </c>
      <c r="AB809" s="214">
        <v>1</v>
      </c>
      <c r="AC809" s="214">
        <v>2</v>
      </c>
      <c r="AZ809" s="214">
        <v>1</v>
      </c>
      <c r="BA809" s="214">
        <f>IF(AZ809=1,G809,0)</f>
        <v>0</v>
      </c>
      <c r="BB809" s="214">
        <f>IF(AZ809=2,G809,0)</f>
        <v>0</v>
      </c>
      <c r="BC809" s="214">
        <f>IF(AZ809=3,G809,0)</f>
        <v>0</v>
      </c>
      <c r="BD809" s="214">
        <f>IF(AZ809=4,G809,0)</f>
        <v>0</v>
      </c>
      <c r="BE809" s="214">
        <f>IF(AZ809=5,G809,0)</f>
        <v>0</v>
      </c>
      <c r="CA809" s="241">
        <v>7</v>
      </c>
      <c r="CB809" s="241">
        <v>1</v>
      </c>
    </row>
    <row r="810" spans="1:57" ht="12.75">
      <c r="A810" s="258"/>
      <c r="B810" s="259" t="s">
        <v>102</v>
      </c>
      <c r="C810" s="260" t="s">
        <v>576</v>
      </c>
      <c r="D810" s="261"/>
      <c r="E810" s="262"/>
      <c r="F810" s="542"/>
      <c r="G810" s="264">
        <f>SUM(G808:G809)</f>
        <v>0</v>
      </c>
      <c r="H810" s="265"/>
      <c r="I810" s="266">
        <f>SUM(I808:I809)</f>
        <v>0</v>
      </c>
      <c r="J810" s="265"/>
      <c r="K810" s="266">
        <f>SUM(K808:K809)</f>
        <v>0</v>
      </c>
      <c r="O810" s="241">
        <v>4</v>
      </c>
      <c r="BA810" s="267">
        <f>SUM(BA808:BA809)</f>
        <v>0</v>
      </c>
      <c r="BB810" s="267">
        <f>SUM(BB808:BB809)</f>
        <v>0</v>
      </c>
      <c r="BC810" s="267">
        <f>SUM(BC808:BC809)</f>
        <v>0</v>
      </c>
      <c r="BD810" s="267">
        <f>SUM(BD808:BD809)</f>
        <v>0</v>
      </c>
      <c r="BE810" s="267">
        <f>SUM(BE808:BE809)</f>
        <v>0</v>
      </c>
    </row>
    <row r="811" spans="1:15" ht="12.75">
      <c r="A811" s="231" t="s">
        <v>98</v>
      </c>
      <c r="B811" s="232" t="s">
        <v>580</v>
      </c>
      <c r="C811" s="233" t="s">
        <v>581</v>
      </c>
      <c r="D811" s="234"/>
      <c r="E811" s="235"/>
      <c r="F811" s="543"/>
      <c r="G811" s="236"/>
      <c r="H811" s="237"/>
      <c r="I811" s="238"/>
      <c r="J811" s="239"/>
      <c r="K811" s="240"/>
      <c r="O811" s="241">
        <v>1</v>
      </c>
    </row>
    <row r="812" spans="1:80" ht="22.5">
      <c r="A812" s="242">
        <v>95</v>
      </c>
      <c r="B812" s="243" t="s">
        <v>583</v>
      </c>
      <c r="C812" s="244" t="s">
        <v>584</v>
      </c>
      <c r="D812" s="245" t="s">
        <v>112</v>
      </c>
      <c r="E812" s="246">
        <v>300.6</v>
      </c>
      <c r="F812" s="377"/>
      <c r="G812" s="247">
        <f>E812*F812</f>
        <v>0</v>
      </c>
      <c r="H812" s="248">
        <v>0.00052</v>
      </c>
      <c r="I812" s="249">
        <f>E812*H812</f>
        <v>0.156312</v>
      </c>
      <c r="J812" s="248">
        <v>0</v>
      </c>
      <c r="K812" s="249">
        <f>E812*J812</f>
        <v>0</v>
      </c>
      <c r="O812" s="241">
        <v>2</v>
      </c>
      <c r="AA812" s="214">
        <v>1</v>
      </c>
      <c r="AB812" s="214">
        <v>7</v>
      </c>
      <c r="AC812" s="214">
        <v>7</v>
      </c>
      <c r="AZ812" s="214">
        <v>2</v>
      </c>
      <c r="BA812" s="214">
        <f>IF(AZ812=1,G812,0)</f>
        <v>0</v>
      </c>
      <c r="BB812" s="214">
        <f>IF(AZ812=2,G812,0)</f>
        <v>0</v>
      </c>
      <c r="BC812" s="214">
        <f>IF(AZ812=3,G812,0)</f>
        <v>0</v>
      </c>
      <c r="BD812" s="214">
        <f>IF(AZ812=4,G812,0)</f>
        <v>0</v>
      </c>
      <c r="BE812" s="214">
        <f>IF(AZ812=5,G812,0)</f>
        <v>0</v>
      </c>
      <c r="CA812" s="241">
        <v>1</v>
      </c>
      <c r="CB812" s="241">
        <v>7</v>
      </c>
    </row>
    <row r="813" spans="1:15" ht="12.75">
      <c r="A813" s="250"/>
      <c r="B813" s="253"/>
      <c r="C813" s="580" t="s">
        <v>585</v>
      </c>
      <c r="D813" s="581"/>
      <c r="E813" s="254">
        <v>221.2</v>
      </c>
      <c r="F813" s="540"/>
      <c r="G813" s="255"/>
      <c r="H813" s="256"/>
      <c r="I813" s="251"/>
      <c r="J813" s="257"/>
      <c r="K813" s="251"/>
      <c r="M813" s="252" t="s">
        <v>585</v>
      </c>
      <c r="O813" s="241"/>
    </row>
    <row r="814" spans="1:15" ht="12.75">
      <c r="A814" s="250"/>
      <c r="B814" s="253"/>
      <c r="C814" s="580" t="s">
        <v>586</v>
      </c>
      <c r="D814" s="581"/>
      <c r="E814" s="254">
        <v>79.4</v>
      </c>
      <c r="F814" s="540"/>
      <c r="G814" s="255"/>
      <c r="H814" s="256"/>
      <c r="I814" s="251"/>
      <c r="J814" s="257"/>
      <c r="K814" s="251"/>
      <c r="M814" s="252" t="s">
        <v>586</v>
      </c>
      <c r="O814" s="241"/>
    </row>
    <row r="815" spans="1:80" ht="12.75">
      <c r="A815" s="242">
        <v>96</v>
      </c>
      <c r="B815" s="243" t="s">
        <v>587</v>
      </c>
      <c r="C815" s="244" t="s">
        <v>588</v>
      </c>
      <c r="D815" s="245" t="s">
        <v>112</v>
      </c>
      <c r="E815" s="246">
        <v>254.38</v>
      </c>
      <c r="F815" s="377"/>
      <c r="G815" s="247">
        <f>E815*F815</f>
        <v>0</v>
      </c>
      <c r="H815" s="248">
        <v>8E-05</v>
      </c>
      <c r="I815" s="249">
        <f>E815*H815</f>
        <v>0.0203504</v>
      </c>
      <c r="J815" s="248">
        <v>0</v>
      </c>
      <c r="K815" s="249">
        <f>E815*J815</f>
        <v>0</v>
      </c>
      <c r="O815" s="241">
        <v>2</v>
      </c>
      <c r="AA815" s="214">
        <v>1</v>
      </c>
      <c r="AB815" s="214">
        <v>7</v>
      </c>
      <c r="AC815" s="214">
        <v>7</v>
      </c>
      <c r="AZ815" s="214">
        <v>2</v>
      </c>
      <c r="BA815" s="214">
        <f>IF(AZ815=1,G815,0)</f>
        <v>0</v>
      </c>
      <c r="BB815" s="214">
        <f>IF(AZ815=2,G815,0)</f>
        <v>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</v>
      </c>
      <c r="CB815" s="241">
        <v>7</v>
      </c>
    </row>
    <row r="816" spans="1:15" ht="12.75">
      <c r="A816" s="250"/>
      <c r="B816" s="253"/>
      <c r="C816" s="580" t="s">
        <v>589</v>
      </c>
      <c r="D816" s="581"/>
      <c r="E816" s="254">
        <v>254.38</v>
      </c>
      <c r="F816" s="540"/>
      <c r="G816" s="255"/>
      <c r="H816" s="256"/>
      <c r="I816" s="251"/>
      <c r="J816" s="257"/>
      <c r="K816" s="251"/>
      <c r="M816" s="252" t="s">
        <v>589</v>
      </c>
      <c r="O816" s="241"/>
    </row>
    <row r="817" spans="1:80" ht="22.5">
      <c r="A817" s="242">
        <v>97</v>
      </c>
      <c r="B817" s="243" t="s">
        <v>590</v>
      </c>
      <c r="C817" s="244" t="s">
        <v>591</v>
      </c>
      <c r="D817" s="245" t="s">
        <v>112</v>
      </c>
      <c r="E817" s="246">
        <v>300.6</v>
      </c>
      <c r="F817" s="377"/>
      <c r="G817" s="247">
        <f>E817*F817</f>
        <v>0</v>
      </c>
      <c r="H817" s="248">
        <v>0.00058</v>
      </c>
      <c r="I817" s="249">
        <f>E817*H817</f>
        <v>0.174348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7</v>
      </c>
      <c r="AC817" s="214">
        <v>7</v>
      </c>
      <c r="AZ817" s="214">
        <v>2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7</v>
      </c>
    </row>
    <row r="818" spans="1:15" ht="12.75">
      <c r="A818" s="250"/>
      <c r="B818" s="253"/>
      <c r="C818" s="580" t="s">
        <v>585</v>
      </c>
      <c r="D818" s="581"/>
      <c r="E818" s="254">
        <v>221.2</v>
      </c>
      <c r="F818" s="540"/>
      <c r="G818" s="255"/>
      <c r="H818" s="256"/>
      <c r="I818" s="251"/>
      <c r="J818" s="257"/>
      <c r="K818" s="251"/>
      <c r="M818" s="252" t="s">
        <v>585</v>
      </c>
      <c r="O818" s="241"/>
    </row>
    <row r="819" spans="1:15" ht="12.75">
      <c r="A819" s="250"/>
      <c r="B819" s="253"/>
      <c r="C819" s="580" t="s">
        <v>586</v>
      </c>
      <c r="D819" s="581"/>
      <c r="E819" s="254">
        <v>79.4</v>
      </c>
      <c r="F819" s="540"/>
      <c r="G819" s="255"/>
      <c r="H819" s="256"/>
      <c r="I819" s="251"/>
      <c r="J819" s="257"/>
      <c r="K819" s="251"/>
      <c r="M819" s="252" t="s">
        <v>586</v>
      </c>
      <c r="O819" s="241"/>
    </row>
    <row r="820" spans="1:80" ht="12.75">
      <c r="A820" s="242">
        <v>98</v>
      </c>
      <c r="B820" s="243" t="s">
        <v>592</v>
      </c>
      <c r="C820" s="244" t="s">
        <v>593</v>
      </c>
      <c r="D820" s="245" t="s">
        <v>227</v>
      </c>
      <c r="E820" s="246">
        <v>260.64</v>
      </c>
      <c r="F820" s="377"/>
      <c r="G820" s="247">
        <f>E820*F820</f>
        <v>0</v>
      </c>
      <c r="H820" s="248">
        <v>0.00021</v>
      </c>
      <c r="I820" s="249">
        <f>E820*H820</f>
        <v>0.0547344</v>
      </c>
      <c r="J820" s="248">
        <v>0</v>
      </c>
      <c r="K820" s="249">
        <f>E820*J820</f>
        <v>0</v>
      </c>
      <c r="O820" s="241">
        <v>2</v>
      </c>
      <c r="AA820" s="214">
        <v>1</v>
      </c>
      <c r="AB820" s="214">
        <v>7</v>
      </c>
      <c r="AC820" s="214">
        <v>7</v>
      </c>
      <c r="AZ820" s="214">
        <v>2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1</v>
      </c>
      <c r="CB820" s="241">
        <v>7</v>
      </c>
    </row>
    <row r="821" spans="1:15" ht="12.75">
      <c r="A821" s="250"/>
      <c r="B821" s="253"/>
      <c r="C821" s="580" t="s">
        <v>422</v>
      </c>
      <c r="D821" s="581"/>
      <c r="E821" s="254">
        <v>60.58</v>
      </c>
      <c r="F821" s="540"/>
      <c r="G821" s="255"/>
      <c r="H821" s="256"/>
      <c r="I821" s="251"/>
      <c r="J821" s="257"/>
      <c r="K821" s="251"/>
      <c r="M821" s="252" t="s">
        <v>422</v>
      </c>
      <c r="O821" s="241"/>
    </row>
    <row r="822" spans="1:15" ht="12.75">
      <c r="A822" s="250"/>
      <c r="B822" s="253"/>
      <c r="C822" s="580" t="s">
        <v>423</v>
      </c>
      <c r="D822" s="581"/>
      <c r="E822" s="254">
        <v>7.58</v>
      </c>
      <c r="F822" s="540"/>
      <c r="G822" s="255"/>
      <c r="H822" s="256"/>
      <c r="I822" s="251"/>
      <c r="J822" s="257"/>
      <c r="K822" s="251"/>
      <c r="M822" s="252" t="s">
        <v>423</v>
      </c>
      <c r="O822" s="241"/>
    </row>
    <row r="823" spans="1:15" ht="12.75">
      <c r="A823" s="250"/>
      <c r="B823" s="253"/>
      <c r="C823" s="580" t="s">
        <v>424</v>
      </c>
      <c r="D823" s="581"/>
      <c r="E823" s="254">
        <v>60.58</v>
      </c>
      <c r="F823" s="540"/>
      <c r="G823" s="255"/>
      <c r="H823" s="256"/>
      <c r="I823" s="251"/>
      <c r="J823" s="257"/>
      <c r="K823" s="251"/>
      <c r="M823" s="252" t="s">
        <v>424</v>
      </c>
      <c r="O823" s="241"/>
    </row>
    <row r="824" spans="1:15" ht="12.75">
      <c r="A824" s="250"/>
      <c r="B824" s="253"/>
      <c r="C824" s="580" t="s">
        <v>423</v>
      </c>
      <c r="D824" s="581"/>
      <c r="E824" s="254">
        <v>7.58</v>
      </c>
      <c r="F824" s="540"/>
      <c r="G824" s="255"/>
      <c r="H824" s="256"/>
      <c r="I824" s="251"/>
      <c r="J824" s="257"/>
      <c r="K824" s="251"/>
      <c r="M824" s="252" t="s">
        <v>423</v>
      </c>
      <c r="O824" s="241"/>
    </row>
    <row r="825" spans="1:15" ht="12.75">
      <c r="A825" s="250"/>
      <c r="B825" s="253"/>
      <c r="C825" s="580" t="s">
        <v>425</v>
      </c>
      <c r="D825" s="581"/>
      <c r="E825" s="254">
        <v>62.16</v>
      </c>
      <c r="F825" s="540"/>
      <c r="G825" s="255"/>
      <c r="H825" s="256"/>
      <c r="I825" s="251"/>
      <c r="J825" s="257"/>
      <c r="K825" s="251"/>
      <c r="M825" s="252" t="s">
        <v>425</v>
      </c>
      <c r="O825" s="241"/>
    </row>
    <row r="826" spans="1:15" ht="12.75">
      <c r="A826" s="250"/>
      <c r="B826" s="253"/>
      <c r="C826" s="580" t="s">
        <v>426</v>
      </c>
      <c r="D826" s="581"/>
      <c r="E826" s="254">
        <v>62.16</v>
      </c>
      <c r="F826" s="540"/>
      <c r="G826" s="255"/>
      <c r="H826" s="256"/>
      <c r="I826" s="251"/>
      <c r="J826" s="257"/>
      <c r="K826" s="251"/>
      <c r="M826" s="252" t="s">
        <v>426</v>
      </c>
      <c r="O826" s="241"/>
    </row>
    <row r="827" spans="1:80" ht="12.75">
      <c r="A827" s="242">
        <v>99</v>
      </c>
      <c r="B827" s="243" t="s">
        <v>594</v>
      </c>
      <c r="C827" s="244" t="s">
        <v>595</v>
      </c>
      <c r="D827" s="245" t="s">
        <v>112</v>
      </c>
      <c r="E827" s="246">
        <v>292.537</v>
      </c>
      <c r="F827" s="377"/>
      <c r="G827" s="247">
        <f>E827*F827</f>
        <v>0</v>
      </c>
      <c r="H827" s="248">
        <v>0.0002</v>
      </c>
      <c r="I827" s="249">
        <f>E827*H827</f>
        <v>0.0585074</v>
      </c>
      <c r="J827" s="248"/>
      <c r="K827" s="249">
        <f>E827*J827</f>
        <v>0</v>
      </c>
      <c r="O827" s="241">
        <v>2</v>
      </c>
      <c r="AA827" s="214">
        <v>3</v>
      </c>
      <c r="AB827" s="214">
        <v>1</v>
      </c>
      <c r="AC827" s="214">
        <v>2832314012</v>
      </c>
      <c r="AZ827" s="214">
        <v>2</v>
      </c>
      <c r="BA827" s="214">
        <f>IF(AZ827=1,G827,0)</f>
        <v>0</v>
      </c>
      <c r="BB827" s="214">
        <f>IF(AZ827=2,G827,0)</f>
        <v>0</v>
      </c>
      <c r="BC827" s="214">
        <f>IF(AZ827=3,G827,0)</f>
        <v>0</v>
      </c>
      <c r="BD827" s="214">
        <f>IF(AZ827=4,G827,0)</f>
        <v>0</v>
      </c>
      <c r="BE827" s="214">
        <f>IF(AZ827=5,G827,0)</f>
        <v>0</v>
      </c>
      <c r="CA827" s="241">
        <v>3</v>
      </c>
      <c r="CB827" s="241">
        <v>1</v>
      </c>
    </row>
    <row r="828" spans="1:15" ht="12.75">
      <c r="A828" s="250"/>
      <c r="B828" s="253"/>
      <c r="C828" s="580" t="s">
        <v>596</v>
      </c>
      <c r="D828" s="581"/>
      <c r="E828" s="254">
        <v>292.537</v>
      </c>
      <c r="F828" s="540"/>
      <c r="G828" s="255"/>
      <c r="H828" s="256"/>
      <c r="I828" s="251"/>
      <c r="J828" s="257"/>
      <c r="K828" s="251"/>
      <c r="M828" s="252" t="s">
        <v>596</v>
      </c>
      <c r="O828" s="241"/>
    </row>
    <row r="829" spans="1:80" ht="12.75">
      <c r="A829" s="242">
        <v>100</v>
      </c>
      <c r="B829" s="243" t="s">
        <v>597</v>
      </c>
      <c r="C829" s="244" t="s">
        <v>598</v>
      </c>
      <c r="D829" s="245" t="s">
        <v>112</v>
      </c>
      <c r="E829" s="246">
        <v>375.75</v>
      </c>
      <c r="F829" s="377"/>
      <c r="G829" s="247">
        <f>E829*F829</f>
        <v>0</v>
      </c>
      <c r="H829" s="248">
        <v>0.0046</v>
      </c>
      <c r="I829" s="249">
        <f>E829*H829</f>
        <v>1.72845</v>
      </c>
      <c r="J829" s="248"/>
      <c r="K829" s="249">
        <f>E829*J829</f>
        <v>0</v>
      </c>
      <c r="O829" s="241">
        <v>2</v>
      </c>
      <c r="AA829" s="214">
        <v>3</v>
      </c>
      <c r="AB829" s="214">
        <v>7</v>
      </c>
      <c r="AC829" s="214">
        <v>62852251</v>
      </c>
      <c r="AZ829" s="214">
        <v>2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3</v>
      </c>
      <c r="CB829" s="241">
        <v>7</v>
      </c>
    </row>
    <row r="830" spans="1:15" ht="12.75">
      <c r="A830" s="250"/>
      <c r="B830" s="253"/>
      <c r="C830" s="580" t="s">
        <v>585</v>
      </c>
      <c r="D830" s="581"/>
      <c r="E830" s="254">
        <v>221.2</v>
      </c>
      <c r="F830" s="540"/>
      <c r="G830" s="255"/>
      <c r="H830" s="256"/>
      <c r="I830" s="251"/>
      <c r="J830" s="257"/>
      <c r="K830" s="251"/>
      <c r="M830" s="252" t="s">
        <v>585</v>
      </c>
      <c r="O830" s="241"/>
    </row>
    <row r="831" spans="1:15" ht="12.75">
      <c r="A831" s="250"/>
      <c r="B831" s="253"/>
      <c r="C831" s="580" t="s">
        <v>586</v>
      </c>
      <c r="D831" s="581"/>
      <c r="E831" s="254">
        <v>79.4</v>
      </c>
      <c r="F831" s="540"/>
      <c r="G831" s="255"/>
      <c r="H831" s="256"/>
      <c r="I831" s="251"/>
      <c r="J831" s="257"/>
      <c r="K831" s="251"/>
      <c r="M831" s="252" t="s">
        <v>586</v>
      </c>
      <c r="O831" s="241"/>
    </row>
    <row r="832" spans="1:15" ht="12.75">
      <c r="A832" s="250"/>
      <c r="B832" s="253"/>
      <c r="C832" s="587" t="s">
        <v>202</v>
      </c>
      <c r="D832" s="581"/>
      <c r="E832" s="278">
        <v>300.6</v>
      </c>
      <c r="F832" s="540"/>
      <c r="G832" s="255"/>
      <c r="H832" s="256"/>
      <c r="I832" s="251"/>
      <c r="J832" s="257"/>
      <c r="K832" s="251"/>
      <c r="M832" s="252" t="s">
        <v>202</v>
      </c>
      <c r="O832" s="241"/>
    </row>
    <row r="833" spans="1:15" ht="12.75">
      <c r="A833" s="250"/>
      <c r="B833" s="253"/>
      <c r="C833" s="580" t="s">
        <v>599</v>
      </c>
      <c r="D833" s="581"/>
      <c r="E833" s="254">
        <v>75.15</v>
      </c>
      <c r="F833" s="540"/>
      <c r="G833" s="255"/>
      <c r="H833" s="256"/>
      <c r="I833" s="251"/>
      <c r="J833" s="257"/>
      <c r="K833" s="251"/>
      <c r="M833" s="252" t="s">
        <v>599</v>
      </c>
      <c r="O833" s="241"/>
    </row>
    <row r="834" spans="1:80" ht="12.75">
      <c r="A834" s="242">
        <v>101</v>
      </c>
      <c r="B834" s="243" t="s">
        <v>600</v>
      </c>
      <c r="C834" s="244" t="s">
        <v>601</v>
      </c>
      <c r="D834" s="245" t="s">
        <v>579</v>
      </c>
      <c r="E834" s="246">
        <v>2.1927022</v>
      </c>
      <c r="F834" s="377"/>
      <c r="G834" s="247">
        <f>E834*F834</f>
        <v>0</v>
      </c>
      <c r="H834" s="248">
        <v>0</v>
      </c>
      <c r="I834" s="249">
        <f>E834*H834</f>
        <v>0</v>
      </c>
      <c r="J834" s="248"/>
      <c r="K834" s="249">
        <f>E834*J834</f>
        <v>0</v>
      </c>
      <c r="O834" s="241">
        <v>2</v>
      </c>
      <c r="AA834" s="214">
        <v>7</v>
      </c>
      <c r="AB834" s="214">
        <v>1001</v>
      </c>
      <c r="AC834" s="214">
        <v>5</v>
      </c>
      <c r="AZ834" s="214">
        <v>2</v>
      </c>
      <c r="BA834" s="214">
        <f>IF(AZ834=1,G834,0)</f>
        <v>0</v>
      </c>
      <c r="BB834" s="214">
        <f>IF(AZ834=2,G834,0)</f>
        <v>0</v>
      </c>
      <c r="BC834" s="214">
        <f>IF(AZ834=3,G834,0)</f>
        <v>0</v>
      </c>
      <c r="BD834" s="214">
        <f>IF(AZ834=4,G834,0)</f>
        <v>0</v>
      </c>
      <c r="BE834" s="214">
        <f>IF(AZ834=5,G834,0)</f>
        <v>0</v>
      </c>
      <c r="CA834" s="241">
        <v>7</v>
      </c>
      <c r="CB834" s="241">
        <v>1001</v>
      </c>
    </row>
    <row r="835" spans="1:57" ht="12.75">
      <c r="A835" s="258"/>
      <c r="B835" s="259" t="s">
        <v>102</v>
      </c>
      <c r="C835" s="260" t="s">
        <v>582</v>
      </c>
      <c r="D835" s="261"/>
      <c r="E835" s="262"/>
      <c r="F835" s="542"/>
      <c r="G835" s="264">
        <f>SUM(G811:G834)</f>
        <v>0</v>
      </c>
      <c r="H835" s="265"/>
      <c r="I835" s="266">
        <f>SUM(I811:I834)</f>
        <v>2.1927022000000003</v>
      </c>
      <c r="J835" s="265"/>
      <c r="K835" s="266">
        <f>SUM(K811:K834)</f>
        <v>0</v>
      </c>
      <c r="O835" s="241">
        <v>4</v>
      </c>
      <c r="BA835" s="267">
        <f>SUM(BA811:BA834)</f>
        <v>0</v>
      </c>
      <c r="BB835" s="267">
        <f>SUM(BB811:BB834)</f>
        <v>0</v>
      </c>
      <c r="BC835" s="267">
        <f>SUM(BC811:BC834)</f>
        <v>0</v>
      </c>
      <c r="BD835" s="267">
        <f>SUM(BD811:BD834)</f>
        <v>0</v>
      </c>
      <c r="BE835" s="267">
        <f>SUM(BE811:BE834)</f>
        <v>0</v>
      </c>
    </row>
    <row r="836" spans="1:15" ht="12.75">
      <c r="A836" s="231" t="s">
        <v>98</v>
      </c>
      <c r="B836" s="232" t="s">
        <v>602</v>
      </c>
      <c r="C836" s="233" t="s">
        <v>603</v>
      </c>
      <c r="D836" s="234"/>
      <c r="E836" s="235"/>
      <c r="F836" s="543"/>
      <c r="G836" s="236"/>
      <c r="H836" s="237"/>
      <c r="I836" s="238"/>
      <c r="J836" s="239"/>
      <c r="K836" s="240"/>
      <c r="O836" s="241">
        <v>1</v>
      </c>
    </row>
    <row r="837" spans="1:80" ht="22.5">
      <c r="A837" s="242">
        <v>102</v>
      </c>
      <c r="B837" s="243" t="s">
        <v>605</v>
      </c>
      <c r="C837" s="244" t="s">
        <v>606</v>
      </c>
      <c r="D837" s="245" t="s">
        <v>112</v>
      </c>
      <c r="E837" s="246">
        <v>1840.5802</v>
      </c>
      <c r="F837" s="377"/>
      <c r="G837" s="247">
        <f>E837*F837</f>
        <v>0</v>
      </c>
      <c r="H837" s="248">
        <v>0</v>
      </c>
      <c r="I837" s="249">
        <f>E837*H837</f>
        <v>0</v>
      </c>
      <c r="J837" s="248">
        <v>-0.002</v>
      </c>
      <c r="K837" s="249">
        <f>E837*J837</f>
        <v>-3.6811604000000004</v>
      </c>
      <c r="O837" s="241">
        <v>2</v>
      </c>
      <c r="AA837" s="214">
        <v>1</v>
      </c>
      <c r="AB837" s="214">
        <v>7</v>
      </c>
      <c r="AC837" s="214">
        <v>7</v>
      </c>
      <c r="AZ837" s="214">
        <v>2</v>
      </c>
      <c r="BA837" s="214">
        <f>IF(AZ837=1,G837,0)</f>
        <v>0</v>
      </c>
      <c r="BB837" s="214">
        <f>IF(AZ837=2,G837,0)</f>
        <v>0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</v>
      </c>
      <c r="CB837" s="241">
        <v>7</v>
      </c>
    </row>
    <row r="838" spans="1:15" ht="12.75">
      <c r="A838" s="250"/>
      <c r="B838" s="253"/>
      <c r="C838" s="580" t="s">
        <v>607</v>
      </c>
      <c r="D838" s="581"/>
      <c r="E838" s="254">
        <v>252.375</v>
      </c>
      <c r="F838" s="540"/>
      <c r="G838" s="255"/>
      <c r="H838" s="256"/>
      <c r="I838" s="251"/>
      <c r="J838" s="257"/>
      <c r="K838" s="251"/>
      <c r="M838" s="252" t="s">
        <v>607</v>
      </c>
      <c r="O838" s="241"/>
    </row>
    <row r="839" spans="1:15" ht="12.75">
      <c r="A839" s="250"/>
      <c r="B839" s="253"/>
      <c r="C839" s="587" t="s">
        <v>202</v>
      </c>
      <c r="D839" s="581"/>
      <c r="E839" s="278">
        <v>252.375</v>
      </c>
      <c r="F839" s="540"/>
      <c r="G839" s="255"/>
      <c r="H839" s="256"/>
      <c r="I839" s="251"/>
      <c r="J839" s="257"/>
      <c r="K839" s="251"/>
      <c r="M839" s="252" t="s">
        <v>202</v>
      </c>
      <c r="O839" s="241"/>
    </row>
    <row r="840" spans="1:15" ht="12.75">
      <c r="A840" s="250"/>
      <c r="B840" s="253"/>
      <c r="C840" s="580" t="s">
        <v>608</v>
      </c>
      <c r="D840" s="581"/>
      <c r="E840" s="254">
        <v>0</v>
      </c>
      <c r="F840" s="540"/>
      <c r="G840" s="255"/>
      <c r="H840" s="256"/>
      <c r="I840" s="251"/>
      <c r="J840" s="257"/>
      <c r="K840" s="251"/>
      <c r="M840" s="252">
        <v>0</v>
      </c>
      <c r="O840" s="241"/>
    </row>
    <row r="841" spans="1:15" ht="12.75">
      <c r="A841" s="250"/>
      <c r="B841" s="253"/>
      <c r="C841" s="580" t="s">
        <v>609</v>
      </c>
      <c r="D841" s="581"/>
      <c r="E841" s="254">
        <v>165.295</v>
      </c>
      <c r="F841" s="540"/>
      <c r="G841" s="255"/>
      <c r="H841" s="256"/>
      <c r="I841" s="251"/>
      <c r="J841" s="257"/>
      <c r="K841" s="251"/>
      <c r="M841" s="252" t="s">
        <v>609</v>
      </c>
      <c r="O841" s="241"/>
    </row>
    <row r="842" spans="1:15" ht="12.75">
      <c r="A842" s="250"/>
      <c r="B842" s="253"/>
      <c r="C842" s="580" t="s">
        <v>610</v>
      </c>
      <c r="D842" s="581"/>
      <c r="E842" s="254">
        <v>193.56</v>
      </c>
      <c r="F842" s="540"/>
      <c r="G842" s="255"/>
      <c r="H842" s="256"/>
      <c r="I842" s="251"/>
      <c r="J842" s="257"/>
      <c r="K842" s="251"/>
      <c r="M842" s="252" t="s">
        <v>610</v>
      </c>
      <c r="O842" s="241"/>
    </row>
    <row r="843" spans="1:15" ht="12.75">
      <c r="A843" s="250"/>
      <c r="B843" s="253"/>
      <c r="C843" s="580" t="s">
        <v>611</v>
      </c>
      <c r="D843" s="581"/>
      <c r="E843" s="254">
        <v>118.3</v>
      </c>
      <c r="F843" s="540"/>
      <c r="G843" s="255"/>
      <c r="H843" s="256"/>
      <c r="I843" s="251"/>
      <c r="J843" s="257"/>
      <c r="K843" s="251"/>
      <c r="M843" s="252" t="s">
        <v>611</v>
      </c>
      <c r="O843" s="241"/>
    </row>
    <row r="844" spans="1:15" ht="12.75">
      <c r="A844" s="250"/>
      <c r="B844" s="253"/>
      <c r="C844" s="580" t="s">
        <v>612</v>
      </c>
      <c r="D844" s="581"/>
      <c r="E844" s="254">
        <v>325.93</v>
      </c>
      <c r="F844" s="540"/>
      <c r="G844" s="255"/>
      <c r="H844" s="256"/>
      <c r="I844" s="251"/>
      <c r="J844" s="257"/>
      <c r="K844" s="251"/>
      <c r="M844" s="252" t="s">
        <v>612</v>
      </c>
      <c r="O844" s="241"/>
    </row>
    <row r="845" spans="1:15" ht="12.75">
      <c r="A845" s="250"/>
      <c r="B845" s="253"/>
      <c r="C845" s="580" t="s">
        <v>613</v>
      </c>
      <c r="D845" s="581"/>
      <c r="E845" s="254">
        <v>155.47</v>
      </c>
      <c r="F845" s="540"/>
      <c r="G845" s="255"/>
      <c r="H845" s="256"/>
      <c r="I845" s="251"/>
      <c r="J845" s="257"/>
      <c r="K845" s="251"/>
      <c r="M845" s="252" t="s">
        <v>613</v>
      </c>
      <c r="O845" s="241"/>
    </row>
    <row r="846" spans="1:15" ht="12.75">
      <c r="A846" s="250"/>
      <c r="B846" s="253"/>
      <c r="C846" s="580" t="s">
        <v>614</v>
      </c>
      <c r="D846" s="581"/>
      <c r="E846" s="254">
        <v>129.03</v>
      </c>
      <c r="F846" s="540"/>
      <c r="G846" s="255"/>
      <c r="H846" s="256"/>
      <c r="I846" s="251"/>
      <c r="J846" s="257"/>
      <c r="K846" s="251"/>
      <c r="M846" s="252" t="s">
        <v>614</v>
      </c>
      <c r="O846" s="241"/>
    </row>
    <row r="847" spans="1:15" ht="12.75">
      <c r="A847" s="250"/>
      <c r="B847" s="253"/>
      <c r="C847" s="580" t="s">
        <v>615</v>
      </c>
      <c r="D847" s="581"/>
      <c r="E847" s="254">
        <v>125.08</v>
      </c>
      <c r="F847" s="540"/>
      <c r="G847" s="255"/>
      <c r="H847" s="256"/>
      <c r="I847" s="251"/>
      <c r="J847" s="257"/>
      <c r="K847" s="251"/>
      <c r="M847" s="252" t="s">
        <v>615</v>
      </c>
      <c r="O847" s="241"/>
    </row>
    <row r="848" spans="1:15" ht="12.75">
      <c r="A848" s="250"/>
      <c r="B848" s="253"/>
      <c r="C848" s="580" t="s">
        <v>616</v>
      </c>
      <c r="D848" s="581"/>
      <c r="E848" s="254">
        <v>260.4</v>
      </c>
      <c r="F848" s="540"/>
      <c r="G848" s="255"/>
      <c r="H848" s="256"/>
      <c r="I848" s="251"/>
      <c r="J848" s="257"/>
      <c r="K848" s="251"/>
      <c r="M848" s="252" t="s">
        <v>616</v>
      </c>
      <c r="O848" s="241"/>
    </row>
    <row r="849" spans="1:15" ht="12.75">
      <c r="A849" s="250"/>
      <c r="B849" s="253"/>
      <c r="C849" s="587" t="s">
        <v>202</v>
      </c>
      <c r="D849" s="581"/>
      <c r="E849" s="278">
        <v>1473.065</v>
      </c>
      <c r="F849" s="540"/>
      <c r="G849" s="255"/>
      <c r="H849" s="256"/>
      <c r="I849" s="251"/>
      <c r="J849" s="257"/>
      <c r="K849" s="251"/>
      <c r="M849" s="252" t="s">
        <v>202</v>
      </c>
      <c r="O849" s="241"/>
    </row>
    <row r="850" spans="1:15" ht="12.75">
      <c r="A850" s="250"/>
      <c r="B850" s="253"/>
      <c r="C850" s="580" t="s">
        <v>617</v>
      </c>
      <c r="D850" s="581"/>
      <c r="E850" s="254">
        <v>115.1402</v>
      </c>
      <c r="F850" s="540"/>
      <c r="G850" s="255"/>
      <c r="H850" s="256"/>
      <c r="I850" s="251"/>
      <c r="J850" s="257"/>
      <c r="K850" s="251"/>
      <c r="M850" s="252" t="s">
        <v>617</v>
      </c>
      <c r="O850" s="241"/>
    </row>
    <row r="851" spans="1:15" ht="12.75">
      <c r="A851" s="250"/>
      <c r="B851" s="253"/>
      <c r="C851" s="587" t="s">
        <v>202</v>
      </c>
      <c r="D851" s="581"/>
      <c r="E851" s="278">
        <v>115.1402</v>
      </c>
      <c r="F851" s="540"/>
      <c r="G851" s="255"/>
      <c r="H851" s="256"/>
      <c r="I851" s="251"/>
      <c r="J851" s="257"/>
      <c r="K851" s="251"/>
      <c r="M851" s="252" t="s">
        <v>202</v>
      </c>
      <c r="O851" s="241"/>
    </row>
    <row r="852" spans="1:80" ht="12.75">
      <c r="A852" s="242">
        <v>103</v>
      </c>
      <c r="B852" s="243" t="s">
        <v>618</v>
      </c>
      <c r="C852" s="244" t="s">
        <v>619</v>
      </c>
      <c r="D852" s="245" t="s">
        <v>153</v>
      </c>
      <c r="E852" s="246">
        <v>10</v>
      </c>
      <c r="F852" s="377"/>
      <c r="G852" s="247">
        <f>E852*F852</f>
        <v>0</v>
      </c>
      <c r="H852" s="248">
        <v>0</v>
      </c>
      <c r="I852" s="249">
        <f>E852*H852</f>
        <v>0</v>
      </c>
      <c r="J852" s="248">
        <v>-0.0003</v>
      </c>
      <c r="K852" s="249">
        <f>E852*J852</f>
        <v>-0.0029999999999999996</v>
      </c>
      <c r="O852" s="241">
        <v>2</v>
      </c>
      <c r="AA852" s="214">
        <v>1</v>
      </c>
      <c r="AB852" s="214">
        <v>7</v>
      </c>
      <c r="AC852" s="214">
        <v>7</v>
      </c>
      <c r="AZ852" s="214">
        <v>2</v>
      </c>
      <c r="BA852" s="214">
        <f>IF(AZ852=1,G852,0)</f>
        <v>0</v>
      </c>
      <c r="BB852" s="214">
        <f>IF(AZ852=2,G852,0)</f>
        <v>0</v>
      </c>
      <c r="BC852" s="214">
        <f>IF(AZ852=3,G852,0)</f>
        <v>0</v>
      </c>
      <c r="BD852" s="214">
        <f>IF(AZ852=4,G852,0)</f>
        <v>0</v>
      </c>
      <c r="BE852" s="214">
        <f>IF(AZ852=5,G852,0)</f>
        <v>0</v>
      </c>
      <c r="CA852" s="241">
        <v>1</v>
      </c>
      <c r="CB852" s="241">
        <v>7</v>
      </c>
    </row>
    <row r="853" spans="1:80" ht="22.5">
      <c r="A853" s="242">
        <v>104</v>
      </c>
      <c r="B853" s="243" t="s">
        <v>620</v>
      </c>
      <c r="C853" s="244" t="s">
        <v>621</v>
      </c>
      <c r="D853" s="245" t="s">
        <v>112</v>
      </c>
      <c r="E853" s="246">
        <v>74.907</v>
      </c>
      <c r="F853" s="377"/>
      <c r="G853" s="247">
        <f>E853*F853</f>
        <v>0</v>
      </c>
      <c r="H853" s="248">
        <v>0.00516</v>
      </c>
      <c r="I853" s="249">
        <f>E853*H853</f>
        <v>0.38652011999999997</v>
      </c>
      <c r="J853" s="248">
        <v>-0.014</v>
      </c>
      <c r="K853" s="249">
        <f>E853*J853</f>
        <v>-1.048698</v>
      </c>
      <c r="O853" s="241">
        <v>2</v>
      </c>
      <c r="AA853" s="214">
        <v>1</v>
      </c>
      <c r="AB853" s="214">
        <v>7</v>
      </c>
      <c r="AC853" s="214">
        <v>7</v>
      </c>
      <c r="AZ853" s="214">
        <v>2</v>
      </c>
      <c r="BA853" s="214">
        <f>IF(AZ853=1,G853,0)</f>
        <v>0</v>
      </c>
      <c r="BB853" s="214">
        <f>IF(AZ853=2,G853,0)</f>
        <v>0</v>
      </c>
      <c r="BC853" s="214">
        <f>IF(AZ853=3,G853,0)</f>
        <v>0</v>
      </c>
      <c r="BD853" s="214">
        <f>IF(AZ853=4,G853,0)</f>
        <v>0</v>
      </c>
      <c r="BE853" s="214">
        <f>IF(AZ853=5,G853,0)</f>
        <v>0</v>
      </c>
      <c r="CA853" s="241">
        <v>1</v>
      </c>
      <c r="CB853" s="241">
        <v>7</v>
      </c>
    </row>
    <row r="854" spans="1:15" ht="12.75">
      <c r="A854" s="250"/>
      <c r="B854" s="253"/>
      <c r="C854" s="580" t="s">
        <v>622</v>
      </c>
      <c r="D854" s="581"/>
      <c r="E854" s="254">
        <v>74.907</v>
      </c>
      <c r="F854" s="540"/>
      <c r="G854" s="255"/>
      <c r="H854" s="256"/>
      <c r="I854" s="251"/>
      <c r="J854" s="257"/>
      <c r="K854" s="251"/>
      <c r="M854" s="252" t="s">
        <v>622</v>
      </c>
      <c r="O854" s="241"/>
    </row>
    <row r="855" spans="1:80" ht="22.5">
      <c r="A855" s="242">
        <v>105</v>
      </c>
      <c r="B855" s="243" t="s">
        <v>623</v>
      </c>
      <c r="C855" s="244" t="s">
        <v>624</v>
      </c>
      <c r="D855" s="245" t="s">
        <v>112</v>
      </c>
      <c r="E855" s="246">
        <v>930.157</v>
      </c>
      <c r="F855" s="377"/>
      <c r="G855" s="247">
        <f>E855*F855</f>
        <v>0</v>
      </c>
      <c r="H855" s="248">
        <v>0.0022</v>
      </c>
      <c r="I855" s="249">
        <f>E855*H855</f>
        <v>2.0463454000000003</v>
      </c>
      <c r="J855" s="248">
        <v>0</v>
      </c>
      <c r="K855" s="249">
        <f>E855*J855</f>
        <v>0</v>
      </c>
      <c r="O855" s="241">
        <v>2</v>
      </c>
      <c r="AA855" s="214">
        <v>1</v>
      </c>
      <c r="AB855" s="214">
        <v>7</v>
      </c>
      <c r="AC855" s="214">
        <v>7</v>
      </c>
      <c r="AZ855" s="214">
        <v>2</v>
      </c>
      <c r="BA855" s="214">
        <f>IF(AZ855=1,G855,0)</f>
        <v>0</v>
      </c>
      <c r="BB855" s="214">
        <f>IF(AZ855=2,G855,0)</f>
        <v>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</v>
      </c>
      <c r="CB855" s="241">
        <v>7</v>
      </c>
    </row>
    <row r="856" spans="1:15" ht="12.75">
      <c r="A856" s="250"/>
      <c r="B856" s="253"/>
      <c r="C856" s="580" t="s">
        <v>622</v>
      </c>
      <c r="D856" s="581"/>
      <c r="E856" s="254">
        <v>74.907</v>
      </c>
      <c r="F856" s="540"/>
      <c r="G856" s="255"/>
      <c r="H856" s="256"/>
      <c r="I856" s="251"/>
      <c r="J856" s="257"/>
      <c r="K856" s="251"/>
      <c r="M856" s="252" t="s">
        <v>622</v>
      </c>
      <c r="O856" s="241"/>
    </row>
    <row r="857" spans="1:15" ht="12.75">
      <c r="A857" s="250"/>
      <c r="B857" s="253"/>
      <c r="C857" s="587" t="s">
        <v>202</v>
      </c>
      <c r="D857" s="581"/>
      <c r="E857" s="278">
        <v>74.907</v>
      </c>
      <c r="F857" s="540"/>
      <c r="G857" s="255"/>
      <c r="H857" s="256"/>
      <c r="I857" s="251"/>
      <c r="J857" s="257"/>
      <c r="K857" s="251"/>
      <c r="M857" s="252" t="s">
        <v>202</v>
      </c>
      <c r="O857" s="241"/>
    </row>
    <row r="858" spans="1:15" ht="12.75">
      <c r="A858" s="250"/>
      <c r="B858" s="253"/>
      <c r="C858" s="580" t="s">
        <v>608</v>
      </c>
      <c r="D858" s="581"/>
      <c r="E858" s="254">
        <v>0</v>
      </c>
      <c r="F858" s="540"/>
      <c r="G858" s="255"/>
      <c r="H858" s="256"/>
      <c r="I858" s="251"/>
      <c r="J858" s="257"/>
      <c r="K858" s="251"/>
      <c r="M858" s="252">
        <v>0</v>
      </c>
      <c r="O858" s="241"/>
    </row>
    <row r="859" spans="1:15" ht="12.75">
      <c r="A859" s="250"/>
      <c r="B859" s="253"/>
      <c r="C859" s="580" t="s">
        <v>625</v>
      </c>
      <c r="D859" s="581"/>
      <c r="E859" s="254">
        <v>371</v>
      </c>
      <c r="F859" s="540"/>
      <c r="G859" s="255"/>
      <c r="H859" s="256"/>
      <c r="I859" s="251"/>
      <c r="J859" s="257"/>
      <c r="K859" s="251"/>
      <c r="M859" s="252" t="s">
        <v>625</v>
      </c>
      <c r="O859" s="241"/>
    </row>
    <row r="860" spans="1:15" ht="12.75">
      <c r="A860" s="250"/>
      <c r="B860" s="253"/>
      <c r="C860" s="580" t="s">
        <v>626</v>
      </c>
      <c r="D860" s="581"/>
      <c r="E860" s="254">
        <v>231.875</v>
      </c>
      <c r="F860" s="540"/>
      <c r="G860" s="255"/>
      <c r="H860" s="256"/>
      <c r="I860" s="251"/>
      <c r="J860" s="257"/>
      <c r="K860" s="251"/>
      <c r="M860" s="252" t="s">
        <v>626</v>
      </c>
      <c r="O860" s="241"/>
    </row>
    <row r="861" spans="1:15" ht="12.75">
      <c r="A861" s="250"/>
      <c r="B861" s="253"/>
      <c r="C861" s="580" t="s">
        <v>607</v>
      </c>
      <c r="D861" s="581"/>
      <c r="E861" s="254">
        <v>252.375</v>
      </c>
      <c r="F861" s="540"/>
      <c r="G861" s="255"/>
      <c r="H861" s="256"/>
      <c r="I861" s="251"/>
      <c r="J861" s="257"/>
      <c r="K861" s="251"/>
      <c r="M861" s="252" t="s">
        <v>607</v>
      </c>
      <c r="O861" s="241"/>
    </row>
    <row r="862" spans="1:80" ht="22.5">
      <c r="A862" s="242">
        <v>106</v>
      </c>
      <c r="B862" s="243" t="s">
        <v>627</v>
      </c>
      <c r="C862" s="244" t="s">
        <v>628</v>
      </c>
      <c r="D862" s="245" t="s">
        <v>112</v>
      </c>
      <c r="E862" s="246">
        <v>1588.2052</v>
      </c>
      <c r="F862" s="377"/>
      <c r="G862" s="247">
        <f>E862*F862</f>
        <v>0</v>
      </c>
      <c r="H862" s="248">
        <v>0.0022</v>
      </c>
      <c r="I862" s="249">
        <f>E862*H862</f>
        <v>3.4940514400000002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0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580" t="s">
        <v>609</v>
      </c>
      <c r="D863" s="581"/>
      <c r="E863" s="254">
        <v>165.295</v>
      </c>
      <c r="F863" s="540"/>
      <c r="G863" s="255"/>
      <c r="H863" s="256"/>
      <c r="I863" s="251"/>
      <c r="J863" s="257"/>
      <c r="K863" s="251"/>
      <c r="M863" s="252" t="s">
        <v>609</v>
      </c>
      <c r="O863" s="241"/>
    </row>
    <row r="864" spans="1:15" ht="12.75">
      <c r="A864" s="250"/>
      <c r="B864" s="253"/>
      <c r="C864" s="580" t="s">
        <v>610</v>
      </c>
      <c r="D864" s="581"/>
      <c r="E864" s="254">
        <v>193.56</v>
      </c>
      <c r="F864" s="540"/>
      <c r="G864" s="255"/>
      <c r="H864" s="256"/>
      <c r="I864" s="251"/>
      <c r="J864" s="257"/>
      <c r="K864" s="251"/>
      <c r="M864" s="252" t="s">
        <v>610</v>
      </c>
      <c r="O864" s="241"/>
    </row>
    <row r="865" spans="1:15" ht="12.75">
      <c r="A865" s="250"/>
      <c r="B865" s="253"/>
      <c r="C865" s="580" t="s">
        <v>611</v>
      </c>
      <c r="D865" s="581"/>
      <c r="E865" s="254">
        <v>118.3</v>
      </c>
      <c r="F865" s="540"/>
      <c r="G865" s="255"/>
      <c r="H865" s="256"/>
      <c r="I865" s="251"/>
      <c r="J865" s="257"/>
      <c r="K865" s="251"/>
      <c r="M865" s="252" t="s">
        <v>611</v>
      </c>
      <c r="O865" s="241"/>
    </row>
    <row r="866" spans="1:15" ht="12.75">
      <c r="A866" s="250"/>
      <c r="B866" s="253"/>
      <c r="C866" s="580" t="s">
        <v>612</v>
      </c>
      <c r="D866" s="581"/>
      <c r="E866" s="254">
        <v>325.93</v>
      </c>
      <c r="F866" s="540"/>
      <c r="G866" s="255"/>
      <c r="H866" s="256"/>
      <c r="I866" s="251"/>
      <c r="J866" s="257"/>
      <c r="K866" s="251"/>
      <c r="M866" s="252" t="s">
        <v>612</v>
      </c>
      <c r="O866" s="241"/>
    </row>
    <row r="867" spans="1:15" ht="12.75">
      <c r="A867" s="250"/>
      <c r="B867" s="253"/>
      <c r="C867" s="580" t="s">
        <v>613</v>
      </c>
      <c r="D867" s="581"/>
      <c r="E867" s="254">
        <v>155.47</v>
      </c>
      <c r="F867" s="540"/>
      <c r="G867" s="255"/>
      <c r="H867" s="256"/>
      <c r="I867" s="251"/>
      <c r="J867" s="257"/>
      <c r="K867" s="251"/>
      <c r="M867" s="252" t="s">
        <v>613</v>
      </c>
      <c r="O867" s="241"/>
    </row>
    <row r="868" spans="1:15" ht="12.75">
      <c r="A868" s="250"/>
      <c r="B868" s="253"/>
      <c r="C868" s="580" t="s">
        <v>614</v>
      </c>
      <c r="D868" s="581"/>
      <c r="E868" s="254">
        <v>129.03</v>
      </c>
      <c r="F868" s="540"/>
      <c r="G868" s="255"/>
      <c r="H868" s="256"/>
      <c r="I868" s="251"/>
      <c r="J868" s="257"/>
      <c r="K868" s="251"/>
      <c r="M868" s="252" t="s">
        <v>614</v>
      </c>
      <c r="O868" s="241"/>
    </row>
    <row r="869" spans="1:15" ht="12.75">
      <c r="A869" s="250"/>
      <c r="B869" s="253"/>
      <c r="C869" s="580" t="s">
        <v>615</v>
      </c>
      <c r="D869" s="581"/>
      <c r="E869" s="254">
        <v>125.08</v>
      </c>
      <c r="F869" s="540"/>
      <c r="G869" s="255"/>
      <c r="H869" s="256"/>
      <c r="I869" s="251"/>
      <c r="J869" s="257"/>
      <c r="K869" s="251"/>
      <c r="M869" s="252" t="s">
        <v>615</v>
      </c>
      <c r="O869" s="241"/>
    </row>
    <row r="870" spans="1:15" ht="12.75">
      <c r="A870" s="250"/>
      <c r="B870" s="253"/>
      <c r="C870" s="580" t="s">
        <v>616</v>
      </c>
      <c r="D870" s="581"/>
      <c r="E870" s="254">
        <v>260.4</v>
      </c>
      <c r="F870" s="540"/>
      <c r="G870" s="255"/>
      <c r="H870" s="256"/>
      <c r="I870" s="251"/>
      <c r="J870" s="257"/>
      <c r="K870" s="251"/>
      <c r="M870" s="252" t="s">
        <v>616</v>
      </c>
      <c r="O870" s="241"/>
    </row>
    <row r="871" spans="1:15" ht="12.75">
      <c r="A871" s="250"/>
      <c r="B871" s="253"/>
      <c r="C871" s="587" t="s">
        <v>202</v>
      </c>
      <c r="D871" s="581"/>
      <c r="E871" s="278">
        <v>1473.065</v>
      </c>
      <c r="F871" s="540"/>
      <c r="G871" s="255"/>
      <c r="H871" s="256"/>
      <c r="I871" s="251"/>
      <c r="J871" s="257"/>
      <c r="K871" s="251"/>
      <c r="M871" s="252" t="s">
        <v>202</v>
      </c>
      <c r="O871" s="241"/>
    </row>
    <row r="872" spans="1:15" ht="12.75">
      <c r="A872" s="250"/>
      <c r="B872" s="253"/>
      <c r="C872" s="580" t="s">
        <v>617</v>
      </c>
      <c r="D872" s="581"/>
      <c r="E872" s="254">
        <v>115.1402</v>
      </c>
      <c r="F872" s="540"/>
      <c r="G872" s="255"/>
      <c r="H872" s="256"/>
      <c r="I872" s="251"/>
      <c r="J872" s="257"/>
      <c r="K872" s="251"/>
      <c r="M872" s="252" t="s">
        <v>617</v>
      </c>
      <c r="O872" s="241"/>
    </row>
    <row r="873" spans="1:15" ht="12.75">
      <c r="A873" s="250"/>
      <c r="B873" s="253"/>
      <c r="C873" s="587" t="s">
        <v>202</v>
      </c>
      <c r="D873" s="581"/>
      <c r="E873" s="278">
        <v>115.1402</v>
      </c>
      <c r="F873" s="540"/>
      <c r="G873" s="255"/>
      <c r="H873" s="256"/>
      <c r="I873" s="251"/>
      <c r="J873" s="257"/>
      <c r="K873" s="251"/>
      <c r="M873" s="252" t="s">
        <v>202</v>
      </c>
      <c r="O873" s="241"/>
    </row>
    <row r="874" spans="1:80" ht="22.5">
      <c r="A874" s="242">
        <v>107</v>
      </c>
      <c r="B874" s="243" t="s">
        <v>629</v>
      </c>
      <c r="C874" s="244" t="s">
        <v>630</v>
      </c>
      <c r="D874" s="245" t="s">
        <v>227</v>
      </c>
      <c r="E874" s="246">
        <v>371</v>
      </c>
      <c r="F874" s="377"/>
      <c r="G874" s="247">
        <f>E874*F874</f>
        <v>0</v>
      </c>
      <c r="H874" s="248">
        <v>0.00121</v>
      </c>
      <c r="I874" s="249">
        <f>E874*H874</f>
        <v>0.44891</v>
      </c>
      <c r="J874" s="248">
        <v>0</v>
      </c>
      <c r="K874" s="249">
        <f>E874*J874</f>
        <v>0</v>
      </c>
      <c r="O874" s="241">
        <v>2</v>
      </c>
      <c r="AA874" s="214">
        <v>1</v>
      </c>
      <c r="AB874" s="214">
        <v>7</v>
      </c>
      <c r="AC874" s="214">
        <v>7</v>
      </c>
      <c r="AZ874" s="214">
        <v>2</v>
      </c>
      <c r="BA874" s="214">
        <f>IF(AZ874=1,G874,0)</f>
        <v>0</v>
      </c>
      <c r="BB874" s="214">
        <f>IF(AZ874=2,G874,0)</f>
        <v>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</v>
      </c>
      <c r="CB874" s="241">
        <v>7</v>
      </c>
    </row>
    <row r="875" spans="1:15" ht="12.75">
      <c r="A875" s="250"/>
      <c r="B875" s="253"/>
      <c r="C875" s="580" t="s">
        <v>631</v>
      </c>
      <c r="D875" s="581"/>
      <c r="E875" s="254">
        <v>0</v>
      </c>
      <c r="F875" s="540"/>
      <c r="G875" s="255"/>
      <c r="H875" s="256"/>
      <c r="I875" s="251"/>
      <c r="J875" s="257"/>
      <c r="K875" s="251"/>
      <c r="M875" s="252" t="s">
        <v>631</v>
      </c>
      <c r="O875" s="241"/>
    </row>
    <row r="876" spans="1:15" ht="12.75">
      <c r="A876" s="250"/>
      <c r="B876" s="253"/>
      <c r="C876" s="580" t="s">
        <v>632</v>
      </c>
      <c r="D876" s="581"/>
      <c r="E876" s="254">
        <v>371</v>
      </c>
      <c r="F876" s="540"/>
      <c r="G876" s="255"/>
      <c r="H876" s="256"/>
      <c r="I876" s="251"/>
      <c r="J876" s="257"/>
      <c r="K876" s="251"/>
      <c r="M876" s="252" t="s">
        <v>632</v>
      </c>
      <c r="O876" s="241"/>
    </row>
    <row r="877" spans="1:80" ht="22.5">
      <c r="A877" s="242">
        <v>108</v>
      </c>
      <c r="B877" s="243" t="s">
        <v>633</v>
      </c>
      <c r="C877" s="244" t="s">
        <v>634</v>
      </c>
      <c r="D877" s="245" t="s">
        <v>227</v>
      </c>
      <c r="E877" s="246">
        <v>503.1</v>
      </c>
      <c r="F877" s="377"/>
      <c r="G877" s="247">
        <f>E877*F877</f>
        <v>0</v>
      </c>
      <c r="H877" s="248">
        <v>0.00076</v>
      </c>
      <c r="I877" s="249">
        <f>E877*H877</f>
        <v>0.38235600000000003</v>
      </c>
      <c r="J877" s="248">
        <v>0</v>
      </c>
      <c r="K877" s="249">
        <f>E877*J877</f>
        <v>0</v>
      </c>
      <c r="O877" s="241">
        <v>2</v>
      </c>
      <c r="AA877" s="214">
        <v>1</v>
      </c>
      <c r="AB877" s="214">
        <v>7</v>
      </c>
      <c r="AC877" s="214">
        <v>7</v>
      </c>
      <c r="AZ877" s="214">
        <v>2</v>
      </c>
      <c r="BA877" s="214">
        <f>IF(AZ877=1,G877,0)</f>
        <v>0</v>
      </c>
      <c r="BB877" s="214">
        <f>IF(AZ877=2,G877,0)</f>
        <v>0</v>
      </c>
      <c r="BC877" s="214">
        <f>IF(AZ877=3,G877,0)</f>
        <v>0</v>
      </c>
      <c r="BD877" s="214">
        <f>IF(AZ877=4,G877,0)</f>
        <v>0</v>
      </c>
      <c r="BE877" s="214">
        <f>IF(AZ877=5,G877,0)</f>
        <v>0</v>
      </c>
      <c r="CA877" s="241">
        <v>1</v>
      </c>
      <c r="CB877" s="241">
        <v>7</v>
      </c>
    </row>
    <row r="878" spans="1:15" ht="12.75">
      <c r="A878" s="250"/>
      <c r="B878" s="253"/>
      <c r="C878" s="580" t="s">
        <v>631</v>
      </c>
      <c r="D878" s="581"/>
      <c r="E878" s="254">
        <v>0</v>
      </c>
      <c r="F878" s="540"/>
      <c r="G878" s="255"/>
      <c r="H878" s="256"/>
      <c r="I878" s="251"/>
      <c r="J878" s="257"/>
      <c r="K878" s="251"/>
      <c r="M878" s="252" t="s">
        <v>631</v>
      </c>
      <c r="O878" s="241"/>
    </row>
    <row r="879" spans="1:15" ht="12.75">
      <c r="A879" s="250"/>
      <c r="B879" s="253"/>
      <c r="C879" s="580" t="s">
        <v>635</v>
      </c>
      <c r="D879" s="581"/>
      <c r="E879" s="254">
        <v>503.1</v>
      </c>
      <c r="F879" s="540"/>
      <c r="G879" s="255"/>
      <c r="H879" s="256"/>
      <c r="I879" s="251"/>
      <c r="J879" s="257"/>
      <c r="K879" s="251"/>
      <c r="M879" s="252" t="s">
        <v>635</v>
      </c>
      <c r="O879" s="241"/>
    </row>
    <row r="880" spans="1:80" ht="22.5">
      <c r="A880" s="242">
        <v>109</v>
      </c>
      <c r="B880" s="243" t="s">
        <v>636</v>
      </c>
      <c r="C880" s="244" t="s">
        <v>637</v>
      </c>
      <c r="D880" s="245" t="s">
        <v>227</v>
      </c>
      <c r="E880" s="246">
        <v>503.1</v>
      </c>
      <c r="F880" s="377"/>
      <c r="G880" s="247">
        <f>E880*F880</f>
        <v>0</v>
      </c>
      <c r="H880" s="248">
        <v>0.00076</v>
      </c>
      <c r="I880" s="249">
        <f>E880*H880</f>
        <v>0.38235600000000003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7</v>
      </c>
      <c r="AC880" s="214">
        <v>7</v>
      </c>
      <c r="AZ880" s="214">
        <v>2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0</v>
      </c>
      <c r="BE880" s="214">
        <f>IF(AZ880=5,G880,0)</f>
        <v>0</v>
      </c>
      <c r="CA880" s="241">
        <v>1</v>
      </c>
      <c r="CB880" s="241">
        <v>7</v>
      </c>
    </row>
    <row r="881" spans="1:15" ht="12.75">
      <c r="A881" s="250"/>
      <c r="B881" s="253"/>
      <c r="C881" s="580" t="s">
        <v>631</v>
      </c>
      <c r="D881" s="581"/>
      <c r="E881" s="254">
        <v>0</v>
      </c>
      <c r="F881" s="540"/>
      <c r="G881" s="255"/>
      <c r="H881" s="256"/>
      <c r="I881" s="251"/>
      <c r="J881" s="257"/>
      <c r="K881" s="251"/>
      <c r="M881" s="252" t="s">
        <v>631</v>
      </c>
      <c r="O881" s="241"/>
    </row>
    <row r="882" spans="1:15" ht="12.75">
      <c r="A882" s="250"/>
      <c r="B882" s="253"/>
      <c r="C882" s="580" t="s">
        <v>635</v>
      </c>
      <c r="D882" s="581"/>
      <c r="E882" s="254">
        <v>503.1</v>
      </c>
      <c r="F882" s="540"/>
      <c r="G882" s="255"/>
      <c r="H882" s="256"/>
      <c r="I882" s="251"/>
      <c r="J882" s="257"/>
      <c r="K882" s="251"/>
      <c r="M882" s="252" t="s">
        <v>635</v>
      </c>
      <c r="O882" s="241"/>
    </row>
    <row r="883" spans="1:80" ht="22.5">
      <c r="A883" s="242">
        <v>110</v>
      </c>
      <c r="B883" s="243" t="s">
        <v>638</v>
      </c>
      <c r="C883" s="244" t="s">
        <v>639</v>
      </c>
      <c r="D883" s="245" t="s">
        <v>227</v>
      </c>
      <c r="E883" s="246">
        <v>207.1</v>
      </c>
      <c r="F883" s="377"/>
      <c r="G883" s="247">
        <f>E883*F883</f>
        <v>0</v>
      </c>
      <c r="H883" s="248">
        <v>0.00184</v>
      </c>
      <c r="I883" s="249">
        <f>E883*H883</f>
        <v>0.381064</v>
      </c>
      <c r="J883" s="248">
        <v>0</v>
      </c>
      <c r="K883" s="249">
        <f>E883*J883</f>
        <v>0</v>
      </c>
      <c r="O883" s="241">
        <v>2</v>
      </c>
      <c r="AA883" s="214">
        <v>1</v>
      </c>
      <c r="AB883" s="214">
        <v>7</v>
      </c>
      <c r="AC883" s="214">
        <v>7</v>
      </c>
      <c r="AZ883" s="214">
        <v>2</v>
      </c>
      <c r="BA883" s="214">
        <f>IF(AZ883=1,G883,0)</f>
        <v>0</v>
      </c>
      <c r="BB883" s="214">
        <f>IF(AZ883=2,G883,0)</f>
        <v>0</v>
      </c>
      <c r="BC883" s="214">
        <f>IF(AZ883=3,G883,0)</f>
        <v>0</v>
      </c>
      <c r="BD883" s="214">
        <f>IF(AZ883=4,G883,0)</f>
        <v>0</v>
      </c>
      <c r="BE883" s="214">
        <f>IF(AZ883=5,G883,0)</f>
        <v>0</v>
      </c>
      <c r="CA883" s="241">
        <v>1</v>
      </c>
      <c r="CB883" s="241">
        <v>7</v>
      </c>
    </row>
    <row r="884" spans="1:15" ht="12.75">
      <c r="A884" s="250"/>
      <c r="B884" s="253"/>
      <c r="C884" s="580" t="s">
        <v>631</v>
      </c>
      <c r="D884" s="581"/>
      <c r="E884" s="254">
        <v>0</v>
      </c>
      <c r="F884" s="540"/>
      <c r="G884" s="255"/>
      <c r="H884" s="256"/>
      <c r="I884" s="251"/>
      <c r="J884" s="257"/>
      <c r="K884" s="251"/>
      <c r="M884" s="252" t="s">
        <v>631</v>
      </c>
      <c r="O884" s="241"/>
    </row>
    <row r="885" spans="1:15" ht="12.75">
      <c r="A885" s="250"/>
      <c r="B885" s="253"/>
      <c r="C885" s="580" t="s">
        <v>640</v>
      </c>
      <c r="D885" s="581"/>
      <c r="E885" s="254">
        <v>0.4</v>
      </c>
      <c r="F885" s="540"/>
      <c r="G885" s="255"/>
      <c r="H885" s="256"/>
      <c r="I885" s="251"/>
      <c r="J885" s="257"/>
      <c r="K885" s="251"/>
      <c r="M885" s="252" t="s">
        <v>640</v>
      </c>
      <c r="O885" s="241"/>
    </row>
    <row r="886" spans="1:15" ht="12.75">
      <c r="A886" s="250"/>
      <c r="B886" s="253"/>
      <c r="C886" s="580" t="s">
        <v>641</v>
      </c>
      <c r="D886" s="581"/>
      <c r="E886" s="254">
        <v>206.7</v>
      </c>
      <c r="F886" s="540"/>
      <c r="G886" s="255"/>
      <c r="H886" s="256"/>
      <c r="I886" s="251"/>
      <c r="J886" s="257"/>
      <c r="K886" s="251"/>
      <c r="M886" s="252" t="s">
        <v>641</v>
      </c>
      <c r="O886" s="241"/>
    </row>
    <row r="887" spans="1:80" ht="22.5">
      <c r="A887" s="242">
        <v>111</v>
      </c>
      <c r="B887" s="243" t="s">
        <v>642</v>
      </c>
      <c r="C887" s="244" t="s">
        <v>643</v>
      </c>
      <c r="D887" s="245" t="s">
        <v>227</v>
      </c>
      <c r="E887" s="246">
        <v>14.15</v>
      </c>
      <c r="F887" s="377"/>
      <c r="G887" s="247">
        <f>E887*F887</f>
        <v>0</v>
      </c>
      <c r="H887" s="248">
        <v>0.00184</v>
      </c>
      <c r="I887" s="249">
        <f>E887*H887</f>
        <v>0.026036</v>
      </c>
      <c r="J887" s="248">
        <v>0</v>
      </c>
      <c r="K887" s="249">
        <f>E887*J887</f>
        <v>0</v>
      </c>
      <c r="O887" s="241">
        <v>2</v>
      </c>
      <c r="AA887" s="214">
        <v>1</v>
      </c>
      <c r="AB887" s="214">
        <v>0</v>
      </c>
      <c r="AC887" s="214">
        <v>0</v>
      </c>
      <c r="AZ887" s="214">
        <v>2</v>
      </c>
      <c r="BA887" s="214">
        <f>IF(AZ887=1,G887,0)</f>
        <v>0</v>
      </c>
      <c r="BB887" s="214">
        <f>IF(AZ887=2,G887,0)</f>
        <v>0</v>
      </c>
      <c r="BC887" s="214">
        <f>IF(AZ887=3,G887,0)</f>
        <v>0</v>
      </c>
      <c r="BD887" s="214">
        <f>IF(AZ887=4,G887,0)</f>
        <v>0</v>
      </c>
      <c r="BE887" s="214">
        <f>IF(AZ887=5,G887,0)</f>
        <v>0</v>
      </c>
      <c r="CA887" s="241">
        <v>1</v>
      </c>
      <c r="CB887" s="241">
        <v>0</v>
      </c>
    </row>
    <row r="888" spans="1:15" ht="12.75">
      <c r="A888" s="250"/>
      <c r="B888" s="253"/>
      <c r="C888" s="580" t="s">
        <v>631</v>
      </c>
      <c r="D888" s="581"/>
      <c r="E888" s="254">
        <v>0</v>
      </c>
      <c r="F888" s="540"/>
      <c r="G888" s="255"/>
      <c r="H888" s="256"/>
      <c r="I888" s="251"/>
      <c r="J888" s="257"/>
      <c r="K888" s="251"/>
      <c r="M888" s="252" t="s">
        <v>631</v>
      </c>
      <c r="O888" s="241"/>
    </row>
    <row r="889" spans="1:15" ht="12.75">
      <c r="A889" s="250"/>
      <c r="B889" s="253"/>
      <c r="C889" s="580" t="s">
        <v>386</v>
      </c>
      <c r="D889" s="581"/>
      <c r="E889" s="254">
        <v>5.4</v>
      </c>
      <c r="F889" s="540"/>
      <c r="G889" s="255"/>
      <c r="H889" s="256"/>
      <c r="I889" s="251"/>
      <c r="J889" s="257"/>
      <c r="K889" s="251"/>
      <c r="M889" s="252" t="s">
        <v>386</v>
      </c>
      <c r="O889" s="241"/>
    </row>
    <row r="890" spans="1:15" ht="12.75">
      <c r="A890" s="250"/>
      <c r="B890" s="253"/>
      <c r="C890" s="580" t="s">
        <v>387</v>
      </c>
      <c r="D890" s="581"/>
      <c r="E890" s="254">
        <v>5.55</v>
      </c>
      <c r="F890" s="540"/>
      <c r="G890" s="255"/>
      <c r="H890" s="256"/>
      <c r="I890" s="251"/>
      <c r="J890" s="257"/>
      <c r="K890" s="251"/>
      <c r="M890" s="252" t="s">
        <v>387</v>
      </c>
      <c r="O890" s="241"/>
    </row>
    <row r="891" spans="1:15" ht="12.75">
      <c r="A891" s="250"/>
      <c r="B891" s="253"/>
      <c r="C891" s="580" t="s">
        <v>388</v>
      </c>
      <c r="D891" s="581"/>
      <c r="E891" s="254">
        <v>3.2</v>
      </c>
      <c r="F891" s="540"/>
      <c r="G891" s="255"/>
      <c r="H891" s="256"/>
      <c r="I891" s="251"/>
      <c r="J891" s="257"/>
      <c r="K891" s="251"/>
      <c r="M891" s="252" t="s">
        <v>388</v>
      </c>
      <c r="O891" s="241"/>
    </row>
    <row r="892" spans="1:80" ht="22.5">
      <c r="A892" s="242">
        <v>112</v>
      </c>
      <c r="B892" s="243" t="s">
        <v>644</v>
      </c>
      <c r="C892" s="244" t="s">
        <v>645</v>
      </c>
      <c r="D892" s="245" t="s">
        <v>153</v>
      </c>
      <c r="E892" s="246">
        <v>5</v>
      </c>
      <c r="F892" s="377"/>
      <c r="G892" s="247">
        <f>E892*F892</f>
        <v>0</v>
      </c>
      <c r="H892" s="248">
        <v>0.0011</v>
      </c>
      <c r="I892" s="249">
        <f>E892*H892</f>
        <v>0.0055000000000000005</v>
      </c>
      <c r="J892" s="248">
        <v>0</v>
      </c>
      <c r="K892" s="249">
        <f>E892*J892</f>
        <v>0</v>
      </c>
      <c r="O892" s="241">
        <v>2</v>
      </c>
      <c r="AA892" s="214">
        <v>1</v>
      </c>
      <c r="AB892" s="214">
        <v>7</v>
      </c>
      <c r="AC892" s="214">
        <v>7</v>
      </c>
      <c r="AZ892" s="214">
        <v>2</v>
      </c>
      <c r="BA892" s="214">
        <f>IF(AZ892=1,G892,0)</f>
        <v>0</v>
      </c>
      <c r="BB892" s="214">
        <f>IF(AZ892=2,G892,0)</f>
        <v>0</v>
      </c>
      <c r="BC892" s="214">
        <f>IF(AZ892=3,G892,0)</f>
        <v>0</v>
      </c>
      <c r="BD892" s="214">
        <f>IF(AZ892=4,G892,0)</f>
        <v>0</v>
      </c>
      <c r="BE892" s="214">
        <f>IF(AZ892=5,G892,0)</f>
        <v>0</v>
      </c>
      <c r="CA892" s="241">
        <v>1</v>
      </c>
      <c r="CB892" s="241">
        <v>7</v>
      </c>
    </row>
    <row r="893" spans="1:15" ht="12.75">
      <c r="A893" s="250"/>
      <c r="B893" s="253"/>
      <c r="C893" s="580" t="s">
        <v>631</v>
      </c>
      <c r="D893" s="581"/>
      <c r="E893" s="254">
        <v>0</v>
      </c>
      <c r="F893" s="540"/>
      <c r="G893" s="255"/>
      <c r="H893" s="256"/>
      <c r="I893" s="251"/>
      <c r="J893" s="257"/>
      <c r="K893" s="251"/>
      <c r="M893" s="252" t="s">
        <v>631</v>
      </c>
      <c r="O893" s="241"/>
    </row>
    <row r="894" spans="1:15" ht="12.75">
      <c r="A894" s="250"/>
      <c r="B894" s="253"/>
      <c r="C894" s="580" t="s">
        <v>646</v>
      </c>
      <c r="D894" s="581"/>
      <c r="E894" s="254">
        <v>5</v>
      </c>
      <c r="F894" s="540"/>
      <c r="G894" s="255"/>
      <c r="H894" s="256"/>
      <c r="I894" s="251"/>
      <c r="J894" s="257"/>
      <c r="K894" s="251"/>
      <c r="M894" s="252" t="s">
        <v>646</v>
      </c>
      <c r="O894" s="241"/>
    </row>
    <row r="895" spans="1:80" ht="22.5">
      <c r="A895" s="242">
        <v>113</v>
      </c>
      <c r="B895" s="243" t="s">
        <v>647</v>
      </c>
      <c r="C895" s="244" t="s">
        <v>648</v>
      </c>
      <c r="D895" s="245" t="s">
        <v>153</v>
      </c>
      <c r="E895" s="246">
        <v>4</v>
      </c>
      <c r="F895" s="377"/>
      <c r="G895" s="247">
        <f>E895*F895</f>
        <v>0</v>
      </c>
      <c r="H895" s="248">
        <v>0.0013</v>
      </c>
      <c r="I895" s="249">
        <f>E895*H895</f>
        <v>0.0052</v>
      </c>
      <c r="J895" s="248">
        <v>0</v>
      </c>
      <c r="K895" s="249">
        <f>E895*J895</f>
        <v>0</v>
      </c>
      <c r="O895" s="241">
        <v>2</v>
      </c>
      <c r="AA895" s="214">
        <v>1</v>
      </c>
      <c r="AB895" s="214">
        <v>7</v>
      </c>
      <c r="AC895" s="214">
        <v>7</v>
      </c>
      <c r="AZ895" s="214">
        <v>2</v>
      </c>
      <c r="BA895" s="214">
        <f>IF(AZ895=1,G895,0)</f>
        <v>0</v>
      </c>
      <c r="BB895" s="214">
        <f>IF(AZ895=2,G895,0)</f>
        <v>0</v>
      </c>
      <c r="BC895" s="214">
        <f>IF(AZ895=3,G895,0)</f>
        <v>0</v>
      </c>
      <c r="BD895" s="214">
        <f>IF(AZ895=4,G895,0)</f>
        <v>0</v>
      </c>
      <c r="BE895" s="214">
        <f>IF(AZ895=5,G895,0)</f>
        <v>0</v>
      </c>
      <c r="CA895" s="241">
        <v>1</v>
      </c>
      <c r="CB895" s="241">
        <v>7</v>
      </c>
    </row>
    <row r="896" spans="1:15" ht="12.75">
      <c r="A896" s="250"/>
      <c r="B896" s="253"/>
      <c r="C896" s="580" t="s">
        <v>631</v>
      </c>
      <c r="D896" s="581"/>
      <c r="E896" s="254">
        <v>0</v>
      </c>
      <c r="F896" s="540"/>
      <c r="G896" s="255"/>
      <c r="H896" s="256"/>
      <c r="I896" s="251"/>
      <c r="J896" s="257"/>
      <c r="K896" s="251"/>
      <c r="M896" s="252" t="s">
        <v>631</v>
      </c>
      <c r="O896" s="241"/>
    </row>
    <row r="897" spans="1:15" ht="12.75">
      <c r="A897" s="250"/>
      <c r="B897" s="253"/>
      <c r="C897" s="580" t="s">
        <v>649</v>
      </c>
      <c r="D897" s="581"/>
      <c r="E897" s="254">
        <v>4</v>
      </c>
      <c r="F897" s="540"/>
      <c r="G897" s="255"/>
      <c r="H897" s="256"/>
      <c r="I897" s="251"/>
      <c r="J897" s="257"/>
      <c r="K897" s="251"/>
      <c r="M897" s="252" t="s">
        <v>649</v>
      </c>
      <c r="O897" s="241"/>
    </row>
    <row r="898" spans="1:80" ht="22.5">
      <c r="A898" s="242">
        <v>114</v>
      </c>
      <c r="B898" s="243" t="s">
        <v>650</v>
      </c>
      <c r="C898" s="244" t="s">
        <v>651</v>
      </c>
      <c r="D898" s="245" t="s">
        <v>153</v>
      </c>
      <c r="E898" s="246">
        <v>1</v>
      </c>
      <c r="F898" s="377"/>
      <c r="G898" s="247">
        <f>E898*F898</f>
        <v>0</v>
      </c>
      <c r="H898" s="248">
        <v>0.0013</v>
      </c>
      <c r="I898" s="249">
        <f>E898*H898</f>
        <v>0.0013</v>
      </c>
      <c r="J898" s="248">
        <v>0</v>
      </c>
      <c r="K898" s="249">
        <f>E898*J898</f>
        <v>0</v>
      </c>
      <c r="O898" s="241">
        <v>2</v>
      </c>
      <c r="AA898" s="214">
        <v>1</v>
      </c>
      <c r="AB898" s="214">
        <v>7</v>
      </c>
      <c r="AC898" s="214">
        <v>7</v>
      </c>
      <c r="AZ898" s="214">
        <v>2</v>
      </c>
      <c r="BA898" s="214">
        <f>IF(AZ898=1,G898,0)</f>
        <v>0</v>
      </c>
      <c r="BB898" s="214">
        <f>IF(AZ898=2,G898,0)</f>
        <v>0</v>
      </c>
      <c r="BC898" s="214">
        <f>IF(AZ898=3,G898,0)</f>
        <v>0</v>
      </c>
      <c r="BD898" s="214">
        <f>IF(AZ898=4,G898,0)</f>
        <v>0</v>
      </c>
      <c r="BE898" s="214">
        <f>IF(AZ898=5,G898,0)</f>
        <v>0</v>
      </c>
      <c r="CA898" s="241">
        <v>1</v>
      </c>
      <c r="CB898" s="241">
        <v>7</v>
      </c>
    </row>
    <row r="899" spans="1:15" ht="12.75">
      <c r="A899" s="250"/>
      <c r="B899" s="253"/>
      <c r="C899" s="580" t="s">
        <v>631</v>
      </c>
      <c r="D899" s="581"/>
      <c r="E899" s="254">
        <v>0</v>
      </c>
      <c r="F899" s="540"/>
      <c r="G899" s="255"/>
      <c r="H899" s="256"/>
      <c r="I899" s="251"/>
      <c r="J899" s="257"/>
      <c r="K899" s="251"/>
      <c r="M899" s="252" t="s">
        <v>631</v>
      </c>
      <c r="O899" s="241"/>
    </row>
    <row r="900" spans="1:15" ht="12.75">
      <c r="A900" s="250"/>
      <c r="B900" s="253"/>
      <c r="C900" s="580" t="s">
        <v>652</v>
      </c>
      <c r="D900" s="581"/>
      <c r="E900" s="254">
        <v>1</v>
      </c>
      <c r="F900" s="540"/>
      <c r="G900" s="255"/>
      <c r="H900" s="256"/>
      <c r="I900" s="251"/>
      <c r="J900" s="257"/>
      <c r="K900" s="251"/>
      <c r="M900" s="252" t="s">
        <v>652</v>
      </c>
      <c r="O900" s="241"/>
    </row>
    <row r="901" spans="1:80" ht="22.5">
      <c r="A901" s="242">
        <v>115</v>
      </c>
      <c r="B901" s="243" t="s">
        <v>653</v>
      </c>
      <c r="C901" s="244" t="s">
        <v>654</v>
      </c>
      <c r="D901" s="245" t="s">
        <v>112</v>
      </c>
      <c r="E901" s="246">
        <v>2518.3622</v>
      </c>
      <c r="F901" s="377"/>
      <c r="G901" s="247">
        <f>E901*F901</f>
        <v>0</v>
      </c>
      <c r="H901" s="248">
        <v>0.00032</v>
      </c>
      <c r="I901" s="249">
        <f>E901*H901</f>
        <v>0.8058759040000001</v>
      </c>
      <c r="J901" s="248">
        <v>0</v>
      </c>
      <c r="K901" s="249">
        <f>E901*J901</f>
        <v>0</v>
      </c>
      <c r="O901" s="241">
        <v>2</v>
      </c>
      <c r="AA901" s="214">
        <v>1</v>
      </c>
      <c r="AB901" s="214">
        <v>7</v>
      </c>
      <c r="AC901" s="214">
        <v>7</v>
      </c>
      <c r="AZ901" s="214">
        <v>2</v>
      </c>
      <c r="BA901" s="214">
        <f>IF(AZ901=1,G901,0)</f>
        <v>0</v>
      </c>
      <c r="BB901" s="214">
        <f>IF(AZ901=2,G901,0)</f>
        <v>0</v>
      </c>
      <c r="BC901" s="214">
        <f>IF(AZ901=3,G901,0)</f>
        <v>0</v>
      </c>
      <c r="BD901" s="214">
        <f>IF(AZ901=4,G901,0)</f>
        <v>0</v>
      </c>
      <c r="BE901" s="214">
        <f>IF(AZ901=5,G901,0)</f>
        <v>0</v>
      </c>
      <c r="CA901" s="241">
        <v>1</v>
      </c>
      <c r="CB901" s="241">
        <v>7</v>
      </c>
    </row>
    <row r="902" spans="1:15" ht="12.75">
      <c r="A902" s="250"/>
      <c r="B902" s="253"/>
      <c r="C902" s="580" t="s">
        <v>622</v>
      </c>
      <c r="D902" s="581"/>
      <c r="E902" s="254">
        <v>74.907</v>
      </c>
      <c r="F902" s="540"/>
      <c r="G902" s="255"/>
      <c r="H902" s="256"/>
      <c r="I902" s="251"/>
      <c r="J902" s="257"/>
      <c r="K902" s="251"/>
      <c r="M902" s="252" t="s">
        <v>622</v>
      </c>
      <c r="O902" s="241"/>
    </row>
    <row r="903" spans="1:15" ht="12.75">
      <c r="A903" s="250"/>
      <c r="B903" s="253"/>
      <c r="C903" s="587" t="s">
        <v>202</v>
      </c>
      <c r="D903" s="581"/>
      <c r="E903" s="278">
        <v>74.907</v>
      </c>
      <c r="F903" s="540"/>
      <c r="G903" s="255"/>
      <c r="H903" s="256"/>
      <c r="I903" s="251"/>
      <c r="J903" s="257"/>
      <c r="K903" s="251"/>
      <c r="M903" s="252" t="s">
        <v>202</v>
      </c>
      <c r="O903" s="241"/>
    </row>
    <row r="904" spans="1:15" ht="12.75">
      <c r="A904" s="250"/>
      <c r="B904" s="253"/>
      <c r="C904" s="580" t="s">
        <v>608</v>
      </c>
      <c r="D904" s="581"/>
      <c r="E904" s="254">
        <v>0</v>
      </c>
      <c r="F904" s="540"/>
      <c r="G904" s="255"/>
      <c r="H904" s="256"/>
      <c r="I904" s="251"/>
      <c r="J904" s="257"/>
      <c r="K904" s="251"/>
      <c r="M904" s="252">
        <v>0</v>
      </c>
      <c r="O904" s="241"/>
    </row>
    <row r="905" spans="1:15" ht="12.75">
      <c r="A905" s="250"/>
      <c r="B905" s="253"/>
      <c r="C905" s="580" t="s">
        <v>609</v>
      </c>
      <c r="D905" s="581"/>
      <c r="E905" s="254">
        <v>165.295</v>
      </c>
      <c r="F905" s="540"/>
      <c r="G905" s="255"/>
      <c r="H905" s="256"/>
      <c r="I905" s="251"/>
      <c r="J905" s="257"/>
      <c r="K905" s="251"/>
      <c r="M905" s="252" t="s">
        <v>609</v>
      </c>
      <c r="O905" s="241"/>
    </row>
    <row r="906" spans="1:15" ht="12.75">
      <c r="A906" s="250"/>
      <c r="B906" s="253"/>
      <c r="C906" s="580" t="s">
        <v>610</v>
      </c>
      <c r="D906" s="581"/>
      <c r="E906" s="254">
        <v>193.56</v>
      </c>
      <c r="F906" s="540"/>
      <c r="G906" s="255"/>
      <c r="H906" s="256"/>
      <c r="I906" s="251"/>
      <c r="J906" s="257"/>
      <c r="K906" s="251"/>
      <c r="M906" s="252" t="s">
        <v>610</v>
      </c>
      <c r="O906" s="241"/>
    </row>
    <row r="907" spans="1:15" ht="12.75">
      <c r="A907" s="250"/>
      <c r="B907" s="253"/>
      <c r="C907" s="580" t="s">
        <v>611</v>
      </c>
      <c r="D907" s="581"/>
      <c r="E907" s="254">
        <v>118.3</v>
      </c>
      <c r="F907" s="540"/>
      <c r="G907" s="255"/>
      <c r="H907" s="256"/>
      <c r="I907" s="251"/>
      <c r="J907" s="257"/>
      <c r="K907" s="251"/>
      <c r="M907" s="252" t="s">
        <v>611</v>
      </c>
      <c r="O907" s="241"/>
    </row>
    <row r="908" spans="1:15" ht="12.75">
      <c r="A908" s="250"/>
      <c r="B908" s="253"/>
      <c r="C908" s="580" t="s">
        <v>612</v>
      </c>
      <c r="D908" s="581"/>
      <c r="E908" s="254">
        <v>325.93</v>
      </c>
      <c r="F908" s="540"/>
      <c r="G908" s="255"/>
      <c r="H908" s="256"/>
      <c r="I908" s="251"/>
      <c r="J908" s="257"/>
      <c r="K908" s="251"/>
      <c r="M908" s="252" t="s">
        <v>612</v>
      </c>
      <c r="O908" s="241"/>
    </row>
    <row r="909" spans="1:15" ht="12.75">
      <c r="A909" s="250"/>
      <c r="B909" s="253"/>
      <c r="C909" s="580" t="s">
        <v>613</v>
      </c>
      <c r="D909" s="581"/>
      <c r="E909" s="254">
        <v>155.47</v>
      </c>
      <c r="F909" s="540"/>
      <c r="G909" s="255"/>
      <c r="H909" s="256"/>
      <c r="I909" s="251"/>
      <c r="J909" s="257"/>
      <c r="K909" s="251"/>
      <c r="M909" s="252" t="s">
        <v>613</v>
      </c>
      <c r="O909" s="241"/>
    </row>
    <row r="910" spans="1:15" ht="12.75">
      <c r="A910" s="250"/>
      <c r="B910" s="253"/>
      <c r="C910" s="580" t="s">
        <v>614</v>
      </c>
      <c r="D910" s="581"/>
      <c r="E910" s="254">
        <v>129.03</v>
      </c>
      <c r="F910" s="540"/>
      <c r="G910" s="255"/>
      <c r="H910" s="256"/>
      <c r="I910" s="251"/>
      <c r="J910" s="257"/>
      <c r="K910" s="251"/>
      <c r="M910" s="252" t="s">
        <v>614</v>
      </c>
      <c r="O910" s="241"/>
    </row>
    <row r="911" spans="1:15" ht="12.75">
      <c r="A911" s="250"/>
      <c r="B911" s="253"/>
      <c r="C911" s="580" t="s">
        <v>615</v>
      </c>
      <c r="D911" s="581"/>
      <c r="E911" s="254">
        <v>125.08</v>
      </c>
      <c r="F911" s="540"/>
      <c r="G911" s="255"/>
      <c r="H911" s="256"/>
      <c r="I911" s="251"/>
      <c r="J911" s="257"/>
      <c r="K911" s="251"/>
      <c r="M911" s="252" t="s">
        <v>615</v>
      </c>
      <c r="O911" s="241"/>
    </row>
    <row r="912" spans="1:15" ht="12.75">
      <c r="A912" s="250"/>
      <c r="B912" s="253"/>
      <c r="C912" s="580" t="s">
        <v>616</v>
      </c>
      <c r="D912" s="581"/>
      <c r="E912" s="254">
        <v>260.4</v>
      </c>
      <c r="F912" s="540"/>
      <c r="G912" s="255"/>
      <c r="H912" s="256"/>
      <c r="I912" s="251"/>
      <c r="J912" s="257"/>
      <c r="K912" s="251"/>
      <c r="M912" s="252" t="s">
        <v>616</v>
      </c>
      <c r="O912" s="241"/>
    </row>
    <row r="913" spans="1:15" ht="12.75">
      <c r="A913" s="250"/>
      <c r="B913" s="253"/>
      <c r="C913" s="587" t="s">
        <v>202</v>
      </c>
      <c r="D913" s="581"/>
      <c r="E913" s="278">
        <v>1473.065</v>
      </c>
      <c r="F913" s="540"/>
      <c r="G913" s="255"/>
      <c r="H913" s="256"/>
      <c r="I913" s="251"/>
      <c r="J913" s="257"/>
      <c r="K913" s="251"/>
      <c r="M913" s="252" t="s">
        <v>202</v>
      </c>
      <c r="O913" s="241"/>
    </row>
    <row r="914" spans="1:15" ht="12.75">
      <c r="A914" s="250"/>
      <c r="B914" s="253"/>
      <c r="C914" s="580" t="s">
        <v>617</v>
      </c>
      <c r="D914" s="581"/>
      <c r="E914" s="254">
        <v>115.1402</v>
      </c>
      <c r="F914" s="540"/>
      <c r="G914" s="255"/>
      <c r="H914" s="256"/>
      <c r="I914" s="251"/>
      <c r="J914" s="257"/>
      <c r="K914" s="251"/>
      <c r="M914" s="252" t="s">
        <v>617</v>
      </c>
      <c r="O914" s="241"/>
    </row>
    <row r="915" spans="1:15" ht="12.75">
      <c r="A915" s="250"/>
      <c r="B915" s="253"/>
      <c r="C915" s="587" t="s">
        <v>202</v>
      </c>
      <c r="D915" s="581"/>
      <c r="E915" s="278">
        <v>115.1402</v>
      </c>
      <c r="F915" s="540"/>
      <c r="G915" s="255"/>
      <c r="H915" s="256"/>
      <c r="I915" s="251"/>
      <c r="J915" s="257"/>
      <c r="K915" s="251"/>
      <c r="M915" s="252" t="s">
        <v>202</v>
      </c>
      <c r="O915" s="241"/>
    </row>
    <row r="916" spans="1:15" ht="12.75">
      <c r="A916" s="250"/>
      <c r="B916" s="253"/>
      <c r="C916" s="580" t="s">
        <v>625</v>
      </c>
      <c r="D916" s="581"/>
      <c r="E916" s="254">
        <v>371</v>
      </c>
      <c r="F916" s="540"/>
      <c r="G916" s="255"/>
      <c r="H916" s="256"/>
      <c r="I916" s="251"/>
      <c r="J916" s="257"/>
      <c r="K916" s="251"/>
      <c r="M916" s="252" t="s">
        <v>625</v>
      </c>
      <c r="O916" s="241"/>
    </row>
    <row r="917" spans="1:15" ht="12.75">
      <c r="A917" s="250"/>
      <c r="B917" s="253"/>
      <c r="C917" s="580" t="s">
        <v>626</v>
      </c>
      <c r="D917" s="581"/>
      <c r="E917" s="254">
        <v>231.875</v>
      </c>
      <c r="F917" s="540"/>
      <c r="G917" s="255"/>
      <c r="H917" s="256"/>
      <c r="I917" s="251"/>
      <c r="J917" s="257"/>
      <c r="K917" s="251"/>
      <c r="M917" s="252" t="s">
        <v>626</v>
      </c>
      <c r="O917" s="241"/>
    </row>
    <row r="918" spans="1:15" ht="12.75">
      <c r="A918" s="250"/>
      <c r="B918" s="253"/>
      <c r="C918" s="580" t="s">
        <v>607</v>
      </c>
      <c r="D918" s="581"/>
      <c r="E918" s="254">
        <v>252.375</v>
      </c>
      <c r="F918" s="540"/>
      <c r="G918" s="255"/>
      <c r="H918" s="256"/>
      <c r="I918" s="251"/>
      <c r="J918" s="257"/>
      <c r="K918" s="251"/>
      <c r="M918" s="252" t="s">
        <v>607</v>
      </c>
      <c r="O918" s="241"/>
    </row>
    <row r="919" spans="1:80" ht="22.5">
      <c r="A919" s="242">
        <v>116</v>
      </c>
      <c r="B919" s="243" t="s">
        <v>655</v>
      </c>
      <c r="C919" s="244" t="s">
        <v>656</v>
      </c>
      <c r="D919" s="245" t="s">
        <v>112</v>
      </c>
      <c r="E919" s="246">
        <v>2518.3622</v>
      </c>
      <c r="F919" s="377"/>
      <c r="G919" s="247">
        <f>E919*F919</f>
        <v>0</v>
      </c>
      <c r="H919" s="248">
        <v>0.00034</v>
      </c>
      <c r="I919" s="249">
        <f>E919*H919</f>
        <v>0.8562431480000001</v>
      </c>
      <c r="J919" s="248">
        <v>0</v>
      </c>
      <c r="K919" s="249">
        <f>E919*J919</f>
        <v>0</v>
      </c>
      <c r="O919" s="241">
        <v>2</v>
      </c>
      <c r="AA919" s="214">
        <v>1</v>
      </c>
      <c r="AB919" s="214">
        <v>7</v>
      </c>
      <c r="AC919" s="214">
        <v>7</v>
      </c>
      <c r="AZ919" s="214">
        <v>2</v>
      </c>
      <c r="BA919" s="214">
        <f>IF(AZ919=1,G919,0)</f>
        <v>0</v>
      </c>
      <c r="BB919" s="214">
        <f>IF(AZ919=2,G919,0)</f>
        <v>0</v>
      </c>
      <c r="BC919" s="214">
        <f>IF(AZ919=3,G919,0)</f>
        <v>0</v>
      </c>
      <c r="BD919" s="214">
        <f>IF(AZ919=4,G919,0)</f>
        <v>0</v>
      </c>
      <c r="BE919" s="214">
        <f>IF(AZ919=5,G919,0)</f>
        <v>0</v>
      </c>
      <c r="CA919" s="241">
        <v>1</v>
      </c>
      <c r="CB919" s="241">
        <v>7</v>
      </c>
    </row>
    <row r="920" spans="1:15" ht="12.75">
      <c r="A920" s="250"/>
      <c r="B920" s="253"/>
      <c r="C920" s="580" t="s">
        <v>622</v>
      </c>
      <c r="D920" s="581"/>
      <c r="E920" s="254">
        <v>74.907</v>
      </c>
      <c r="F920" s="540"/>
      <c r="G920" s="255"/>
      <c r="H920" s="256"/>
      <c r="I920" s="251"/>
      <c r="J920" s="257"/>
      <c r="K920" s="251"/>
      <c r="M920" s="252" t="s">
        <v>622</v>
      </c>
      <c r="O920" s="241"/>
    </row>
    <row r="921" spans="1:15" ht="12.75">
      <c r="A921" s="250"/>
      <c r="B921" s="253"/>
      <c r="C921" s="587" t="s">
        <v>202</v>
      </c>
      <c r="D921" s="581"/>
      <c r="E921" s="278">
        <v>74.907</v>
      </c>
      <c r="F921" s="540"/>
      <c r="G921" s="255"/>
      <c r="H921" s="256"/>
      <c r="I921" s="251"/>
      <c r="J921" s="257"/>
      <c r="K921" s="251"/>
      <c r="M921" s="252" t="s">
        <v>202</v>
      </c>
      <c r="O921" s="241"/>
    </row>
    <row r="922" spans="1:15" ht="12.75">
      <c r="A922" s="250"/>
      <c r="B922" s="253"/>
      <c r="C922" s="580" t="s">
        <v>608</v>
      </c>
      <c r="D922" s="581"/>
      <c r="E922" s="254">
        <v>0</v>
      </c>
      <c r="F922" s="540"/>
      <c r="G922" s="255"/>
      <c r="H922" s="256"/>
      <c r="I922" s="251"/>
      <c r="J922" s="257"/>
      <c r="K922" s="251"/>
      <c r="M922" s="252">
        <v>0</v>
      </c>
      <c r="O922" s="241"/>
    </row>
    <row r="923" spans="1:15" ht="12.75">
      <c r="A923" s="250"/>
      <c r="B923" s="253"/>
      <c r="C923" s="580" t="s">
        <v>609</v>
      </c>
      <c r="D923" s="581"/>
      <c r="E923" s="254">
        <v>165.295</v>
      </c>
      <c r="F923" s="540"/>
      <c r="G923" s="255"/>
      <c r="H923" s="256"/>
      <c r="I923" s="251"/>
      <c r="J923" s="257"/>
      <c r="K923" s="251"/>
      <c r="M923" s="252" t="s">
        <v>609</v>
      </c>
      <c r="O923" s="241"/>
    </row>
    <row r="924" spans="1:15" ht="12.75">
      <c r="A924" s="250"/>
      <c r="B924" s="253"/>
      <c r="C924" s="580" t="s">
        <v>610</v>
      </c>
      <c r="D924" s="581"/>
      <c r="E924" s="254">
        <v>193.56</v>
      </c>
      <c r="F924" s="540"/>
      <c r="G924" s="255"/>
      <c r="H924" s="256"/>
      <c r="I924" s="251"/>
      <c r="J924" s="257"/>
      <c r="K924" s="251"/>
      <c r="M924" s="252" t="s">
        <v>610</v>
      </c>
      <c r="O924" s="241"/>
    </row>
    <row r="925" spans="1:15" ht="12.75">
      <c r="A925" s="250"/>
      <c r="B925" s="253"/>
      <c r="C925" s="580" t="s">
        <v>611</v>
      </c>
      <c r="D925" s="581"/>
      <c r="E925" s="254">
        <v>118.3</v>
      </c>
      <c r="F925" s="540"/>
      <c r="G925" s="255"/>
      <c r="H925" s="256"/>
      <c r="I925" s="251"/>
      <c r="J925" s="257"/>
      <c r="K925" s="251"/>
      <c r="M925" s="252" t="s">
        <v>611</v>
      </c>
      <c r="O925" s="241"/>
    </row>
    <row r="926" spans="1:15" ht="12.75">
      <c r="A926" s="250"/>
      <c r="B926" s="253"/>
      <c r="C926" s="580" t="s">
        <v>612</v>
      </c>
      <c r="D926" s="581"/>
      <c r="E926" s="254">
        <v>325.93</v>
      </c>
      <c r="F926" s="540"/>
      <c r="G926" s="255"/>
      <c r="H926" s="256"/>
      <c r="I926" s="251"/>
      <c r="J926" s="257"/>
      <c r="K926" s="251"/>
      <c r="M926" s="252" t="s">
        <v>612</v>
      </c>
      <c r="O926" s="241"/>
    </row>
    <row r="927" spans="1:15" ht="12.75">
      <c r="A927" s="250"/>
      <c r="B927" s="253"/>
      <c r="C927" s="580" t="s">
        <v>613</v>
      </c>
      <c r="D927" s="581"/>
      <c r="E927" s="254">
        <v>155.47</v>
      </c>
      <c r="F927" s="540"/>
      <c r="G927" s="255"/>
      <c r="H927" s="256"/>
      <c r="I927" s="251"/>
      <c r="J927" s="257"/>
      <c r="K927" s="251"/>
      <c r="M927" s="252" t="s">
        <v>613</v>
      </c>
      <c r="O927" s="241"/>
    </row>
    <row r="928" spans="1:15" ht="12.75">
      <c r="A928" s="250"/>
      <c r="B928" s="253"/>
      <c r="C928" s="580" t="s">
        <v>614</v>
      </c>
      <c r="D928" s="581"/>
      <c r="E928" s="254">
        <v>129.03</v>
      </c>
      <c r="F928" s="540"/>
      <c r="G928" s="255"/>
      <c r="H928" s="256"/>
      <c r="I928" s="251"/>
      <c r="J928" s="257"/>
      <c r="K928" s="251"/>
      <c r="M928" s="252" t="s">
        <v>614</v>
      </c>
      <c r="O928" s="241"/>
    </row>
    <row r="929" spans="1:15" ht="12.75">
      <c r="A929" s="250"/>
      <c r="B929" s="253"/>
      <c r="C929" s="580" t="s">
        <v>615</v>
      </c>
      <c r="D929" s="581"/>
      <c r="E929" s="254">
        <v>125.08</v>
      </c>
      <c r="F929" s="540"/>
      <c r="G929" s="255"/>
      <c r="H929" s="256"/>
      <c r="I929" s="251"/>
      <c r="J929" s="257"/>
      <c r="K929" s="251"/>
      <c r="M929" s="252" t="s">
        <v>615</v>
      </c>
      <c r="O929" s="241"/>
    </row>
    <row r="930" spans="1:15" ht="12.75">
      <c r="A930" s="250"/>
      <c r="B930" s="253"/>
      <c r="C930" s="580" t="s">
        <v>616</v>
      </c>
      <c r="D930" s="581"/>
      <c r="E930" s="254">
        <v>260.4</v>
      </c>
      <c r="F930" s="540"/>
      <c r="G930" s="255"/>
      <c r="H930" s="256"/>
      <c r="I930" s="251"/>
      <c r="J930" s="257"/>
      <c r="K930" s="251"/>
      <c r="M930" s="252" t="s">
        <v>616</v>
      </c>
      <c r="O930" s="241"/>
    </row>
    <row r="931" spans="1:15" ht="12.75">
      <c r="A931" s="250"/>
      <c r="B931" s="253"/>
      <c r="C931" s="587" t="s">
        <v>202</v>
      </c>
      <c r="D931" s="581"/>
      <c r="E931" s="278">
        <v>1473.065</v>
      </c>
      <c r="F931" s="540"/>
      <c r="G931" s="255"/>
      <c r="H931" s="256"/>
      <c r="I931" s="251"/>
      <c r="J931" s="257"/>
      <c r="K931" s="251"/>
      <c r="M931" s="252" t="s">
        <v>202</v>
      </c>
      <c r="O931" s="241"/>
    </row>
    <row r="932" spans="1:15" ht="12.75">
      <c r="A932" s="250"/>
      <c r="B932" s="253"/>
      <c r="C932" s="580" t="s">
        <v>617</v>
      </c>
      <c r="D932" s="581"/>
      <c r="E932" s="254">
        <v>115.1402</v>
      </c>
      <c r="F932" s="540"/>
      <c r="G932" s="255"/>
      <c r="H932" s="256"/>
      <c r="I932" s="251"/>
      <c r="J932" s="257"/>
      <c r="K932" s="251"/>
      <c r="M932" s="252" t="s">
        <v>617</v>
      </c>
      <c r="O932" s="241"/>
    </row>
    <row r="933" spans="1:15" ht="12.75">
      <c r="A933" s="250"/>
      <c r="B933" s="253"/>
      <c r="C933" s="587" t="s">
        <v>202</v>
      </c>
      <c r="D933" s="581"/>
      <c r="E933" s="278">
        <v>115.1402</v>
      </c>
      <c r="F933" s="540"/>
      <c r="G933" s="255"/>
      <c r="H933" s="256"/>
      <c r="I933" s="251"/>
      <c r="J933" s="257"/>
      <c r="K933" s="251"/>
      <c r="M933" s="252" t="s">
        <v>202</v>
      </c>
      <c r="O933" s="241"/>
    </row>
    <row r="934" spans="1:15" ht="12.75">
      <c r="A934" s="250"/>
      <c r="B934" s="253"/>
      <c r="C934" s="580" t="s">
        <v>625</v>
      </c>
      <c r="D934" s="581"/>
      <c r="E934" s="254">
        <v>371</v>
      </c>
      <c r="F934" s="540"/>
      <c r="G934" s="255"/>
      <c r="H934" s="256"/>
      <c r="I934" s="251"/>
      <c r="J934" s="257"/>
      <c r="K934" s="251"/>
      <c r="M934" s="252" t="s">
        <v>625</v>
      </c>
      <c r="O934" s="241"/>
    </row>
    <row r="935" spans="1:15" ht="12.75">
      <c r="A935" s="250"/>
      <c r="B935" s="253"/>
      <c r="C935" s="580" t="s">
        <v>626</v>
      </c>
      <c r="D935" s="581"/>
      <c r="E935" s="254">
        <v>231.875</v>
      </c>
      <c r="F935" s="540"/>
      <c r="G935" s="255"/>
      <c r="H935" s="256"/>
      <c r="I935" s="251"/>
      <c r="J935" s="257"/>
      <c r="K935" s="251"/>
      <c r="M935" s="252" t="s">
        <v>626</v>
      </c>
      <c r="O935" s="241"/>
    </row>
    <row r="936" spans="1:15" ht="12.75">
      <c r="A936" s="250"/>
      <c r="B936" s="253"/>
      <c r="C936" s="580" t="s">
        <v>607</v>
      </c>
      <c r="D936" s="581"/>
      <c r="E936" s="254">
        <v>252.375</v>
      </c>
      <c r="F936" s="540"/>
      <c r="G936" s="255"/>
      <c r="H936" s="256"/>
      <c r="I936" s="251"/>
      <c r="J936" s="257"/>
      <c r="K936" s="251"/>
      <c r="M936" s="252" t="s">
        <v>607</v>
      </c>
      <c r="O936" s="241"/>
    </row>
    <row r="937" spans="1:80" ht="12.75">
      <c r="A937" s="242">
        <v>117</v>
      </c>
      <c r="B937" s="243" t="s">
        <v>657</v>
      </c>
      <c r="C937" s="244" t="s">
        <v>658</v>
      </c>
      <c r="D937" s="245" t="s">
        <v>112</v>
      </c>
      <c r="E937" s="246">
        <v>25</v>
      </c>
      <c r="F937" s="377"/>
      <c r="G937" s="247">
        <f>E937*F937</f>
        <v>0</v>
      </c>
      <c r="H937" s="248">
        <v>0.0013</v>
      </c>
      <c r="I937" s="249">
        <f>E937*H937</f>
        <v>0.0325</v>
      </c>
      <c r="J937" s="248"/>
      <c r="K937" s="249">
        <f>E937*J937</f>
        <v>0</v>
      </c>
      <c r="O937" s="241">
        <v>2</v>
      </c>
      <c r="AA937" s="214">
        <v>12</v>
      </c>
      <c r="AB937" s="214">
        <v>0</v>
      </c>
      <c r="AC937" s="214">
        <v>237</v>
      </c>
      <c r="AZ937" s="214">
        <v>2</v>
      </c>
      <c r="BA937" s="214">
        <f>IF(AZ937=1,G937,0)</f>
        <v>0</v>
      </c>
      <c r="BB937" s="214">
        <f>IF(AZ937=2,G937,0)</f>
        <v>0</v>
      </c>
      <c r="BC937" s="214">
        <f>IF(AZ937=3,G937,0)</f>
        <v>0</v>
      </c>
      <c r="BD937" s="214">
        <f>IF(AZ937=4,G937,0)</f>
        <v>0</v>
      </c>
      <c r="BE937" s="214">
        <f>IF(AZ937=5,G937,0)</f>
        <v>0</v>
      </c>
      <c r="CA937" s="241">
        <v>12</v>
      </c>
      <c r="CB937" s="241">
        <v>0</v>
      </c>
    </row>
    <row r="938" spans="1:15" ht="12.75">
      <c r="A938" s="250"/>
      <c r="B938" s="253"/>
      <c r="C938" s="580" t="s">
        <v>659</v>
      </c>
      <c r="D938" s="581"/>
      <c r="E938" s="254">
        <v>25</v>
      </c>
      <c r="F938" s="540"/>
      <c r="G938" s="255"/>
      <c r="H938" s="256"/>
      <c r="I938" s="251"/>
      <c r="J938" s="257"/>
      <c r="K938" s="251"/>
      <c r="M938" s="252" t="s">
        <v>659</v>
      </c>
      <c r="O938" s="241"/>
    </row>
    <row r="939" spans="1:80" ht="12.75">
      <c r="A939" s="242">
        <v>118</v>
      </c>
      <c r="B939" s="243" t="s">
        <v>660</v>
      </c>
      <c r="C939" s="244" t="s">
        <v>661</v>
      </c>
      <c r="D939" s="245" t="s">
        <v>227</v>
      </c>
      <c r="E939" s="246">
        <v>124.93</v>
      </c>
      <c r="F939" s="377"/>
      <c r="G939" s="247">
        <f>E939*F939</f>
        <v>0</v>
      </c>
      <c r="H939" s="248">
        <v>0.0013</v>
      </c>
      <c r="I939" s="249">
        <f>E939*H939</f>
        <v>0.162409</v>
      </c>
      <c r="J939" s="248"/>
      <c r="K939" s="249">
        <f>E939*J939</f>
        <v>0</v>
      </c>
      <c r="O939" s="241">
        <v>2</v>
      </c>
      <c r="AA939" s="214">
        <v>12</v>
      </c>
      <c r="AB939" s="214">
        <v>0</v>
      </c>
      <c r="AC939" s="214">
        <v>238</v>
      </c>
      <c r="AZ939" s="214">
        <v>2</v>
      </c>
      <c r="BA939" s="214">
        <f>IF(AZ939=1,G939,0)</f>
        <v>0</v>
      </c>
      <c r="BB939" s="214">
        <f>IF(AZ939=2,G939,0)</f>
        <v>0</v>
      </c>
      <c r="BC939" s="214">
        <f>IF(AZ939=3,G939,0)</f>
        <v>0</v>
      </c>
      <c r="BD939" s="214">
        <f>IF(AZ939=4,G939,0)</f>
        <v>0</v>
      </c>
      <c r="BE939" s="214">
        <f>IF(AZ939=5,G939,0)</f>
        <v>0</v>
      </c>
      <c r="CA939" s="241">
        <v>12</v>
      </c>
      <c r="CB939" s="241">
        <v>0</v>
      </c>
    </row>
    <row r="940" spans="1:15" ht="12.75">
      <c r="A940" s="250"/>
      <c r="B940" s="253"/>
      <c r="C940" s="580" t="s">
        <v>662</v>
      </c>
      <c r="D940" s="581"/>
      <c r="E940" s="254">
        <v>0</v>
      </c>
      <c r="F940" s="540"/>
      <c r="G940" s="255"/>
      <c r="H940" s="256"/>
      <c r="I940" s="251"/>
      <c r="J940" s="257"/>
      <c r="K940" s="251"/>
      <c r="M940" s="252" t="s">
        <v>662</v>
      </c>
      <c r="O940" s="241"/>
    </row>
    <row r="941" spans="1:15" ht="22.5">
      <c r="A941" s="250"/>
      <c r="B941" s="253"/>
      <c r="C941" s="580" t="s">
        <v>663</v>
      </c>
      <c r="D941" s="581"/>
      <c r="E941" s="254">
        <v>124.93</v>
      </c>
      <c r="F941" s="540"/>
      <c r="G941" s="255"/>
      <c r="H941" s="256"/>
      <c r="I941" s="251"/>
      <c r="J941" s="257"/>
      <c r="K941" s="251"/>
      <c r="M941" s="252" t="s">
        <v>663</v>
      </c>
      <c r="O941" s="241"/>
    </row>
    <row r="942" spans="1:80" ht="12.75">
      <c r="A942" s="242">
        <v>119</v>
      </c>
      <c r="B942" s="243" t="s">
        <v>664</v>
      </c>
      <c r="C942" s="244" t="s">
        <v>665</v>
      </c>
      <c r="D942" s="245" t="s">
        <v>579</v>
      </c>
      <c r="E942" s="246">
        <v>9.416667012</v>
      </c>
      <c r="F942" s="377"/>
      <c r="G942" s="247">
        <f>E942*F942</f>
        <v>0</v>
      </c>
      <c r="H942" s="248">
        <v>0</v>
      </c>
      <c r="I942" s="249">
        <f>E942*H942</f>
        <v>0</v>
      </c>
      <c r="J942" s="248"/>
      <c r="K942" s="249">
        <f>E942*J942</f>
        <v>0</v>
      </c>
      <c r="O942" s="241">
        <v>2</v>
      </c>
      <c r="AA942" s="214">
        <v>7</v>
      </c>
      <c r="AB942" s="214">
        <v>1001</v>
      </c>
      <c r="AC942" s="214">
        <v>5</v>
      </c>
      <c r="AZ942" s="214">
        <v>2</v>
      </c>
      <c r="BA942" s="214">
        <f>IF(AZ942=1,G942,0)</f>
        <v>0</v>
      </c>
      <c r="BB942" s="214">
        <f>IF(AZ942=2,G942,0)</f>
        <v>0</v>
      </c>
      <c r="BC942" s="214">
        <f>IF(AZ942=3,G942,0)</f>
        <v>0</v>
      </c>
      <c r="BD942" s="214">
        <f>IF(AZ942=4,G942,0)</f>
        <v>0</v>
      </c>
      <c r="BE942" s="214">
        <f>IF(AZ942=5,G942,0)</f>
        <v>0</v>
      </c>
      <c r="CA942" s="241">
        <v>7</v>
      </c>
      <c r="CB942" s="241">
        <v>1001</v>
      </c>
    </row>
    <row r="943" spans="1:57" ht="12.75">
      <c r="A943" s="258"/>
      <c r="B943" s="259" t="s">
        <v>102</v>
      </c>
      <c r="C943" s="260" t="s">
        <v>604</v>
      </c>
      <c r="D943" s="261"/>
      <c r="E943" s="262"/>
      <c r="F943" s="542"/>
      <c r="G943" s="264">
        <f>SUM(G836:G942)</f>
        <v>0</v>
      </c>
      <c r="H943" s="265"/>
      <c r="I943" s="266">
        <f>SUM(I836:I942)</f>
        <v>9.416667012000001</v>
      </c>
      <c r="J943" s="265"/>
      <c r="K943" s="266">
        <f>SUM(K836:K942)</f>
        <v>-4.7328584000000005</v>
      </c>
      <c r="O943" s="241">
        <v>4</v>
      </c>
      <c r="BA943" s="267">
        <f>SUM(BA836:BA942)</f>
        <v>0</v>
      </c>
      <c r="BB943" s="267">
        <f>SUM(BB836:BB942)</f>
        <v>0</v>
      </c>
      <c r="BC943" s="267">
        <f>SUM(BC836:BC942)</f>
        <v>0</v>
      </c>
      <c r="BD943" s="267">
        <f>SUM(BD836:BD942)</f>
        <v>0</v>
      </c>
      <c r="BE943" s="267">
        <f>SUM(BE836:BE942)</f>
        <v>0</v>
      </c>
    </row>
    <row r="944" spans="1:15" ht="12.75">
      <c r="A944" s="231" t="s">
        <v>98</v>
      </c>
      <c r="B944" s="232" t="s">
        <v>666</v>
      </c>
      <c r="C944" s="233" t="s">
        <v>667</v>
      </c>
      <c r="D944" s="234"/>
      <c r="E944" s="235"/>
      <c r="F944" s="543"/>
      <c r="G944" s="236"/>
      <c r="H944" s="237"/>
      <c r="I944" s="238"/>
      <c r="J944" s="239"/>
      <c r="K944" s="240"/>
      <c r="O944" s="241">
        <v>1</v>
      </c>
    </row>
    <row r="945" spans="1:80" ht="12.75">
      <c r="A945" s="242">
        <v>120</v>
      </c>
      <c r="B945" s="243" t="s">
        <v>669</v>
      </c>
      <c r="C945" s="244" t="s">
        <v>670</v>
      </c>
      <c r="D945" s="245" t="s">
        <v>112</v>
      </c>
      <c r="E945" s="246">
        <v>236.41</v>
      </c>
      <c r="F945" s="377"/>
      <c r="G945" s="247">
        <f>E945*F945</f>
        <v>0</v>
      </c>
      <c r="H945" s="248">
        <v>0</v>
      </c>
      <c r="I945" s="249">
        <f>E945*H945</f>
        <v>0</v>
      </c>
      <c r="J945" s="248">
        <v>-0.006</v>
      </c>
      <c r="K945" s="249">
        <f>E945*J945</f>
        <v>-1.41846</v>
      </c>
      <c r="O945" s="241">
        <v>2</v>
      </c>
      <c r="AA945" s="214">
        <v>1</v>
      </c>
      <c r="AB945" s="214">
        <v>7</v>
      </c>
      <c r="AC945" s="214">
        <v>7</v>
      </c>
      <c r="AZ945" s="214">
        <v>2</v>
      </c>
      <c r="BA945" s="214">
        <f>IF(AZ945=1,G945,0)</f>
        <v>0</v>
      </c>
      <c r="BB945" s="214">
        <f>IF(AZ945=2,G945,0)</f>
        <v>0</v>
      </c>
      <c r="BC945" s="214">
        <f>IF(AZ945=3,G945,0)</f>
        <v>0</v>
      </c>
      <c r="BD945" s="214">
        <f>IF(AZ945=4,G945,0)</f>
        <v>0</v>
      </c>
      <c r="BE945" s="214">
        <f>IF(AZ945=5,G945,0)</f>
        <v>0</v>
      </c>
      <c r="CA945" s="241">
        <v>1</v>
      </c>
      <c r="CB945" s="241">
        <v>7</v>
      </c>
    </row>
    <row r="946" spans="1:15" ht="12.75">
      <c r="A946" s="250"/>
      <c r="B946" s="253"/>
      <c r="C946" s="580" t="s">
        <v>212</v>
      </c>
      <c r="D946" s="581"/>
      <c r="E946" s="254">
        <v>236.41</v>
      </c>
      <c r="F946" s="540"/>
      <c r="G946" s="255"/>
      <c r="H946" s="256"/>
      <c r="I946" s="251"/>
      <c r="J946" s="257"/>
      <c r="K946" s="251"/>
      <c r="M946" s="252" t="s">
        <v>212</v>
      </c>
      <c r="O946" s="241"/>
    </row>
    <row r="947" spans="1:80" ht="22.5">
      <c r="A947" s="242">
        <v>121</v>
      </c>
      <c r="B947" s="243" t="s">
        <v>671</v>
      </c>
      <c r="C947" s="244" t="s">
        <v>672</v>
      </c>
      <c r="D947" s="245" t="s">
        <v>112</v>
      </c>
      <c r="E947" s="246">
        <v>236.41</v>
      </c>
      <c r="F947" s="377"/>
      <c r="G947" s="247">
        <f>E947*F947</f>
        <v>0</v>
      </c>
      <c r="H947" s="248">
        <v>0.00083</v>
      </c>
      <c r="I947" s="249">
        <f>E947*H947</f>
        <v>0.1962203</v>
      </c>
      <c r="J947" s="248">
        <v>0</v>
      </c>
      <c r="K947" s="249">
        <f>E947*J947</f>
        <v>0</v>
      </c>
      <c r="O947" s="241">
        <v>2</v>
      </c>
      <c r="AA947" s="214">
        <v>1</v>
      </c>
      <c r="AB947" s="214">
        <v>7</v>
      </c>
      <c r="AC947" s="214">
        <v>7</v>
      </c>
      <c r="AZ947" s="214">
        <v>2</v>
      </c>
      <c r="BA947" s="214">
        <f>IF(AZ947=1,G947,0)</f>
        <v>0</v>
      </c>
      <c r="BB947" s="214">
        <f>IF(AZ947=2,G947,0)</f>
        <v>0</v>
      </c>
      <c r="BC947" s="214">
        <f>IF(AZ947=3,G947,0)</f>
        <v>0</v>
      </c>
      <c r="BD947" s="214">
        <f>IF(AZ947=4,G947,0)</f>
        <v>0</v>
      </c>
      <c r="BE947" s="214">
        <f>IF(AZ947=5,G947,0)</f>
        <v>0</v>
      </c>
      <c r="CA947" s="241">
        <v>1</v>
      </c>
      <c r="CB947" s="241">
        <v>7</v>
      </c>
    </row>
    <row r="948" spans="1:15" ht="12.75">
      <c r="A948" s="250"/>
      <c r="B948" s="253"/>
      <c r="C948" s="580" t="s">
        <v>212</v>
      </c>
      <c r="D948" s="581"/>
      <c r="E948" s="254">
        <v>236.41</v>
      </c>
      <c r="F948" s="540"/>
      <c r="G948" s="255"/>
      <c r="H948" s="256"/>
      <c r="I948" s="251"/>
      <c r="J948" s="257"/>
      <c r="K948" s="251"/>
      <c r="M948" s="252" t="s">
        <v>212</v>
      </c>
      <c r="O948" s="241"/>
    </row>
    <row r="949" spans="1:80" ht="22.5">
      <c r="A949" s="242">
        <v>122</v>
      </c>
      <c r="B949" s="243" t="s">
        <v>673</v>
      </c>
      <c r="C949" s="244" t="s">
        <v>674</v>
      </c>
      <c r="D949" s="245" t="s">
        <v>112</v>
      </c>
      <c r="E949" s="246">
        <v>236.41</v>
      </c>
      <c r="F949" s="377"/>
      <c r="G949" s="247">
        <f>E949*F949</f>
        <v>0</v>
      </c>
      <c r="H949" s="248">
        <v>0.00021</v>
      </c>
      <c r="I949" s="249">
        <f>E949*H949</f>
        <v>0.0496461</v>
      </c>
      <c r="J949" s="248">
        <v>0</v>
      </c>
      <c r="K949" s="249">
        <f>E949*J949</f>
        <v>0</v>
      </c>
      <c r="O949" s="241">
        <v>2</v>
      </c>
      <c r="AA949" s="214">
        <v>1</v>
      </c>
      <c r="AB949" s="214">
        <v>7</v>
      </c>
      <c r="AC949" s="214">
        <v>7</v>
      </c>
      <c r="AZ949" s="214">
        <v>2</v>
      </c>
      <c r="BA949" s="214">
        <f>IF(AZ949=1,G949,0)</f>
        <v>0</v>
      </c>
      <c r="BB949" s="214">
        <f>IF(AZ949=2,G949,0)</f>
        <v>0</v>
      </c>
      <c r="BC949" s="214">
        <f>IF(AZ949=3,G949,0)</f>
        <v>0</v>
      </c>
      <c r="BD949" s="214">
        <f>IF(AZ949=4,G949,0)</f>
        <v>0</v>
      </c>
      <c r="BE949" s="214">
        <f>IF(AZ949=5,G949,0)</f>
        <v>0</v>
      </c>
      <c r="CA949" s="241">
        <v>1</v>
      </c>
      <c r="CB949" s="241">
        <v>7</v>
      </c>
    </row>
    <row r="950" spans="1:15" ht="12.75">
      <c r="A950" s="250"/>
      <c r="B950" s="253"/>
      <c r="C950" s="580" t="s">
        <v>212</v>
      </c>
      <c r="D950" s="581"/>
      <c r="E950" s="254">
        <v>236.41</v>
      </c>
      <c r="F950" s="540"/>
      <c r="G950" s="255"/>
      <c r="H950" s="256"/>
      <c r="I950" s="251"/>
      <c r="J950" s="257"/>
      <c r="K950" s="251"/>
      <c r="M950" s="252" t="s">
        <v>212</v>
      </c>
      <c r="O950" s="241"/>
    </row>
    <row r="951" spans="1:80" ht="22.5">
      <c r="A951" s="242">
        <v>123</v>
      </c>
      <c r="B951" s="243" t="s">
        <v>675</v>
      </c>
      <c r="C951" s="244" t="s">
        <v>676</v>
      </c>
      <c r="D951" s="245" t="s">
        <v>112</v>
      </c>
      <c r="E951" s="246">
        <v>3854.1924</v>
      </c>
      <c r="F951" s="377"/>
      <c r="G951" s="247">
        <f>E951*F951</f>
        <v>0</v>
      </c>
      <c r="H951" s="248">
        <v>0</v>
      </c>
      <c r="I951" s="249">
        <f>E951*H951</f>
        <v>0</v>
      </c>
      <c r="J951" s="248">
        <v>0</v>
      </c>
      <c r="K951" s="249">
        <f>E951*J951</f>
        <v>0</v>
      </c>
      <c r="O951" s="241">
        <v>2</v>
      </c>
      <c r="AA951" s="214">
        <v>1</v>
      </c>
      <c r="AB951" s="214">
        <v>7</v>
      </c>
      <c r="AC951" s="214">
        <v>7</v>
      </c>
      <c r="AZ951" s="214">
        <v>2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1</v>
      </c>
      <c r="CB951" s="241">
        <v>7</v>
      </c>
    </row>
    <row r="952" spans="1:15" ht="12.75">
      <c r="A952" s="250"/>
      <c r="B952" s="253"/>
      <c r="C952" s="580" t="s">
        <v>622</v>
      </c>
      <c r="D952" s="581"/>
      <c r="E952" s="254">
        <v>74.907</v>
      </c>
      <c r="F952" s="540"/>
      <c r="G952" s="255"/>
      <c r="H952" s="256"/>
      <c r="I952" s="251"/>
      <c r="J952" s="257"/>
      <c r="K952" s="251"/>
      <c r="M952" s="252" t="s">
        <v>622</v>
      </c>
      <c r="O952" s="241"/>
    </row>
    <row r="953" spans="1:15" ht="12.75">
      <c r="A953" s="250"/>
      <c r="B953" s="253"/>
      <c r="C953" s="587" t="s">
        <v>202</v>
      </c>
      <c r="D953" s="581"/>
      <c r="E953" s="278">
        <v>74.907</v>
      </c>
      <c r="F953" s="540"/>
      <c r="G953" s="255"/>
      <c r="H953" s="256"/>
      <c r="I953" s="251"/>
      <c r="J953" s="257"/>
      <c r="K953" s="251"/>
      <c r="M953" s="252" t="s">
        <v>202</v>
      </c>
      <c r="O953" s="241"/>
    </row>
    <row r="954" spans="1:15" ht="12.75">
      <c r="A954" s="250"/>
      <c r="B954" s="253"/>
      <c r="C954" s="580" t="s">
        <v>608</v>
      </c>
      <c r="D954" s="581"/>
      <c r="E954" s="254">
        <v>0</v>
      </c>
      <c r="F954" s="540"/>
      <c r="G954" s="255"/>
      <c r="H954" s="256"/>
      <c r="I954" s="251"/>
      <c r="J954" s="257"/>
      <c r="K954" s="251"/>
      <c r="M954" s="252">
        <v>0</v>
      </c>
      <c r="O954" s="241"/>
    </row>
    <row r="955" spans="1:15" ht="12.75">
      <c r="A955" s="250"/>
      <c r="B955" s="253"/>
      <c r="C955" s="580" t="s">
        <v>677</v>
      </c>
      <c r="D955" s="581"/>
      <c r="E955" s="254">
        <v>330.59</v>
      </c>
      <c r="F955" s="540"/>
      <c r="G955" s="255"/>
      <c r="H955" s="256"/>
      <c r="I955" s="251"/>
      <c r="J955" s="257"/>
      <c r="K955" s="251"/>
      <c r="M955" s="252" t="s">
        <v>677</v>
      </c>
      <c r="O955" s="241"/>
    </row>
    <row r="956" spans="1:15" ht="12.75">
      <c r="A956" s="250"/>
      <c r="B956" s="253"/>
      <c r="C956" s="580" t="s">
        <v>678</v>
      </c>
      <c r="D956" s="581"/>
      <c r="E956" s="254">
        <v>387.12</v>
      </c>
      <c r="F956" s="540"/>
      <c r="G956" s="255"/>
      <c r="H956" s="256"/>
      <c r="I956" s="251"/>
      <c r="J956" s="257"/>
      <c r="K956" s="251"/>
      <c r="M956" s="252" t="s">
        <v>678</v>
      </c>
      <c r="O956" s="241"/>
    </row>
    <row r="957" spans="1:15" ht="12.75">
      <c r="A957" s="250"/>
      <c r="B957" s="253"/>
      <c r="C957" s="580" t="s">
        <v>679</v>
      </c>
      <c r="D957" s="581"/>
      <c r="E957" s="254">
        <v>236.6</v>
      </c>
      <c r="F957" s="540"/>
      <c r="G957" s="255"/>
      <c r="H957" s="256"/>
      <c r="I957" s="251"/>
      <c r="J957" s="257"/>
      <c r="K957" s="251"/>
      <c r="M957" s="252" t="s">
        <v>679</v>
      </c>
      <c r="O957" s="241"/>
    </row>
    <row r="958" spans="1:15" ht="12.75">
      <c r="A958" s="250"/>
      <c r="B958" s="253"/>
      <c r="C958" s="580" t="s">
        <v>680</v>
      </c>
      <c r="D958" s="581"/>
      <c r="E958" s="254">
        <v>651.86</v>
      </c>
      <c r="F958" s="540"/>
      <c r="G958" s="255"/>
      <c r="H958" s="256"/>
      <c r="I958" s="251"/>
      <c r="J958" s="257"/>
      <c r="K958" s="251"/>
      <c r="M958" s="252" t="s">
        <v>680</v>
      </c>
      <c r="O958" s="241"/>
    </row>
    <row r="959" spans="1:15" ht="12.75">
      <c r="A959" s="250"/>
      <c r="B959" s="253"/>
      <c r="C959" s="580" t="s">
        <v>681</v>
      </c>
      <c r="D959" s="581"/>
      <c r="E959" s="254">
        <v>310.94</v>
      </c>
      <c r="F959" s="540"/>
      <c r="G959" s="255"/>
      <c r="H959" s="256"/>
      <c r="I959" s="251"/>
      <c r="J959" s="257"/>
      <c r="K959" s="251"/>
      <c r="M959" s="252" t="s">
        <v>681</v>
      </c>
      <c r="O959" s="241"/>
    </row>
    <row r="960" spans="1:15" ht="12.75">
      <c r="A960" s="250"/>
      <c r="B960" s="253"/>
      <c r="C960" s="580" t="s">
        <v>682</v>
      </c>
      <c r="D960" s="581"/>
      <c r="E960" s="254">
        <v>258.06</v>
      </c>
      <c r="F960" s="540"/>
      <c r="G960" s="255"/>
      <c r="H960" s="256"/>
      <c r="I960" s="251"/>
      <c r="J960" s="257"/>
      <c r="K960" s="251"/>
      <c r="M960" s="252" t="s">
        <v>682</v>
      </c>
      <c r="O960" s="241"/>
    </row>
    <row r="961" spans="1:15" ht="12.75">
      <c r="A961" s="250"/>
      <c r="B961" s="253"/>
      <c r="C961" s="580" t="s">
        <v>683</v>
      </c>
      <c r="D961" s="581"/>
      <c r="E961" s="254">
        <v>250.16</v>
      </c>
      <c r="F961" s="540"/>
      <c r="G961" s="255"/>
      <c r="H961" s="256"/>
      <c r="I961" s="251"/>
      <c r="J961" s="257"/>
      <c r="K961" s="251"/>
      <c r="M961" s="252" t="s">
        <v>683</v>
      </c>
      <c r="O961" s="241"/>
    </row>
    <row r="962" spans="1:15" ht="12.75">
      <c r="A962" s="250"/>
      <c r="B962" s="253"/>
      <c r="C962" s="580" t="s">
        <v>684</v>
      </c>
      <c r="D962" s="581"/>
      <c r="E962" s="254">
        <v>520.8</v>
      </c>
      <c r="F962" s="540"/>
      <c r="G962" s="255"/>
      <c r="H962" s="256"/>
      <c r="I962" s="251"/>
      <c r="J962" s="257"/>
      <c r="K962" s="251"/>
      <c r="M962" s="252" t="s">
        <v>684</v>
      </c>
      <c r="O962" s="241"/>
    </row>
    <row r="963" spans="1:15" ht="12.75">
      <c r="A963" s="250"/>
      <c r="B963" s="253"/>
      <c r="C963" s="587" t="s">
        <v>202</v>
      </c>
      <c r="D963" s="581"/>
      <c r="E963" s="278">
        <v>2946.13</v>
      </c>
      <c r="F963" s="540"/>
      <c r="G963" s="255"/>
      <c r="H963" s="256"/>
      <c r="I963" s="251"/>
      <c r="J963" s="257"/>
      <c r="K963" s="251"/>
      <c r="M963" s="252" t="s">
        <v>202</v>
      </c>
      <c r="O963" s="241"/>
    </row>
    <row r="964" spans="1:15" ht="12.75">
      <c r="A964" s="250"/>
      <c r="B964" s="253"/>
      <c r="C964" s="580" t="s">
        <v>685</v>
      </c>
      <c r="D964" s="581"/>
      <c r="E964" s="254">
        <v>230.2804</v>
      </c>
      <c r="F964" s="540"/>
      <c r="G964" s="255"/>
      <c r="H964" s="256"/>
      <c r="I964" s="251"/>
      <c r="J964" s="257"/>
      <c r="K964" s="251"/>
      <c r="M964" s="252" t="s">
        <v>685</v>
      </c>
      <c r="O964" s="241"/>
    </row>
    <row r="965" spans="1:15" ht="12.75">
      <c r="A965" s="250"/>
      <c r="B965" s="253"/>
      <c r="C965" s="587" t="s">
        <v>202</v>
      </c>
      <c r="D965" s="581"/>
      <c r="E965" s="278">
        <v>230.2804</v>
      </c>
      <c r="F965" s="540"/>
      <c r="G965" s="255"/>
      <c r="H965" s="256"/>
      <c r="I965" s="251"/>
      <c r="J965" s="257"/>
      <c r="K965" s="251"/>
      <c r="M965" s="252" t="s">
        <v>202</v>
      </c>
      <c r="O965" s="241"/>
    </row>
    <row r="966" spans="1:15" ht="12.75">
      <c r="A966" s="250"/>
      <c r="B966" s="253"/>
      <c r="C966" s="580" t="s">
        <v>625</v>
      </c>
      <c r="D966" s="581"/>
      <c r="E966" s="254">
        <v>371</v>
      </c>
      <c r="F966" s="540"/>
      <c r="G966" s="255"/>
      <c r="H966" s="256"/>
      <c r="I966" s="251"/>
      <c r="J966" s="257"/>
      <c r="K966" s="251"/>
      <c r="M966" s="252" t="s">
        <v>625</v>
      </c>
      <c r="O966" s="241"/>
    </row>
    <row r="967" spans="1:15" ht="12.75">
      <c r="A967" s="250"/>
      <c r="B967" s="253"/>
      <c r="C967" s="580" t="s">
        <v>686</v>
      </c>
      <c r="D967" s="581"/>
      <c r="E967" s="254">
        <v>231.875</v>
      </c>
      <c r="F967" s="540"/>
      <c r="G967" s="255"/>
      <c r="H967" s="256"/>
      <c r="I967" s="251"/>
      <c r="J967" s="257"/>
      <c r="K967" s="251"/>
      <c r="M967" s="252" t="s">
        <v>686</v>
      </c>
      <c r="O967" s="241"/>
    </row>
    <row r="968" spans="1:80" ht="12.75">
      <c r="A968" s="242">
        <v>124</v>
      </c>
      <c r="B968" s="243" t="s">
        <v>687</v>
      </c>
      <c r="C968" s="244" t="s">
        <v>688</v>
      </c>
      <c r="D968" s="245" t="s">
        <v>125</v>
      </c>
      <c r="E968" s="246">
        <v>485.4496</v>
      </c>
      <c r="F968" s="377"/>
      <c r="G968" s="247">
        <f>E968*F968</f>
        <v>0</v>
      </c>
      <c r="H968" s="248">
        <v>0.025</v>
      </c>
      <c r="I968" s="249">
        <f>E968*H968</f>
        <v>12.13624</v>
      </c>
      <c r="J968" s="248"/>
      <c r="K968" s="249">
        <f>E968*J968</f>
        <v>0</v>
      </c>
      <c r="O968" s="241">
        <v>2</v>
      </c>
      <c r="AA968" s="214">
        <v>3</v>
      </c>
      <c r="AB968" s="214">
        <v>7</v>
      </c>
      <c r="AC968" s="214" t="s">
        <v>687</v>
      </c>
      <c r="AZ968" s="214">
        <v>2</v>
      </c>
      <c r="BA968" s="214">
        <f>IF(AZ968=1,G968,0)</f>
        <v>0</v>
      </c>
      <c r="BB968" s="214">
        <f>IF(AZ968=2,G968,0)</f>
        <v>0</v>
      </c>
      <c r="BC968" s="214">
        <f>IF(AZ968=3,G968,0)</f>
        <v>0</v>
      </c>
      <c r="BD968" s="214">
        <f>IF(AZ968=4,G968,0)</f>
        <v>0</v>
      </c>
      <c r="BE968" s="214">
        <f>IF(AZ968=5,G968,0)</f>
        <v>0</v>
      </c>
      <c r="CA968" s="241">
        <v>3</v>
      </c>
      <c r="CB968" s="241">
        <v>7</v>
      </c>
    </row>
    <row r="969" spans="1:15" ht="12.75">
      <c r="A969" s="250"/>
      <c r="B969" s="253"/>
      <c r="C969" s="580" t="s">
        <v>689</v>
      </c>
      <c r="D969" s="581"/>
      <c r="E969" s="254">
        <v>11.9851</v>
      </c>
      <c r="F969" s="540"/>
      <c r="G969" s="255"/>
      <c r="H969" s="256"/>
      <c r="I969" s="251"/>
      <c r="J969" s="257"/>
      <c r="K969" s="251"/>
      <c r="M969" s="252" t="s">
        <v>689</v>
      </c>
      <c r="O969" s="241"/>
    </row>
    <row r="970" spans="1:15" ht="12.75">
      <c r="A970" s="250"/>
      <c r="B970" s="253"/>
      <c r="C970" s="580" t="s">
        <v>608</v>
      </c>
      <c r="D970" s="581"/>
      <c r="E970" s="254">
        <v>0</v>
      </c>
      <c r="F970" s="540"/>
      <c r="G970" s="255"/>
      <c r="H970" s="256"/>
      <c r="I970" s="251"/>
      <c r="J970" s="257"/>
      <c r="K970" s="251"/>
      <c r="M970" s="252">
        <v>0</v>
      </c>
      <c r="O970" s="241"/>
    </row>
    <row r="971" spans="1:15" ht="12.75">
      <c r="A971" s="250"/>
      <c r="B971" s="253"/>
      <c r="C971" s="580" t="s">
        <v>690</v>
      </c>
      <c r="D971" s="581"/>
      <c r="E971" s="254">
        <v>42.9767</v>
      </c>
      <c r="F971" s="540"/>
      <c r="G971" s="255"/>
      <c r="H971" s="256"/>
      <c r="I971" s="251"/>
      <c r="J971" s="257"/>
      <c r="K971" s="251"/>
      <c r="M971" s="252" t="s">
        <v>690</v>
      </c>
      <c r="O971" s="241"/>
    </row>
    <row r="972" spans="1:15" ht="12.75">
      <c r="A972" s="250"/>
      <c r="B972" s="253"/>
      <c r="C972" s="580" t="s">
        <v>691</v>
      </c>
      <c r="D972" s="581"/>
      <c r="E972" s="254">
        <v>50.3256</v>
      </c>
      <c r="F972" s="540"/>
      <c r="G972" s="255"/>
      <c r="H972" s="256"/>
      <c r="I972" s="251"/>
      <c r="J972" s="257"/>
      <c r="K972" s="251"/>
      <c r="M972" s="252" t="s">
        <v>691</v>
      </c>
      <c r="O972" s="241"/>
    </row>
    <row r="973" spans="1:15" ht="12.75">
      <c r="A973" s="250"/>
      <c r="B973" s="253"/>
      <c r="C973" s="580" t="s">
        <v>692</v>
      </c>
      <c r="D973" s="581"/>
      <c r="E973" s="254">
        <v>30.758</v>
      </c>
      <c r="F973" s="540"/>
      <c r="G973" s="255"/>
      <c r="H973" s="256"/>
      <c r="I973" s="251"/>
      <c r="J973" s="257"/>
      <c r="K973" s="251"/>
      <c r="M973" s="252" t="s">
        <v>692</v>
      </c>
      <c r="O973" s="241"/>
    </row>
    <row r="974" spans="1:15" ht="12.75">
      <c r="A974" s="250"/>
      <c r="B974" s="253"/>
      <c r="C974" s="580" t="s">
        <v>693</v>
      </c>
      <c r="D974" s="581"/>
      <c r="E974" s="254">
        <v>84.7418</v>
      </c>
      <c r="F974" s="540"/>
      <c r="G974" s="255"/>
      <c r="H974" s="256"/>
      <c r="I974" s="251"/>
      <c r="J974" s="257"/>
      <c r="K974" s="251"/>
      <c r="M974" s="252" t="s">
        <v>693</v>
      </c>
      <c r="O974" s="241"/>
    </row>
    <row r="975" spans="1:15" ht="12.75">
      <c r="A975" s="250"/>
      <c r="B975" s="253"/>
      <c r="C975" s="580" t="s">
        <v>694</v>
      </c>
      <c r="D975" s="581"/>
      <c r="E975" s="254">
        <v>40.4222</v>
      </c>
      <c r="F975" s="540"/>
      <c r="G975" s="255"/>
      <c r="H975" s="256"/>
      <c r="I975" s="251"/>
      <c r="J975" s="257"/>
      <c r="K975" s="251"/>
      <c r="M975" s="252" t="s">
        <v>694</v>
      </c>
      <c r="O975" s="241"/>
    </row>
    <row r="976" spans="1:15" ht="12.75">
      <c r="A976" s="250"/>
      <c r="B976" s="253"/>
      <c r="C976" s="580" t="s">
        <v>695</v>
      </c>
      <c r="D976" s="581"/>
      <c r="E976" s="254">
        <v>33.5478</v>
      </c>
      <c r="F976" s="540"/>
      <c r="G976" s="255"/>
      <c r="H976" s="256"/>
      <c r="I976" s="251"/>
      <c r="J976" s="257"/>
      <c r="K976" s="251"/>
      <c r="M976" s="252" t="s">
        <v>695</v>
      </c>
      <c r="O976" s="241"/>
    </row>
    <row r="977" spans="1:15" ht="12.75">
      <c r="A977" s="250"/>
      <c r="B977" s="253"/>
      <c r="C977" s="580" t="s">
        <v>696</v>
      </c>
      <c r="D977" s="581"/>
      <c r="E977" s="254">
        <v>32.5208</v>
      </c>
      <c r="F977" s="540"/>
      <c r="G977" s="255"/>
      <c r="H977" s="256"/>
      <c r="I977" s="251"/>
      <c r="J977" s="257"/>
      <c r="K977" s="251"/>
      <c r="M977" s="252" t="s">
        <v>696</v>
      </c>
      <c r="O977" s="241"/>
    </row>
    <row r="978" spans="1:15" ht="12.75">
      <c r="A978" s="250"/>
      <c r="B978" s="253"/>
      <c r="C978" s="580" t="s">
        <v>697</v>
      </c>
      <c r="D978" s="581"/>
      <c r="E978" s="254">
        <v>67.704</v>
      </c>
      <c r="F978" s="540"/>
      <c r="G978" s="255"/>
      <c r="H978" s="256"/>
      <c r="I978" s="251"/>
      <c r="J978" s="257"/>
      <c r="K978" s="251"/>
      <c r="M978" s="252" t="s">
        <v>697</v>
      </c>
      <c r="O978" s="241"/>
    </row>
    <row r="979" spans="1:15" ht="12.75">
      <c r="A979" s="250"/>
      <c r="B979" s="253"/>
      <c r="C979" s="580" t="s">
        <v>698</v>
      </c>
      <c r="D979" s="581"/>
      <c r="E979" s="254">
        <v>29.9365</v>
      </c>
      <c r="F979" s="540"/>
      <c r="G979" s="255"/>
      <c r="H979" s="256"/>
      <c r="I979" s="251"/>
      <c r="J979" s="257"/>
      <c r="K979" s="251"/>
      <c r="M979" s="252" t="s">
        <v>698</v>
      </c>
      <c r="O979" s="241"/>
    </row>
    <row r="980" spans="1:15" ht="12.75">
      <c r="A980" s="250"/>
      <c r="B980" s="253"/>
      <c r="C980" s="580" t="s">
        <v>699</v>
      </c>
      <c r="D980" s="581"/>
      <c r="E980" s="254">
        <v>37.1</v>
      </c>
      <c r="F980" s="540"/>
      <c r="G980" s="255"/>
      <c r="H980" s="256"/>
      <c r="I980" s="251"/>
      <c r="J980" s="257"/>
      <c r="K980" s="251"/>
      <c r="M980" s="252" t="s">
        <v>699</v>
      </c>
      <c r="O980" s="241"/>
    </row>
    <row r="981" spans="1:15" ht="12.75">
      <c r="A981" s="250"/>
      <c r="B981" s="253"/>
      <c r="C981" s="580" t="s">
        <v>700</v>
      </c>
      <c r="D981" s="581"/>
      <c r="E981" s="254">
        <v>13.9125</v>
      </c>
      <c r="F981" s="540"/>
      <c r="G981" s="255"/>
      <c r="H981" s="256"/>
      <c r="I981" s="251"/>
      <c r="J981" s="257"/>
      <c r="K981" s="251"/>
      <c r="M981" s="252" t="s">
        <v>700</v>
      </c>
      <c r="O981" s="241"/>
    </row>
    <row r="982" spans="1:15" ht="12.75">
      <c r="A982" s="250"/>
      <c r="B982" s="253"/>
      <c r="C982" s="587" t="s">
        <v>202</v>
      </c>
      <c r="D982" s="581"/>
      <c r="E982" s="278">
        <v>475.93100000000004</v>
      </c>
      <c r="F982" s="540"/>
      <c r="G982" s="255"/>
      <c r="H982" s="256"/>
      <c r="I982" s="251"/>
      <c r="J982" s="257"/>
      <c r="K982" s="251"/>
      <c r="M982" s="252" t="s">
        <v>202</v>
      </c>
      <c r="O982" s="241"/>
    </row>
    <row r="983" spans="1:15" ht="12.75">
      <c r="A983" s="250"/>
      <c r="B983" s="253"/>
      <c r="C983" s="580" t="s">
        <v>701</v>
      </c>
      <c r="D983" s="581"/>
      <c r="E983" s="254">
        <v>9.5186</v>
      </c>
      <c r="F983" s="540"/>
      <c r="G983" s="255"/>
      <c r="H983" s="256"/>
      <c r="I983" s="251"/>
      <c r="J983" s="257"/>
      <c r="K983" s="251"/>
      <c r="M983" s="252" t="s">
        <v>701</v>
      </c>
      <c r="O983" s="241"/>
    </row>
    <row r="984" spans="1:80" ht="12.75">
      <c r="A984" s="242">
        <v>125</v>
      </c>
      <c r="B984" s="243" t="s">
        <v>702</v>
      </c>
      <c r="C984" s="244" t="s">
        <v>703</v>
      </c>
      <c r="D984" s="245" t="s">
        <v>112</v>
      </c>
      <c r="E984" s="246">
        <v>241.1382</v>
      </c>
      <c r="F984" s="377"/>
      <c r="G984" s="247">
        <f>E984*F984</f>
        <v>0</v>
      </c>
      <c r="H984" s="248">
        <v>0.0012</v>
      </c>
      <c r="I984" s="249">
        <f>E984*H984</f>
        <v>0.28936584</v>
      </c>
      <c r="J984" s="248"/>
      <c r="K984" s="249">
        <f>E984*J984</f>
        <v>0</v>
      </c>
      <c r="O984" s="241">
        <v>2</v>
      </c>
      <c r="AA984" s="214">
        <v>3</v>
      </c>
      <c r="AB984" s="214">
        <v>7</v>
      </c>
      <c r="AC984" s="214">
        <v>631508592</v>
      </c>
      <c r="AZ984" s="214">
        <v>2</v>
      </c>
      <c r="BA984" s="214">
        <f>IF(AZ984=1,G984,0)</f>
        <v>0</v>
      </c>
      <c r="BB984" s="214">
        <f>IF(AZ984=2,G984,0)</f>
        <v>0</v>
      </c>
      <c r="BC984" s="214">
        <f>IF(AZ984=3,G984,0)</f>
        <v>0</v>
      </c>
      <c r="BD984" s="214">
        <f>IF(AZ984=4,G984,0)</f>
        <v>0</v>
      </c>
      <c r="BE984" s="214">
        <f>IF(AZ984=5,G984,0)</f>
        <v>0</v>
      </c>
      <c r="CA984" s="241">
        <v>3</v>
      </c>
      <c r="CB984" s="241">
        <v>7</v>
      </c>
    </row>
    <row r="985" spans="1:15" ht="12.75">
      <c r="A985" s="250"/>
      <c r="B985" s="253"/>
      <c r="C985" s="580" t="s">
        <v>704</v>
      </c>
      <c r="D985" s="581"/>
      <c r="E985" s="254">
        <v>241.1382</v>
      </c>
      <c r="F985" s="540"/>
      <c r="G985" s="255"/>
      <c r="H985" s="256"/>
      <c r="I985" s="251"/>
      <c r="J985" s="257"/>
      <c r="K985" s="251"/>
      <c r="M985" s="252" t="s">
        <v>704</v>
      </c>
      <c r="O985" s="241"/>
    </row>
    <row r="986" spans="1:80" ht="12.75">
      <c r="A986" s="242">
        <v>126</v>
      </c>
      <c r="B986" s="243" t="s">
        <v>705</v>
      </c>
      <c r="C986" s="244" t="s">
        <v>706</v>
      </c>
      <c r="D986" s="245" t="s">
        <v>112</v>
      </c>
      <c r="E986" s="246">
        <v>241.1382</v>
      </c>
      <c r="F986" s="377"/>
      <c r="G986" s="247">
        <f>E986*F986</f>
        <v>0</v>
      </c>
      <c r="H986" s="248">
        <v>0.00214</v>
      </c>
      <c r="I986" s="249">
        <f>E986*H986</f>
        <v>0.5160357480000001</v>
      </c>
      <c r="J986" s="248"/>
      <c r="K986" s="249">
        <f>E986*J986</f>
        <v>0</v>
      </c>
      <c r="O986" s="241">
        <v>2</v>
      </c>
      <c r="AA986" s="214">
        <v>3</v>
      </c>
      <c r="AB986" s="214">
        <v>7</v>
      </c>
      <c r="AC986" s="214">
        <v>631508596</v>
      </c>
      <c r="AZ986" s="214">
        <v>2</v>
      </c>
      <c r="BA986" s="214">
        <f>IF(AZ986=1,G986,0)</f>
        <v>0</v>
      </c>
      <c r="BB986" s="214">
        <f>IF(AZ986=2,G986,0)</f>
        <v>0</v>
      </c>
      <c r="BC986" s="214">
        <f>IF(AZ986=3,G986,0)</f>
        <v>0</v>
      </c>
      <c r="BD986" s="214">
        <f>IF(AZ986=4,G986,0)</f>
        <v>0</v>
      </c>
      <c r="BE986" s="214">
        <f>IF(AZ986=5,G986,0)</f>
        <v>0</v>
      </c>
      <c r="CA986" s="241">
        <v>3</v>
      </c>
      <c r="CB986" s="241">
        <v>7</v>
      </c>
    </row>
    <row r="987" spans="1:15" ht="12.75">
      <c r="A987" s="250"/>
      <c r="B987" s="253"/>
      <c r="C987" s="580" t="s">
        <v>704</v>
      </c>
      <c r="D987" s="581"/>
      <c r="E987" s="254">
        <v>241.1382</v>
      </c>
      <c r="F987" s="540"/>
      <c r="G987" s="255"/>
      <c r="H987" s="256"/>
      <c r="I987" s="251"/>
      <c r="J987" s="257"/>
      <c r="K987" s="251"/>
      <c r="M987" s="252" t="s">
        <v>704</v>
      </c>
      <c r="O987" s="241"/>
    </row>
    <row r="988" spans="1:80" ht="12.75">
      <c r="A988" s="242">
        <v>127</v>
      </c>
      <c r="B988" s="243" t="s">
        <v>707</v>
      </c>
      <c r="C988" s="244" t="s">
        <v>708</v>
      </c>
      <c r="D988" s="245" t="s">
        <v>579</v>
      </c>
      <c r="E988" s="246">
        <v>13.187507988</v>
      </c>
      <c r="F988" s="377"/>
      <c r="G988" s="247">
        <f>E988*F988</f>
        <v>0</v>
      </c>
      <c r="H988" s="248">
        <v>0</v>
      </c>
      <c r="I988" s="249">
        <f>E988*H988</f>
        <v>0</v>
      </c>
      <c r="J988" s="248"/>
      <c r="K988" s="249">
        <f>E988*J988</f>
        <v>0</v>
      </c>
      <c r="O988" s="241">
        <v>2</v>
      </c>
      <c r="AA988" s="214">
        <v>7</v>
      </c>
      <c r="AB988" s="214">
        <v>1001</v>
      </c>
      <c r="AC988" s="214">
        <v>5</v>
      </c>
      <c r="AZ988" s="214">
        <v>2</v>
      </c>
      <c r="BA988" s="214">
        <f>IF(AZ988=1,G988,0)</f>
        <v>0</v>
      </c>
      <c r="BB988" s="214">
        <f>IF(AZ988=2,G988,0)</f>
        <v>0</v>
      </c>
      <c r="BC988" s="214">
        <f>IF(AZ988=3,G988,0)</f>
        <v>0</v>
      </c>
      <c r="BD988" s="214">
        <f>IF(AZ988=4,G988,0)</f>
        <v>0</v>
      </c>
      <c r="BE988" s="214">
        <f>IF(AZ988=5,G988,0)</f>
        <v>0</v>
      </c>
      <c r="CA988" s="241">
        <v>7</v>
      </c>
      <c r="CB988" s="241">
        <v>1001</v>
      </c>
    </row>
    <row r="989" spans="1:57" ht="12.75">
      <c r="A989" s="258"/>
      <c r="B989" s="259" t="s">
        <v>102</v>
      </c>
      <c r="C989" s="260" t="s">
        <v>668</v>
      </c>
      <c r="D989" s="261"/>
      <c r="E989" s="262"/>
      <c r="F989" s="542"/>
      <c r="G989" s="264">
        <f>SUM(G944:G988)</f>
        <v>0</v>
      </c>
      <c r="H989" s="265"/>
      <c r="I989" s="266">
        <f>SUM(I944:I988)</f>
        <v>13.187507988000002</v>
      </c>
      <c r="J989" s="265"/>
      <c r="K989" s="266">
        <f>SUM(K944:K988)</f>
        <v>-1.41846</v>
      </c>
      <c r="O989" s="241">
        <v>4</v>
      </c>
      <c r="BA989" s="267">
        <f>SUM(BA944:BA988)</f>
        <v>0</v>
      </c>
      <c r="BB989" s="267">
        <f>SUM(BB944:BB988)</f>
        <v>0</v>
      </c>
      <c r="BC989" s="267">
        <f>SUM(BC944:BC988)</f>
        <v>0</v>
      </c>
      <c r="BD989" s="267">
        <f>SUM(BD944:BD988)</f>
        <v>0</v>
      </c>
      <c r="BE989" s="267">
        <f>SUM(BE944:BE988)</f>
        <v>0</v>
      </c>
    </row>
    <row r="990" spans="1:15" ht="12.75">
      <c r="A990" s="231" t="s">
        <v>98</v>
      </c>
      <c r="B990" s="232" t="s">
        <v>709</v>
      </c>
      <c r="C990" s="233" t="s">
        <v>710</v>
      </c>
      <c r="D990" s="234"/>
      <c r="E990" s="235"/>
      <c r="F990" s="543"/>
      <c r="G990" s="236"/>
      <c r="H990" s="237"/>
      <c r="I990" s="238"/>
      <c r="J990" s="239"/>
      <c r="K990" s="240"/>
      <c r="O990" s="241">
        <v>1</v>
      </c>
    </row>
    <row r="991" spans="1:80" ht="22.5">
      <c r="A991" s="242">
        <v>128</v>
      </c>
      <c r="B991" s="243" t="s">
        <v>712</v>
      </c>
      <c r="C991" s="244" t="s">
        <v>713</v>
      </c>
      <c r="D991" s="245" t="s">
        <v>153</v>
      </c>
      <c r="E991" s="246">
        <v>1</v>
      </c>
      <c r="F991" s="377"/>
      <c r="G991" s="247">
        <f>E991*F991</f>
        <v>0</v>
      </c>
      <c r="H991" s="248">
        <v>0</v>
      </c>
      <c r="I991" s="249">
        <f>E991*H991</f>
        <v>0</v>
      </c>
      <c r="J991" s="248"/>
      <c r="K991" s="249">
        <f>E991*J991</f>
        <v>0</v>
      </c>
      <c r="O991" s="241">
        <v>2</v>
      </c>
      <c r="AA991" s="214">
        <v>12</v>
      </c>
      <c r="AB991" s="214">
        <v>0</v>
      </c>
      <c r="AC991" s="214">
        <v>203</v>
      </c>
      <c r="AZ991" s="214">
        <v>2</v>
      </c>
      <c r="BA991" s="214">
        <f>IF(AZ991=1,G991,0)</f>
        <v>0</v>
      </c>
      <c r="BB991" s="214">
        <f>IF(AZ991=2,G991,0)</f>
        <v>0</v>
      </c>
      <c r="BC991" s="214">
        <f>IF(AZ991=3,G991,0)</f>
        <v>0</v>
      </c>
      <c r="BD991" s="214">
        <f>IF(AZ991=4,G991,0)</f>
        <v>0</v>
      </c>
      <c r="BE991" s="214">
        <f>IF(AZ991=5,G991,0)</f>
        <v>0</v>
      </c>
      <c r="CA991" s="241">
        <v>12</v>
      </c>
      <c r="CB991" s="241">
        <v>0</v>
      </c>
    </row>
    <row r="992" spans="1:15" ht="12.75">
      <c r="A992" s="250"/>
      <c r="B992" s="253"/>
      <c r="C992" s="580" t="s">
        <v>714</v>
      </c>
      <c r="D992" s="581"/>
      <c r="E992" s="254">
        <v>0</v>
      </c>
      <c r="F992" s="540"/>
      <c r="G992" s="255"/>
      <c r="H992" s="256"/>
      <c r="I992" s="251"/>
      <c r="J992" s="257"/>
      <c r="K992" s="251"/>
      <c r="M992" s="252" t="s">
        <v>714</v>
      </c>
      <c r="O992" s="241"/>
    </row>
    <row r="993" spans="1:15" ht="12.75">
      <c r="A993" s="250"/>
      <c r="B993" s="253"/>
      <c r="C993" s="580" t="s">
        <v>715</v>
      </c>
      <c r="D993" s="581"/>
      <c r="E993" s="254">
        <v>1</v>
      </c>
      <c r="F993" s="540"/>
      <c r="G993" s="255"/>
      <c r="H993" s="256"/>
      <c r="I993" s="251"/>
      <c r="J993" s="257"/>
      <c r="K993" s="251"/>
      <c r="M993" s="252" t="s">
        <v>715</v>
      </c>
      <c r="O993" s="241"/>
    </row>
    <row r="994" spans="1:57" ht="12.75">
      <c r="A994" s="258"/>
      <c r="B994" s="259" t="s">
        <v>102</v>
      </c>
      <c r="C994" s="260" t="s">
        <v>711</v>
      </c>
      <c r="D994" s="261"/>
      <c r="E994" s="262"/>
      <c r="F994" s="542"/>
      <c r="G994" s="264">
        <f>SUM(G990:G993)</f>
        <v>0</v>
      </c>
      <c r="H994" s="265"/>
      <c r="I994" s="266">
        <f>SUM(I990:I993)</f>
        <v>0</v>
      </c>
      <c r="J994" s="265"/>
      <c r="K994" s="266">
        <f>SUM(K990:K993)</f>
        <v>0</v>
      </c>
      <c r="O994" s="241">
        <v>4</v>
      </c>
      <c r="BA994" s="267">
        <f>SUM(BA990:BA993)</f>
        <v>0</v>
      </c>
      <c r="BB994" s="267">
        <f>SUM(BB990:BB993)</f>
        <v>0</v>
      </c>
      <c r="BC994" s="267">
        <f>SUM(BC990:BC993)</f>
        <v>0</v>
      </c>
      <c r="BD994" s="267">
        <f>SUM(BD990:BD993)</f>
        <v>0</v>
      </c>
      <c r="BE994" s="267">
        <f>SUM(BE990:BE993)</f>
        <v>0</v>
      </c>
    </row>
    <row r="995" spans="1:15" ht="12.75">
      <c r="A995" s="231" t="s">
        <v>98</v>
      </c>
      <c r="B995" s="232" t="s">
        <v>716</v>
      </c>
      <c r="C995" s="233" t="s">
        <v>717</v>
      </c>
      <c r="D995" s="234"/>
      <c r="E995" s="235"/>
      <c r="F995" s="543"/>
      <c r="G995" s="236"/>
      <c r="H995" s="237"/>
      <c r="I995" s="238"/>
      <c r="J995" s="239"/>
      <c r="K995" s="240"/>
      <c r="O995" s="241">
        <v>1</v>
      </c>
    </row>
    <row r="996" spans="1:80" ht="12.75">
      <c r="A996" s="242">
        <v>129</v>
      </c>
      <c r="B996" s="243" t="s">
        <v>712</v>
      </c>
      <c r="C996" s="244" t="s">
        <v>719</v>
      </c>
      <c r="D996" s="245" t="s">
        <v>153</v>
      </c>
      <c r="E996" s="246">
        <v>3</v>
      </c>
      <c r="F996" s="377"/>
      <c r="G996" s="247">
        <f>E996*F996</f>
        <v>0</v>
      </c>
      <c r="H996" s="248">
        <v>0</v>
      </c>
      <c r="I996" s="249">
        <f>E996*H996</f>
        <v>0</v>
      </c>
      <c r="J996" s="248"/>
      <c r="K996" s="249">
        <f>E996*J996</f>
        <v>0</v>
      </c>
      <c r="O996" s="241">
        <v>2</v>
      </c>
      <c r="AA996" s="214">
        <v>12</v>
      </c>
      <c r="AB996" s="214">
        <v>0</v>
      </c>
      <c r="AC996" s="214">
        <v>191</v>
      </c>
      <c r="AZ996" s="214">
        <v>2</v>
      </c>
      <c r="BA996" s="214">
        <f>IF(AZ996=1,G996,0)</f>
        <v>0</v>
      </c>
      <c r="BB996" s="214">
        <f>IF(AZ996=2,G996,0)</f>
        <v>0</v>
      </c>
      <c r="BC996" s="214">
        <f>IF(AZ996=3,G996,0)</f>
        <v>0</v>
      </c>
      <c r="BD996" s="214">
        <f>IF(AZ996=4,G996,0)</f>
        <v>0</v>
      </c>
      <c r="BE996" s="214">
        <f>IF(AZ996=5,G996,0)</f>
        <v>0</v>
      </c>
      <c r="CA996" s="241">
        <v>12</v>
      </c>
      <c r="CB996" s="241">
        <v>0</v>
      </c>
    </row>
    <row r="997" spans="1:15" ht="12.75">
      <c r="A997" s="250"/>
      <c r="B997" s="253"/>
      <c r="C997" s="580" t="s">
        <v>714</v>
      </c>
      <c r="D997" s="581"/>
      <c r="E997" s="254">
        <v>0</v>
      </c>
      <c r="F997" s="540"/>
      <c r="G997" s="255"/>
      <c r="H997" s="256"/>
      <c r="I997" s="251"/>
      <c r="J997" s="257"/>
      <c r="K997" s="251"/>
      <c r="M997" s="252" t="s">
        <v>714</v>
      </c>
      <c r="O997" s="241"/>
    </row>
    <row r="998" spans="1:15" ht="12.75">
      <c r="A998" s="250"/>
      <c r="B998" s="253"/>
      <c r="C998" s="580" t="s">
        <v>720</v>
      </c>
      <c r="D998" s="581"/>
      <c r="E998" s="254">
        <v>3</v>
      </c>
      <c r="F998" s="540"/>
      <c r="G998" s="255"/>
      <c r="H998" s="256"/>
      <c r="I998" s="251"/>
      <c r="J998" s="257"/>
      <c r="K998" s="251"/>
      <c r="M998" s="252" t="s">
        <v>720</v>
      </c>
      <c r="O998" s="241"/>
    </row>
    <row r="999" spans="1:57" ht="12.75">
      <c r="A999" s="258"/>
      <c r="B999" s="259" t="s">
        <v>102</v>
      </c>
      <c r="C999" s="260" t="s">
        <v>718</v>
      </c>
      <c r="D999" s="261"/>
      <c r="E999" s="262"/>
      <c r="F999" s="542"/>
      <c r="G999" s="264">
        <f>SUM(G995:G998)</f>
        <v>0</v>
      </c>
      <c r="H999" s="265"/>
      <c r="I999" s="266">
        <f>SUM(I995:I998)</f>
        <v>0</v>
      </c>
      <c r="J999" s="265"/>
      <c r="K999" s="266">
        <f>SUM(K995:K998)</f>
        <v>0</v>
      </c>
      <c r="O999" s="241">
        <v>4</v>
      </c>
      <c r="BA999" s="267">
        <f>SUM(BA995:BA998)</f>
        <v>0</v>
      </c>
      <c r="BB999" s="267">
        <f>SUM(BB995:BB998)</f>
        <v>0</v>
      </c>
      <c r="BC999" s="267">
        <f>SUM(BC995:BC998)</f>
        <v>0</v>
      </c>
      <c r="BD999" s="267">
        <f>SUM(BD995:BD998)</f>
        <v>0</v>
      </c>
      <c r="BE999" s="267">
        <f>SUM(BE995:BE998)</f>
        <v>0</v>
      </c>
    </row>
    <row r="1000" spans="1:15" ht="12.75">
      <c r="A1000" s="231" t="s">
        <v>98</v>
      </c>
      <c r="B1000" s="232" t="s">
        <v>721</v>
      </c>
      <c r="C1000" s="233" t="s">
        <v>722</v>
      </c>
      <c r="D1000" s="234"/>
      <c r="E1000" s="235"/>
      <c r="F1000" s="543"/>
      <c r="G1000" s="236"/>
      <c r="H1000" s="237"/>
      <c r="I1000" s="238"/>
      <c r="J1000" s="239"/>
      <c r="K1000" s="240"/>
      <c r="O1000" s="241">
        <v>1</v>
      </c>
    </row>
    <row r="1001" spans="1:80" ht="22.5">
      <c r="A1001" s="242">
        <v>130</v>
      </c>
      <c r="B1001" s="243" t="s">
        <v>724</v>
      </c>
      <c r="C1001" s="244" t="s">
        <v>725</v>
      </c>
      <c r="D1001" s="245" t="s">
        <v>112</v>
      </c>
      <c r="E1001" s="246">
        <v>231.875</v>
      </c>
      <c r="F1001" s="377"/>
      <c r="G1001" s="247">
        <f>E1001*F1001</f>
        <v>0</v>
      </c>
      <c r="H1001" s="248">
        <v>0.01179</v>
      </c>
      <c r="I1001" s="249">
        <f>E1001*H1001</f>
        <v>2.73380625</v>
      </c>
      <c r="J1001" s="248">
        <v>0</v>
      </c>
      <c r="K1001" s="249">
        <f>E1001*J1001</f>
        <v>0</v>
      </c>
      <c r="O1001" s="241">
        <v>2</v>
      </c>
      <c r="AA1001" s="214">
        <v>1</v>
      </c>
      <c r="AB1001" s="214">
        <v>7</v>
      </c>
      <c r="AC1001" s="214">
        <v>7</v>
      </c>
      <c r="AZ1001" s="214">
        <v>2</v>
      </c>
      <c r="BA1001" s="214">
        <f>IF(AZ1001=1,G1001,0)</f>
        <v>0</v>
      </c>
      <c r="BB1001" s="214">
        <f>IF(AZ1001=2,G1001,0)</f>
        <v>0</v>
      </c>
      <c r="BC1001" s="214">
        <f>IF(AZ1001=3,G1001,0)</f>
        <v>0</v>
      </c>
      <c r="BD1001" s="214">
        <f>IF(AZ1001=4,G1001,0)</f>
        <v>0</v>
      </c>
      <c r="BE1001" s="214">
        <f>IF(AZ1001=5,G1001,0)</f>
        <v>0</v>
      </c>
      <c r="CA1001" s="241">
        <v>1</v>
      </c>
      <c r="CB1001" s="241">
        <v>7</v>
      </c>
    </row>
    <row r="1002" spans="1:15" ht="12.75">
      <c r="A1002" s="250"/>
      <c r="B1002" s="253"/>
      <c r="C1002" s="580" t="s">
        <v>726</v>
      </c>
      <c r="D1002" s="581"/>
      <c r="E1002" s="254">
        <v>231.875</v>
      </c>
      <c r="F1002" s="540"/>
      <c r="G1002" s="255"/>
      <c r="H1002" s="256"/>
      <c r="I1002" s="251"/>
      <c r="J1002" s="257"/>
      <c r="K1002" s="251"/>
      <c r="M1002" s="252" t="s">
        <v>726</v>
      </c>
      <c r="O1002" s="241"/>
    </row>
    <row r="1003" spans="1:80" ht="12.75">
      <c r="A1003" s="242">
        <v>131</v>
      </c>
      <c r="B1003" s="243" t="s">
        <v>727</v>
      </c>
      <c r="C1003" s="244" t="s">
        <v>728</v>
      </c>
      <c r="D1003" s="245" t="s">
        <v>579</v>
      </c>
      <c r="E1003" s="246">
        <v>2.73380625</v>
      </c>
      <c r="F1003" s="377"/>
      <c r="G1003" s="247">
        <f>E1003*F1003</f>
        <v>0</v>
      </c>
      <c r="H1003" s="248">
        <v>0</v>
      </c>
      <c r="I1003" s="249">
        <f>E1003*H1003</f>
        <v>0</v>
      </c>
      <c r="J1003" s="248"/>
      <c r="K1003" s="249">
        <f>E1003*J1003</f>
        <v>0</v>
      </c>
      <c r="O1003" s="241">
        <v>2</v>
      </c>
      <c r="AA1003" s="214">
        <v>7</v>
      </c>
      <c r="AB1003" s="214">
        <v>1001</v>
      </c>
      <c r="AC1003" s="214">
        <v>5</v>
      </c>
      <c r="AZ1003" s="214">
        <v>2</v>
      </c>
      <c r="BA1003" s="214">
        <f>IF(AZ1003=1,G1003,0)</f>
        <v>0</v>
      </c>
      <c r="BB1003" s="214">
        <f>IF(AZ1003=2,G1003,0)</f>
        <v>0</v>
      </c>
      <c r="BC1003" s="214">
        <f>IF(AZ1003=3,G1003,0)</f>
        <v>0</v>
      </c>
      <c r="BD1003" s="214">
        <f>IF(AZ1003=4,G1003,0)</f>
        <v>0</v>
      </c>
      <c r="BE1003" s="214">
        <f>IF(AZ1003=5,G1003,0)</f>
        <v>0</v>
      </c>
      <c r="CA1003" s="241">
        <v>7</v>
      </c>
      <c r="CB1003" s="241">
        <v>1001</v>
      </c>
    </row>
    <row r="1004" spans="1:57" ht="12.75">
      <c r="A1004" s="258"/>
      <c r="B1004" s="259" t="s">
        <v>102</v>
      </c>
      <c r="C1004" s="260" t="s">
        <v>723</v>
      </c>
      <c r="D1004" s="261"/>
      <c r="E1004" s="262"/>
      <c r="F1004" s="542"/>
      <c r="G1004" s="264">
        <f>SUM(G1000:G1003)</f>
        <v>0</v>
      </c>
      <c r="H1004" s="265"/>
      <c r="I1004" s="266">
        <f>SUM(I1000:I1003)</f>
        <v>2.73380625</v>
      </c>
      <c r="J1004" s="265"/>
      <c r="K1004" s="266">
        <f>SUM(K1000:K1003)</f>
        <v>0</v>
      </c>
      <c r="O1004" s="241">
        <v>4</v>
      </c>
      <c r="BA1004" s="267">
        <f>SUM(BA1000:BA1003)</f>
        <v>0</v>
      </c>
      <c r="BB1004" s="267">
        <f>SUM(BB1000:BB1003)</f>
        <v>0</v>
      </c>
      <c r="BC1004" s="267">
        <f>SUM(BC1000:BC1003)</f>
        <v>0</v>
      </c>
      <c r="BD1004" s="267">
        <f>SUM(BD1000:BD1003)</f>
        <v>0</v>
      </c>
      <c r="BE1004" s="267">
        <f>SUM(BE1000:BE1003)</f>
        <v>0</v>
      </c>
    </row>
    <row r="1005" spans="1:15" ht="12.75">
      <c r="A1005" s="231" t="s">
        <v>98</v>
      </c>
      <c r="B1005" s="232" t="s">
        <v>729</v>
      </c>
      <c r="C1005" s="233" t="s">
        <v>730</v>
      </c>
      <c r="D1005" s="234"/>
      <c r="E1005" s="235"/>
      <c r="F1005" s="543"/>
      <c r="G1005" s="236"/>
      <c r="H1005" s="237"/>
      <c r="I1005" s="238"/>
      <c r="J1005" s="239"/>
      <c r="K1005" s="240"/>
      <c r="O1005" s="241">
        <v>1</v>
      </c>
    </row>
    <row r="1006" spans="1:80" ht="22.5">
      <c r="A1006" s="242">
        <v>132</v>
      </c>
      <c r="B1006" s="243" t="s">
        <v>732</v>
      </c>
      <c r="C1006" s="244" t="s">
        <v>733</v>
      </c>
      <c r="D1006" s="245" t="s">
        <v>153</v>
      </c>
      <c r="E1006" s="246">
        <v>7</v>
      </c>
      <c r="F1006" s="377"/>
      <c r="G1006" s="247">
        <f>E1006*F1006</f>
        <v>0</v>
      </c>
      <c r="H1006" s="248">
        <v>0.07643</v>
      </c>
      <c r="I1006" s="249">
        <f>E1006*H1006</f>
        <v>0.53501</v>
      </c>
      <c r="J1006" s="248">
        <v>0</v>
      </c>
      <c r="K1006" s="249">
        <f>E1006*J1006</f>
        <v>0</v>
      </c>
      <c r="O1006" s="241">
        <v>2</v>
      </c>
      <c r="AA1006" s="214">
        <v>1</v>
      </c>
      <c r="AB1006" s="214">
        <v>7</v>
      </c>
      <c r="AC1006" s="214">
        <v>7</v>
      </c>
      <c r="AZ1006" s="214">
        <v>2</v>
      </c>
      <c r="BA1006" s="214">
        <f>IF(AZ1006=1,G1006,0)</f>
        <v>0</v>
      </c>
      <c r="BB1006" s="214">
        <f>IF(AZ1006=2,G1006,0)</f>
        <v>0</v>
      </c>
      <c r="BC1006" s="214">
        <f>IF(AZ1006=3,G1006,0)</f>
        <v>0</v>
      </c>
      <c r="BD1006" s="214">
        <f>IF(AZ1006=4,G1006,0)</f>
        <v>0</v>
      </c>
      <c r="BE1006" s="214">
        <f>IF(AZ1006=5,G1006,0)</f>
        <v>0</v>
      </c>
      <c r="CA1006" s="241">
        <v>1</v>
      </c>
      <c r="CB1006" s="241">
        <v>7</v>
      </c>
    </row>
    <row r="1007" spans="1:80" ht="12.75">
      <c r="A1007" s="242">
        <v>133</v>
      </c>
      <c r="B1007" s="243" t="s">
        <v>734</v>
      </c>
      <c r="C1007" s="244" t="s">
        <v>735</v>
      </c>
      <c r="D1007" s="245" t="s">
        <v>112</v>
      </c>
      <c r="E1007" s="246">
        <v>74.907</v>
      </c>
      <c r="F1007" s="377"/>
      <c r="G1007" s="247">
        <f>E1007*F1007</f>
        <v>0</v>
      </c>
      <c r="H1007" s="248">
        <v>0</v>
      </c>
      <c r="I1007" s="249">
        <f>E1007*H1007</f>
        <v>0</v>
      </c>
      <c r="J1007" s="248">
        <v>-0.00732</v>
      </c>
      <c r="K1007" s="249">
        <f>E1007*J1007</f>
        <v>-0.54831924</v>
      </c>
      <c r="O1007" s="241">
        <v>2</v>
      </c>
      <c r="AA1007" s="214">
        <v>1</v>
      </c>
      <c r="AB1007" s="214">
        <v>7</v>
      </c>
      <c r="AC1007" s="214">
        <v>7</v>
      </c>
      <c r="AZ1007" s="214">
        <v>2</v>
      </c>
      <c r="BA1007" s="214">
        <f>IF(AZ1007=1,G1007,0)</f>
        <v>0</v>
      </c>
      <c r="BB1007" s="214">
        <f>IF(AZ1007=2,G1007,0)</f>
        <v>0</v>
      </c>
      <c r="BC1007" s="214">
        <f>IF(AZ1007=3,G1007,0)</f>
        <v>0</v>
      </c>
      <c r="BD1007" s="214">
        <f>IF(AZ1007=4,G1007,0)</f>
        <v>0</v>
      </c>
      <c r="BE1007" s="214">
        <f>IF(AZ1007=5,G1007,0)</f>
        <v>0</v>
      </c>
      <c r="CA1007" s="241">
        <v>1</v>
      </c>
      <c r="CB1007" s="241">
        <v>7</v>
      </c>
    </row>
    <row r="1008" spans="1:15" ht="12.75">
      <c r="A1008" s="250"/>
      <c r="B1008" s="253"/>
      <c r="C1008" s="580" t="s">
        <v>622</v>
      </c>
      <c r="D1008" s="581"/>
      <c r="E1008" s="254">
        <v>74.907</v>
      </c>
      <c r="F1008" s="540"/>
      <c r="G1008" s="255"/>
      <c r="H1008" s="256"/>
      <c r="I1008" s="251"/>
      <c r="J1008" s="257"/>
      <c r="K1008" s="251"/>
      <c r="M1008" s="252" t="s">
        <v>622</v>
      </c>
      <c r="O1008" s="241"/>
    </row>
    <row r="1009" spans="1:80" ht="22.5">
      <c r="A1009" s="242">
        <v>134</v>
      </c>
      <c r="B1009" s="243" t="s">
        <v>736</v>
      </c>
      <c r="C1009" s="244" t="s">
        <v>737</v>
      </c>
      <c r="D1009" s="245" t="s">
        <v>227</v>
      </c>
      <c r="E1009" s="246">
        <v>576</v>
      </c>
      <c r="F1009" s="377"/>
      <c r="G1009" s="247">
        <f>E1009*F1009</f>
        <v>0</v>
      </c>
      <c r="H1009" s="248">
        <v>0</v>
      </c>
      <c r="I1009" s="249">
        <f>E1009*H1009</f>
        <v>0</v>
      </c>
      <c r="J1009" s="248">
        <v>-0.00426</v>
      </c>
      <c r="K1009" s="249">
        <f>E1009*J1009</f>
        <v>-2.45376</v>
      </c>
      <c r="O1009" s="241">
        <v>2</v>
      </c>
      <c r="AA1009" s="214">
        <v>1</v>
      </c>
      <c r="AB1009" s="214">
        <v>0</v>
      </c>
      <c r="AC1009" s="214">
        <v>0</v>
      </c>
      <c r="AZ1009" s="214">
        <v>2</v>
      </c>
      <c r="BA1009" s="214">
        <f>IF(AZ1009=1,G1009,0)</f>
        <v>0</v>
      </c>
      <c r="BB1009" s="214">
        <f>IF(AZ1009=2,G1009,0)</f>
        <v>0</v>
      </c>
      <c r="BC1009" s="214">
        <f>IF(AZ1009=3,G1009,0)</f>
        <v>0</v>
      </c>
      <c r="BD1009" s="214">
        <f>IF(AZ1009=4,G1009,0)</f>
        <v>0</v>
      </c>
      <c r="BE1009" s="214">
        <f>IF(AZ1009=5,G1009,0)</f>
        <v>0</v>
      </c>
      <c r="CA1009" s="241">
        <v>1</v>
      </c>
      <c r="CB1009" s="241">
        <v>0</v>
      </c>
    </row>
    <row r="1010" spans="1:15" ht="12.75">
      <c r="A1010" s="250"/>
      <c r="B1010" s="253"/>
      <c r="C1010" s="580" t="s">
        <v>631</v>
      </c>
      <c r="D1010" s="581"/>
      <c r="E1010" s="254">
        <v>0</v>
      </c>
      <c r="F1010" s="540"/>
      <c r="G1010" s="255"/>
      <c r="H1010" s="256"/>
      <c r="I1010" s="251"/>
      <c r="J1010" s="257"/>
      <c r="K1010" s="251"/>
      <c r="M1010" s="252" t="s">
        <v>631</v>
      </c>
      <c r="O1010" s="241"/>
    </row>
    <row r="1011" spans="1:15" ht="12.75">
      <c r="A1011" s="250"/>
      <c r="B1011" s="253"/>
      <c r="C1011" s="580" t="s">
        <v>632</v>
      </c>
      <c r="D1011" s="581"/>
      <c r="E1011" s="254">
        <v>371</v>
      </c>
      <c r="F1011" s="540"/>
      <c r="G1011" s="255"/>
      <c r="H1011" s="256"/>
      <c r="I1011" s="251"/>
      <c r="J1011" s="257"/>
      <c r="K1011" s="251"/>
      <c r="M1011" s="252" t="s">
        <v>632</v>
      </c>
      <c r="O1011" s="241"/>
    </row>
    <row r="1012" spans="1:15" ht="12.75">
      <c r="A1012" s="250"/>
      <c r="B1012" s="253"/>
      <c r="C1012" s="580" t="s">
        <v>738</v>
      </c>
      <c r="D1012" s="581"/>
      <c r="E1012" s="254">
        <v>205</v>
      </c>
      <c r="F1012" s="540"/>
      <c r="G1012" s="255"/>
      <c r="H1012" s="256"/>
      <c r="I1012" s="251"/>
      <c r="J1012" s="257"/>
      <c r="K1012" s="251"/>
      <c r="M1012" s="252" t="s">
        <v>738</v>
      </c>
      <c r="O1012" s="241"/>
    </row>
    <row r="1013" spans="1:80" ht="12.75">
      <c r="A1013" s="242">
        <v>135</v>
      </c>
      <c r="B1013" s="243" t="s">
        <v>739</v>
      </c>
      <c r="C1013" s="244" t="s">
        <v>740</v>
      </c>
      <c r="D1013" s="245" t="s">
        <v>227</v>
      </c>
      <c r="E1013" s="246">
        <v>372.81</v>
      </c>
      <c r="F1013" s="377"/>
      <c r="G1013" s="247">
        <f>E1013*F1013</f>
        <v>0</v>
      </c>
      <c r="H1013" s="248">
        <v>0</v>
      </c>
      <c r="I1013" s="249">
        <f>E1013*H1013</f>
        <v>0</v>
      </c>
      <c r="J1013" s="248">
        <v>-0.00135</v>
      </c>
      <c r="K1013" s="249">
        <f>E1013*J1013</f>
        <v>-0.5032935000000001</v>
      </c>
      <c r="O1013" s="241">
        <v>2</v>
      </c>
      <c r="AA1013" s="214">
        <v>1</v>
      </c>
      <c r="AB1013" s="214">
        <v>7</v>
      </c>
      <c r="AC1013" s="214">
        <v>7</v>
      </c>
      <c r="AZ1013" s="214">
        <v>2</v>
      </c>
      <c r="BA1013" s="214">
        <f>IF(AZ1013=1,G1013,0)</f>
        <v>0</v>
      </c>
      <c r="BB1013" s="214">
        <f>IF(AZ1013=2,G1013,0)</f>
        <v>0</v>
      </c>
      <c r="BC1013" s="214">
        <f>IF(AZ1013=3,G1013,0)</f>
        <v>0</v>
      </c>
      <c r="BD1013" s="214">
        <f>IF(AZ1013=4,G1013,0)</f>
        <v>0</v>
      </c>
      <c r="BE1013" s="214">
        <f>IF(AZ1013=5,G1013,0)</f>
        <v>0</v>
      </c>
      <c r="CA1013" s="241">
        <v>1</v>
      </c>
      <c r="CB1013" s="241">
        <v>7</v>
      </c>
    </row>
    <row r="1014" spans="1:15" ht="12.75">
      <c r="A1014" s="250"/>
      <c r="B1014" s="253"/>
      <c r="C1014" s="580" t="s">
        <v>631</v>
      </c>
      <c r="D1014" s="581"/>
      <c r="E1014" s="254">
        <v>0</v>
      </c>
      <c r="F1014" s="540"/>
      <c r="G1014" s="255"/>
      <c r="H1014" s="256"/>
      <c r="I1014" s="251"/>
      <c r="J1014" s="257"/>
      <c r="K1014" s="251"/>
      <c r="M1014" s="252" t="s">
        <v>631</v>
      </c>
      <c r="O1014" s="241"/>
    </row>
    <row r="1015" spans="1:15" ht="12.75">
      <c r="A1015" s="250"/>
      <c r="B1015" s="253"/>
      <c r="C1015" s="580" t="s">
        <v>376</v>
      </c>
      <c r="D1015" s="581"/>
      <c r="E1015" s="254">
        <v>0.4</v>
      </c>
      <c r="F1015" s="540"/>
      <c r="G1015" s="255"/>
      <c r="H1015" s="256"/>
      <c r="I1015" s="251"/>
      <c r="J1015" s="257"/>
      <c r="K1015" s="251"/>
      <c r="M1015" s="252" t="s">
        <v>376</v>
      </c>
      <c r="O1015" s="241"/>
    </row>
    <row r="1016" spans="1:15" ht="12.75">
      <c r="A1016" s="250"/>
      <c r="B1016" s="253"/>
      <c r="C1016" s="580" t="s">
        <v>377</v>
      </c>
      <c r="D1016" s="581"/>
      <c r="E1016" s="254">
        <v>4.2</v>
      </c>
      <c r="F1016" s="540"/>
      <c r="G1016" s="255"/>
      <c r="H1016" s="256"/>
      <c r="I1016" s="251"/>
      <c r="J1016" s="257"/>
      <c r="K1016" s="251"/>
      <c r="M1016" s="252" t="s">
        <v>377</v>
      </c>
      <c r="O1016" s="241"/>
    </row>
    <row r="1017" spans="1:15" ht="12.75">
      <c r="A1017" s="250"/>
      <c r="B1017" s="253"/>
      <c r="C1017" s="580" t="s">
        <v>378</v>
      </c>
      <c r="D1017" s="581"/>
      <c r="E1017" s="254">
        <v>1.06</v>
      </c>
      <c r="F1017" s="540"/>
      <c r="G1017" s="255"/>
      <c r="H1017" s="256"/>
      <c r="I1017" s="251"/>
      <c r="J1017" s="257"/>
      <c r="K1017" s="251"/>
      <c r="M1017" s="252" t="s">
        <v>378</v>
      </c>
      <c r="O1017" s="241"/>
    </row>
    <row r="1018" spans="1:15" ht="12.75">
      <c r="A1018" s="250"/>
      <c r="B1018" s="253"/>
      <c r="C1018" s="580" t="s">
        <v>374</v>
      </c>
      <c r="D1018" s="581"/>
      <c r="E1018" s="254">
        <v>7.8</v>
      </c>
      <c r="F1018" s="540"/>
      <c r="G1018" s="255"/>
      <c r="H1018" s="256"/>
      <c r="I1018" s="251"/>
      <c r="J1018" s="257"/>
      <c r="K1018" s="251"/>
      <c r="M1018" s="252" t="s">
        <v>374</v>
      </c>
      <c r="O1018" s="241"/>
    </row>
    <row r="1019" spans="1:15" ht="12.75">
      <c r="A1019" s="250"/>
      <c r="B1019" s="253"/>
      <c r="C1019" s="580" t="s">
        <v>741</v>
      </c>
      <c r="D1019" s="581"/>
      <c r="E1019" s="254">
        <v>1.46</v>
      </c>
      <c r="F1019" s="540"/>
      <c r="G1019" s="255"/>
      <c r="H1019" s="256"/>
      <c r="I1019" s="251"/>
      <c r="J1019" s="257"/>
      <c r="K1019" s="251"/>
      <c r="M1019" s="252" t="s">
        <v>741</v>
      </c>
      <c r="O1019" s="241"/>
    </row>
    <row r="1020" spans="1:15" ht="12.75">
      <c r="A1020" s="250"/>
      <c r="B1020" s="253"/>
      <c r="C1020" s="580" t="s">
        <v>379</v>
      </c>
      <c r="D1020" s="581"/>
      <c r="E1020" s="254">
        <v>20.8</v>
      </c>
      <c r="F1020" s="540"/>
      <c r="G1020" s="255"/>
      <c r="H1020" s="256"/>
      <c r="I1020" s="251"/>
      <c r="J1020" s="257"/>
      <c r="K1020" s="251"/>
      <c r="M1020" s="252" t="s">
        <v>379</v>
      </c>
      <c r="O1020" s="241"/>
    </row>
    <row r="1021" spans="1:15" ht="12.75">
      <c r="A1021" s="250"/>
      <c r="B1021" s="253"/>
      <c r="C1021" s="580" t="s">
        <v>380</v>
      </c>
      <c r="D1021" s="581"/>
      <c r="E1021" s="254">
        <v>60</v>
      </c>
      <c r="F1021" s="540"/>
      <c r="G1021" s="255"/>
      <c r="H1021" s="256"/>
      <c r="I1021" s="251"/>
      <c r="J1021" s="257"/>
      <c r="K1021" s="251"/>
      <c r="M1021" s="252" t="s">
        <v>380</v>
      </c>
      <c r="O1021" s="241"/>
    </row>
    <row r="1022" spans="1:15" ht="12.75">
      <c r="A1022" s="250"/>
      <c r="B1022" s="253"/>
      <c r="C1022" s="580" t="s">
        <v>742</v>
      </c>
      <c r="D1022" s="581"/>
      <c r="E1022" s="254">
        <v>204.6</v>
      </c>
      <c r="F1022" s="540"/>
      <c r="G1022" s="255"/>
      <c r="H1022" s="256"/>
      <c r="I1022" s="251"/>
      <c r="J1022" s="257"/>
      <c r="K1022" s="251"/>
      <c r="M1022" s="252" t="s">
        <v>742</v>
      </c>
      <c r="O1022" s="241"/>
    </row>
    <row r="1023" spans="1:15" ht="12.75">
      <c r="A1023" s="250"/>
      <c r="B1023" s="253"/>
      <c r="C1023" s="580" t="s">
        <v>743</v>
      </c>
      <c r="D1023" s="581"/>
      <c r="E1023" s="254">
        <v>50.4</v>
      </c>
      <c r="F1023" s="540"/>
      <c r="G1023" s="255"/>
      <c r="H1023" s="256"/>
      <c r="I1023" s="251"/>
      <c r="J1023" s="257"/>
      <c r="K1023" s="251"/>
      <c r="M1023" s="252" t="s">
        <v>743</v>
      </c>
      <c r="O1023" s="241"/>
    </row>
    <row r="1024" spans="1:15" ht="12.75">
      <c r="A1024" s="250"/>
      <c r="B1024" s="253"/>
      <c r="C1024" s="580" t="s">
        <v>744</v>
      </c>
      <c r="D1024" s="581"/>
      <c r="E1024" s="254">
        <v>3.94</v>
      </c>
      <c r="F1024" s="540"/>
      <c r="G1024" s="255"/>
      <c r="H1024" s="256"/>
      <c r="I1024" s="251"/>
      <c r="J1024" s="257"/>
      <c r="K1024" s="251"/>
      <c r="M1024" s="252" t="s">
        <v>744</v>
      </c>
      <c r="O1024" s="241"/>
    </row>
    <row r="1025" spans="1:15" ht="12.75">
      <c r="A1025" s="250"/>
      <c r="B1025" s="253"/>
      <c r="C1025" s="580" t="s">
        <v>745</v>
      </c>
      <c r="D1025" s="581"/>
      <c r="E1025" s="254">
        <v>1.97</v>
      </c>
      <c r="F1025" s="540"/>
      <c r="G1025" s="255"/>
      <c r="H1025" s="256"/>
      <c r="I1025" s="251"/>
      <c r="J1025" s="257"/>
      <c r="K1025" s="251"/>
      <c r="M1025" s="252" t="s">
        <v>745</v>
      </c>
      <c r="O1025" s="241"/>
    </row>
    <row r="1026" spans="1:15" ht="12.75">
      <c r="A1026" s="250"/>
      <c r="B1026" s="253"/>
      <c r="C1026" s="580" t="s">
        <v>746</v>
      </c>
      <c r="D1026" s="581"/>
      <c r="E1026" s="254">
        <v>3.1</v>
      </c>
      <c r="F1026" s="540"/>
      <c r="G1026" s="255"/>
      <c r="H1026" s="256"/>
      <c r="I1026" s="251"/>
      <c r="J1026" s="257"/>
      <c r="K1026" s="251"/>
      <c r="M1026" s="252" t="s">
        <v>746</v>
      </c>
      <c r="O1026" s="241"/>
    </row>
    <row r="1027" spans="1:15" ht="12.75">
      <c r="A1027" s="250"/>
      <c r="B1027" s="253"/>
      <c r="C1027" s="580" t="s">
        <v>747</v>
      </c>
      <c r="D1027" s="581"/>
      <c r="E1027" s="254">
        <v>2.7</v>
      </c>
      <c r="F1027" s="540"/>
      <c r="G1027" s="255"/>
      <c r="H1027" s="256"/>
      <c r="I1027" s="251"/>
      <c r="J1027" s="257"/>
      <c r="K1027" s="251"/>
      <c r="M1027" s="252" t="s">
        <v>747</v>
      </c>
      <c r="O1027" s="241"/>
    </row>
    <row r="1028" spans="1:15" ht="12.75">
      <c r="A1028" s="250"/>
      <c r="B1028" s="253"/>
      <c r="C1028" s="580" t="s">
        <v>748</v>
      </c>
      <c r="D1028" s="581"/>
      <c r="E1028" s="254">
        <v>5.4</v>
      </c>
      <c r="F1028" s="540"/>
      <c r="G1028" s="255"/>
      <c r="H1028" s="256"/>
      <c r="I1028" s="251"/>
      <c r="J1028" s="257"/>
      <c r="K1028" s="251"/>
      <c r="M1028" s="252" t="s">
        <v>748</v>
      </c>
      <c r="O1028" s="241"/>
    </row>
    <row r="1029" spans="1:15" ht="12.75">
      <c r="A1029" s="250"/>
      <c r="B1029" s="253"/>
      <c r="C1029" s="580" t="s">
        <v>391</v>
      </c>
      <c r="D1029" s="581"/>
      <c r="E1029" s="254">
        <v>2.06</v>
      </c>
      <c r="F1029" s="540"/>
      <c r="G1029" s="255"/>
      <c r="H1029" s="256"/>
      <c r="I1029" s="251"/>
      <c r="J1029" s="257"/>
      <c r="K1029" s="251"/>
      <c r="M1029" s="252" t="s">
        <v>391</v>
      </c>
      <c r="O1029" s="241"/>
    </row>
    <row r="1030" spans="1:15" ht="12.75">
      <c r="A1030" s="250"/>
      <c r="B1030" s="253"/>
      <c r="C1030" s="580" t="s">
        <v>392</v>
      </c>
      <c r="D1030" s="581"/>
      <c r="E1030" s="254">
        <v>1.72</v>
      </c>
      <c r="F1030" s="540"/>
      <c r="G1030" s="255"/>
      <c r="H1030" s="256"/>
      <c r="I1030" s="251"/>
      <c r="J1030" s="257"/>
      <c r="K1030" s="251"/>
      <c r="M1030" s="252" t="s">
        <v>392</v>
      </c>
      <c r="O1030" s="241"/>
    </row>
    <row r="1031" spans="1:15" ht="12.75">
      <c r="A1031" s="250"/>
      <c r="B1031" s="253"/>
      <c r="C1031" s="580" t="s">
        <v>393</v>
      </c>
      <c r="D1031" s="581"/>
      <c r="E1031" s="254">
        <v>1.2</v>
      </c>
      <c r="F1031" s="540"/>
      <c r="G1031" s="255"/>
      <c r="H1031" s="256"/>
      <c r="I1031" s="251"/>
      <c r="J1031" s="257"/>
      <c r="K1031" s="251"/>
      <c r="M1031" s="252" t="s">
        <v>393</v>
      </c>
      <c r="O1031" s="241"/>
    </row>
    <row r="1032" spans="1:80" ht="22.5">
      <c r="A1032" s="242">
        <v>136</v>
      </c>
      <c r="B1032" s="243" t="s">
        <v>749</v>
      </c>
      <c r="C1032" s="244" t="s">
        <v>750</v>
      </c>
      <c r="D1032" s="245" t="s">
        <v>227</v>
      </c>
      <c r="E1032" s="246">
        <v>205</v>
      </c>
      <c r="F1032" s="377"/>
      <c r="G1032" s="247">
        <f>E1032*F1032</f>
        <v>0</v>
      </c>
      <c r="H1032" s="248">
        <v>0.00159</v>
      </c>
      <c r="I1032" s="249">
        <f>E1032*H1032</f>
        <v>0.32595</v>
      </c>
      <c r="J1032" s="248">
        <v>0</v>
      </c>
      <c r="K1032" s="249">
        <f>E1032*J1032</f>
        <v>0</v>
      </c>
      <c r="O1032" s="241">
        <v>2</v>
      </c>
      <c r="AA1032" s="214">
        <v>1</v>
      </c>
      <c r="AB1032" s="214">
        <v>7</v>
      </c>
      <c r="AC1032" s="214">
        <v>7</v>
      </c>
      <c r="AZ1032" s="214">
        <v>2</v>
      </c>
      <c r="BA1032" s="214">
        <f>IF(AZ1032=1,G1032,0)</f>
        <v>0</v>
      </c>
      <c r="BB1032" s="214">
        <f>IF(AZ1032=2,G1032,0)</f>
        <v>0</v>
      </c>
      <c r="BC1032" s="214">
        <f>IF(AZ1032=3,G1032,0)</f>
        <v>0</v>
      </c>
      <c r="BD1032" s="214">
        <f>IF(AZ1032=4,G1032,0)</f>
        <v>0</v>
      </c>
      <c r="BE1032" s="214">
        <f>IF(AZ1032=5,G1032,0)</f>
        <v>0</v>
      </c>
      <c r="CA1032" s="241">
        <v>1</v>
      </c>
      <c r="CB1032" s="241">
        <v>7</v>
      </c>
    </row>
    <row r="1033" spans="1:15" ht="12.75">
      <c r="A1033" s="250"/>
      <c r="B1033" s="253"/>
      <c r="C1033" s="580" t="s">
        <v>631</v>
      </c>
      <c r="D1033" s="581"/>
      <c r="E1033" s="254">
        <v>0</v>
      </c>
      <c r="F1033" s="540"/>
      <c r="G1033" s="255"/>
      <c r="H1033" s="256"/>
      <c r="I1033" s="251"/>
      <c r="J1033" s="257"/>
      <c r="K1033" s="251"/>
      <c r="M1033" s="252" t="s">
        <v>631</v>
      </c>
      <c r="O1033" s="241"/>
    </row>
    <row r="1034" spans="1:15" ht="12.75">
      <c r="A1034" s="250"/>
      <c r="B1034" s="253"/>
      <c r="C1034" s="580" t="s">
        <v>738</v>
      </c>
      <c r="D1034" s="581"/>
      <c r="E1034" s="254">
        <v>205</v>
      </c>
      <c r="F1034" s="540"/>
      <c r="G1034" s="255"/>
      <c r="H1034" s="256"/>
      <c r="I1034" s="251"/>
      <c r="J1034" s="257"/>
      <c r="K1034" s="251"/>
      <c r="M1034" s="252" t="s">
        <v>738</v>
      </c>
      <c r="O1034" s="241"/>
    </row>
    <row r="1035" spans="1:80" ht="22.5">
      <c r="A1035" s="242">
        <v>137</v>
      </c>
      <c r="B1035" s="243" t="s">
        <v>751</v>
      </c>
      <c r="C1035" s="244" t="s">
        <v>752</v>
      </c>
      <c r="D1035" s="245" t="s">
        <v>227</v>
      </c>
      <c r="E1035" s="246">
        <v>5.66</v>
      </c>
      <c r="F1035" s="377"/>
      <c r="G1035" s="247">
        <f>E1035*F1035</f>
        <v>0</v>
      </c>
      <c r="H1035" s="248">
        <v>0.00203</v>
      </c>
      <c r="I1035" s="249">
        <f>E1035*H1035</f>
        <v>0.011489800000000001</v>
      </c>
      <c r="J1035" s="248">
        <v>0</v>
      </c>
      <c r="K1035" s="249">
        <f>E1035*J1035</f>
        <v>0</v>
      </c>
      <c r="O1035" s="241">
        <v>2</v>
      </c>
      <c r="AA1035" s="214">
        <v>1</v>
      </c>
      <c r="AB1035" s="214">
        <v>7</v>
      </c>
      <c r="AC1035" s="214">
        <v>7</v>
      </c>
      <c r="AZ1035" s="214">
        <v>2</v>
      </c>
      <c r="BA1035" s="214">
        <f>IF(AZ1035=1,G1035,0)</f>
        <v>0</v>
      </c>
      <c r="BB1035" s="214">
        <f>IF(AZ1035=2,G1035,0)</f>
        <v>0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</v>
      </c>
      <c r="CB1035" s="241">
        <v>7</v>
      </c>
    </row>
    <row r="1036" spans="1:15" ht="12.75">
      <c r="A1036" s="250"/>
      <c r="B1036" s="253"/>
      <c r="C1036" s="580" t="s">
        <v>631</v>
      </c>
      <c r="D1036" s="581"/>
      <c r="E1036" s="254">
        <v>0</v>
      </c>
      <c r="F1036" s="540"/>
      <c r="G1036" s="255"/>
      <c r="H1036" s="256"/>
      <c r="I1036" s="251"/>
      <c r="J1036" s="257"/>
      <c r="K1036" s="251"/>
      <c r="M1036" s="252" t="s">
        <v>631</v>
      </c>
      <c r="O1036" s="241"/>
    </row>
    <row r="1037" spans="1:15" ht="12.75">
      <c r="A1037" s="250"/>
      <c r="B1037" s="253"/>
      <c r="C1037" s="580" t="s">
        <v>376</v>
      </c>
      <c r="D1037" s="581"/>
      <c r="E1037" s="254">
        <v>0.4</v>
      </c>
      <c r="F1037" s="540"/>
      <c r="G1037" s="255"/>
      <c r="H1037" s="256"/>
      <c r="I1037" s="251"/>
      <c r="J1037" s="257"/>
      <c r="K1037" s="251"/>
      <c r="M1037" s="252" t="s">
        <v>376</v>
      </c>
      <c r="O1037" s="241"/>
    </row>
    <row r="1038" spans="1:15" ht="12.75">
      <c r="A1038" s="250"/>
      <c r="B1038" s="253"/>
      <c r="C1038" s="580" t="s">
        <v>377</v>
      </c>
      <c r="D1038" s="581"/>
      <c r="E1038" s="254">
        <v>4.2</v>
      </c>
      <c r="F1038" s="540"/>
      <c r="G1038" s="255"/>
      <c r="H1038" s="256"/>
      <c r="I1038" s="251"/>
      <c r="J1038" s="257"/>
      <c r="K1038" s="251"/>
      <c r="M1038" s="252" t="s">
        <v>377</v>
      </c>
      <c r="O1038" s="241"/>
    </row>
    <row r="1039" spans="1:15" ht="12.75">
      <c r="A1039" s="250"/>
      <c r="B1039" s="253"/>
      <c r="C1039" s="580" t="s">
        <v>378</v>
      </c>
      <c r="D1039" s="581"/>
      <c r="E1039" s="254">
        <v>1.06</v>
      </c>
      <c r="F1039" s="540"/>
      <c r="G1039" s="255"/>
      <c r="H1039" s="256"/>
      <c r="I1039" s="251"/>
      <c r="J1039" s="257"/>
      <c r="K1039" s="251"/>
      <c r="M1039" s="252" t="s">
        <v>378</v>
      </c>
      <c r="O1039" s="241"/>
    </row>
    <row r="1040" spans="1:80" ht="22.5">
      <c r="A1040" s="242">
        <v>138</v>
      </c>
      <c r="B1040" s="243" t="s">
        <v>753</v>
      </c>
      <c r="C1040" s="244" t="s">
        <v>754</v>
      </c>
      <c r="D1040" s="245" t="s">
        <v>227</v>
      </c>
      <c r="E1040" s="246">
        <v>367.15</v>
      </c>
      <c r="F1040" s="377"/>
      <c r="G1040" s="247">
        <f>E1040*F1040</f>
        <v>0</v>
      </c>
      <c r="H1040" s="248">
        <v>0.00273</v>
      </c>
      <c r="I1040" s="249">
        <f>E1040*H1040</f>
        <v>1.0023194999999998</v>
      </c>
      <c r="J1040" s="248">
        <v>0</v>
      </c>
      <c r="K1040" s="249">
        <f>E1040*J1040</f>
        <v>0</v>
      </c>
      <c r="O1040" s="241">
        <v>2</v>
      </c>
      <c r="AA1040" s="214">
        <v>1</v>
      </c>
      <c r="AB1040" s="214">
        <v>7</v>
      </c>
      <c r="AC1040" s="214">
        <v>7</v>
      </c>
      <c r="AZ1040" s="214">
        <v>2</v>
      </c>
      <c r="BA1040" s="214">
        <f>IF(AZ1040=1,G1040,0)</f>
        <v>0</v>
      </c>
      <c r="BB1040" s="214">
        <f>IF(AZ1040=2,G1040,0)</f>
        <v>0</v>
      </c>
      <c r="BC1040" s="214">
        <f>IF(AZ1040=3,G1040,0)</f>
        <v>0</v>
      </c>
      <c r="BD1040" s="214">
        <f>IF(AZ1040=4,G1040,0)</f>
        <v>0</v>
      </c>
      <c r="BE1040" s="214">
        <f>IF(AZ1040=5,G1040,0)</f>
        <v>0</v>
      </c>
      <c r="CA1040" s="241">
        <v>1</v>
      </c>
      <c r="CB1040" s="241">
        <v>7</v>
      </c>
    </row>
    <row r="1041" spans="1:15" ht="12.75">
      <c r="A1041" s="250"/>
      <c r="B1041" s="253"/>
      <c r="C1041" s="580" t="s">
        <v>631</v>
      </c>
      <c r="D1041" s="581"/>
      <c r="E1041" s="254">
        <v>0</v>
      </c>
      <c r="F1041" s="540"/>
      <c r="G1041" s="255"/>
      <c r="H1041" s="256"/>
      <c r="I1041" s="251"/>
      <c r="J1041" s="257"/>
      <c r="K1041" s="251"/>
      <c r="M1041" s="252" t="s">
        <v>631</v>
      </c>
      <c r="O1041" s="241"/>
    </row>
    <row r="1042" spans="1:15" ht="12.75">
      <c r="A1042" s="250"/>
      <c r="B1042" s="253"/>
      <c r="C1042" s="580" t="s">
        <v>374</v>
      </c>
      <c r="D1042" s="581"/>
      <c r="E1042" s="254">
        <v>7.8</v>
      </c>
      <c r="F1042" s="540"/>
      <c r="G1042" s="255"/>
      <c r="H1042" s="256"/>
      <c r="I1042" s="251"/>
      <c r="J1042" s="257"/>
      <c r="K1042" s="251"/>
      <c r="M1042" s="252" t="s">
        <v>374</v>
      </c>
      <c r="O1042" s="241"/>
    </row>
    <row r="1043" spans="1:15" ht="12.75">
      <c r="A1043" s="250"/>
      <c r="B1043" s="253"/>
      <c r="C1043" s="580" t="s">
        <v>741</v>
      </c>
      <c r="D1043" s="581"/>
      <c r="E1043" s="254">
        <v>1.46</v>
      </c>
      <c r="F1043" s="540"/>
      <c r="G1043" s="255"/>
      <c r="H1043" s="256"/>
      <c r="I1043" s="251"/>
      <c r="J1043" s="257"/>
      <c r="K1043" s="251"/>
      <c r="M1043" s="252" t="s">
        <v>741</v>
      </c>
      <c r="O1043" s="241"/>
    </row>
    <row r="1044" spans="1:15" ht="12.75">
      <c r="A1044" s="250"/>
      <c r="B1044" s="253"/>
      <c r="C1044" s="580" t="s">
        <v>379</v>
      </c>
      <c r="D1044" s="581"/>
      <c r="E1044" s="254">
        <v>20.8</v>
      </c>
      <c r="F1044" s="540"/>
      <c r="G1044" s="255"/>
      <c r="H1044" s="256"/>
      <c r="I1044" s="251"/>
      <c r="J1044" s="257"/>
      <c r="K1044" s="251"/>
      <c r="M1044" s="252" t="s">
        <v>379</v>
      </c>
      <c r="O1044" s="241"/>
    </row>
    <row r="1045" spans="1:15" ht="12.75">
      <c r="A1045" s="250"/>
      <c r="B1045" s="253"/>
      <c r="C1045" s="580" t="s">
        <v>380</v>
      </c>
      <c r="D1045" s="581"/>
      <c r="E1045" s="254">
        <v>60</v>
      </c>
      <c r="F1045" s="540"/>
      <c r="G1045" s="255"/>
      <c r="H1045" s="256"/>
      <c r="I1045" s="251"/>
      <c r="J1045" s="257"/>
      <c r="K1045" s="251"/>
      <c r="M1045" s="252" t="s">
        <v>380</v>
      </c>
      <c r="O1045" s="241"/>
    </row>
    <row r="1046" spans="1:15" ht="12.75">
      <c r="A1046" s="250"/>
      <c r="B1046" s="253"/>
      <c r="C1046" s="580" t="s">
        <v>742</v>
      </c>
      <c r="D1046" s="581"/>
      <c r="E1046" s="254">
        <v>204.6</v>
      </c>
      <c r="F1046" s="540"/>
      <c r="G1046" s="255"/>
      <c r="H1046" s="256"/>
      <c r="I1046" s="251"/>
      <c r="J1046" s="257"/>
      <c r="K1046" s="251"/>
      <c r="M1046" s="252" t="s">
        <v>742</v>
      </c>
      <c r="O1046" s="241"/>
    </row>
    <row r="1047" spans="1:15" ht="12.75">
      <c r="A1047" s="250"/>
      <c r="B1047" s="253"/>
      <c r="C1047" s="580" t="s">
        <v>743</v>
      </c>
      <c r="D1047" s="581"/>
      <c r="E1047" s="254">
        <v>50.4</v>
      </c>
      <c r="F1047" s="540"/>
      <c r="G1047" s="255"/>
      <c r="H1047" s="256"/>
      <c r="I1047" s="251"/>
      <c r="J1047" s="257"/>
      <c r="K1047" s="251"/>
      <c r="M1047" s="252" t="s">
        <v>743</v>
      </c>
      <c r="O1047" s="241"/>
    </row>
    <row r="1048" spans="1:15" ht="12.75">
      <c r="A1048" s="250"/>
      <c r="B1048" s="253"/>
      <c r="C1048" s="580" t="s">
        <v>744</v>
      </c>
      <c r="D1048" s="581"/>
      <c r="E1048" s="254">
        <v>3.94</v>
      </c>
      <c r="F1048" s="540"/>
      <c r="G1048" s="255"/>
      <c r="H1048" s="256"/>
      <c r="I1048" s="251"/>
      <c r="J1048" s="257"/>
      <c r="K1048" s="251"/>
      <c r="M1048" s="252" t="s">
        <v>744</v>
      </c>
      <c r="O1048" s="241"/>
    </row>
    <row r="1049" spans="1:15" ht="12.75">
      <c r="A1049" s="250"/>
      <c r="B1049" s="253"/>
      <c r="C1049" s="580" t="s">
        <v>745</v>
      </c>
      <c r="D1049" s="581"/>
      <c r="E1049" s="254">
        <v>1.97</v>
      </c>
      <c r="F1049" s="540"/>
      <c r="G1049" s="255"/>
      <c r="H1049" s="256"/>
      <c r="I1049" s="251"/>
      <c r="J1049" s="257"/>
      <c r="K1049" s="251"/>
      <c r="M1049" s="252" t="s">
        <v>745</v>
      </c>
      <c r="O1049" s="241"/>
    </row>
    <row r="1050" spans="1:15" ht="12.75">
      <c r="A1050" s="250"/>
      <c r="B1050" s="253"/>
      <c r="C1050" s="580" t="s">
        <v>746</v>
      </c>
      <c r="D1050" s="581"/>
      <c r="E1050" s="254">
        <v>3.1</v>
      </c>
      <c r="F1050" s="540"/>
      <c r="G1050" s="255"/>
      <c r="H1050" s="256"/>
      <c r="I1050" s="251"/>
      <c r="J1050" s="257"/>
      <c r="K1050" s="251"/>
      <c r="M1050" s="252" t="s">
        <v>746</v>
      </c>
      <c r="O1050" s="241"/>
    </row>
    <row r="1051" spans="1:15" ht="12.75">
      <c r="A1051" s="250"/>
      <c r="B1051" s="253"/>
      <c r="C1051" s="580" t="s">
        <v>747</v>
      </c>
      <c r="D1051" s="581"/>
      <c r="E1051" s="254">
        <v>2.7</v>
      </c>
      <c r="F1051" s="540"/>
      <c r="G1051" s="255"/>
      <c r="H1051" s="256"/>
      <c r="I1051" s="251"/>
      <c r="J1051" s="257"/>
      <c r="K1051" s="251"/>
      <c r="M1051" s="252" t="s">
        <v>747</v>
      </c>
      <c r="O1051" s="241"/>
    </row>
    <row r="1052" spans="1:15" ht="12.75">
      <c r="A1052" s="250"/>
      <c r="B1052" s="253"/>
      <c r="C1052" s="580" t="s">
        <v>748</v>
      </c>
      <c r="D1052" s="581"/>
      <c r="E1052" s="254">
        <v>5.4</v>
      </c>
      <c r="F1052" s="540"/>
      <c r="G1052" s="255"/>
      <c r="H1052" s="256"/>
      <c r="I1052" s="251"/>
      <c r="J1052" s="257"/>
      <c r="K1052" s="251"/>
      <c r="M1052" s="252" t="s">
        <v>748</v>
      </c>
      <c r="O1052" s="241"/>
    </row>
    <row r="1053" spans="1:15" ht="12.75">
      <c r="A1053" s="250"/>
      <c r="B1053" s="253"/>
      <c r="C1053" s="580" t="s">
        <v>391</v>
      </c>
      <c r="D1053" s="581"/>
      <c r="E1053" s="254">
        <v>2.06</v>
      </c>
      <c r="F1053" s="540"/>
      <c r="G1053" s="255"/>
      <c r="H1053" s="256"/>
      <c r="I1053" s="251"/>
      <c r="J1053" s="257"/>
      <c r="K1053" s="251"/>
      <c r="M1053" s="252" t="s">
        <v>391</v>
      </c>
      <c r="O1053" s="241"/>
    </row>
    <row r="1054" spans="1:15" ht="12.75">
      <c r="A1054" s="250"/>
      <c r="B1054" s="253"/>
      <c r="C1054" s="580" t="s">
        <v>392</v>
      </c>
      <c r="D1054" s="581"/>
      <c r="E1054" s="254">
        <v>1.72</v>
      </c>
      <c r="F1054" s="540"/>
      <c r="G1054" s="255"/>
      <c r="H1054" s="256"/>
      <c r="I1054" s="251"/>
      <c r="J1054" s="257"/>
      <c r="K1054" s="251"/>
      <c r="M1054" s="252" t="s">
        <v>392</v>
      </c>
      <c r="O1054" s="241"/>
    </row>
    <row r="1055" spans="1:15" ht="12.75">
      <c r="A1055" s="250"/>
      <c r="B1055" s="253"/>
      <c r="C1055" s="580" t="s">
        <v>393</v>
      </c>
      <c r="D1055" s="581"/>
      <c r="E1055" s="254">
        <v>1.2</v>
      </c>
      <c r="F1055" s="540"/>
      <c r="G1055" s="255"/>
      <c r="H1055" s="256"/>
      <c r="I1055" s="251"/>
      <c r="J1055" s="257"/>
      <c r="K1055" s="251"/>
      <c r="M1055" s="252" t="s">
        <v>393</v>
      </c>
      <c r="O1055" s="241"/>
    </row>
    <row r="1056" spans="1:80" ht="22.5">
      <c r="A1056" s="242">
        <v>139</v>
      </c>
      <c r="B1056" s="243" t="s">
        <v>755</v>
      </c>
      <c r="C1056" s="244" t="s">
        <v>756</v>
      </c>
      <c r="D1056" s="245" t="s">
        <v>153</v>
      </c>
      <c r="E1056" s="246">
        <v>3</v>
      </c>
      <c r="F1056" s="377"/>
      <c r="G1056" s="247">
        <f>E1056*F1056</f>
        <v>0</v>
      </c>
      <c r="H1056" s="248">
        <v>0.00131</v>
      </c>
      <c r="I1056" s="249">
        <f>E1056*H1056</f>
        <v>0.0039299999999999995</v>
      </c>
      <c r="J1056" s="248">
        <v>0</v>
      </c>
      <c r="K1056" s="249">
        <f>E1056*J1056</f>
        <v>0</v>
      </c>
      <c r="O1056" s="241">
        <v>2</v>
      </c>
      <c r="AA1056" s="214">
        <v>1</v>
      </c>
      <c r="AB1056" s="214">
        <v>7</v>
      </c>
      <c r="AC1056" s="214">
        <v>7</v>
      </c>
      <c r="AZ1056" s="214">
        <v>2</v>
      </c>
      <c r="BA1056" s="214">
        <f>IF(AZ1056=1,G1056,0)</f>
        <v>0</v>
      </c>
      <c r="BB1056" s="214">
        <f>IF(AZ1056=2,G1056,0)</f>
        <v>0</v>
      </c>
      <c r="BC1056" s="214">
        <f>IF(AZ1056=3,G1056,0)</f>
        <v>0</v>
      </c>
      <c r="BD1056" s="214">
        <f>IF(AZ1056=4,G1056,0)</f>
        <v>0</v>
      </c>
      <c r="BE1056" s="214">
        <f>IF(AZ1056=5,G1056,0)</f>
        <v>0</v>
      </c>
      <c r="CA1056" s="241">
        <v>1</v>
      </c>
      <c r="CB1056" s="241">
        <v>7</v>
      </c>
    </row>
    <row r="1057" spans="1:80" ht="22.5">
      <c r="A1057" s="242">
        <v>140</v>
      </c>
      <c r="B1057" s="243" t="s">
        <v>757</v>
      </c>
      <c r="C1057" s="244" t="s">
        <v>758</v>
      </c>
      <c r="D1057" s="245" t="s">
        <v>153</v>
      </c>
      <c r="E1057" s="246">
        <v>7</v>
      </c>
      <c r="F1057" s="377"/>
      <c r="G1057" s="247">
        <f>E1057*F1057</f>
        <v>0</v>
      </c>
      <c r="H1057" s="248">
        <v>0.00131</v>
      </c>
      <c r="I1057" s="249">
        <f>E1057*H1057</f>
        <v>0.00917</v>
      </c>
      <c r="J1057" s="248">
        <v>0</v>
      </c>
      <c r="K1057" s="249">
        <f>E1057*J1057</f>
        <v>0</v>
      </c>
      <c r="O1057" s="241">
        <v>2</v>
      </c>
      <c r="AA1057" s="214">
        <v>1</v>
      </c>
      <c r="AB1057" s="214">
        <v>7</v>
      </c>
      <c r="AC1057" s="214">
        <v>7</v>
      </c>
      <c r="AZ1057" s="214">
        <v>2</v>
      </c>
      <c r="BA1057" s="214">
        <f>IF(AZ1057=1,G1057,0)</f>
        <v>0</v>
      </c>
      <c r="BB1057" s="214">
        <f>IF(AZ1057=2,G1057,0)</f>
        <v>0</v>
      </c>
      <c r="BC1057" s="214">
        <f>IF(AZ1057=3,G1057,0)</f>
        <v>0</v>
      </c>
      <c r="BD1057" s="214">
        <f>IF(AZ1057=4,G1057,0)</f>
        <v>0</v>
      </c>
      <c r="BE1057" s="214">
        <f>IF(AZ1057=5,G1057,0)</f>
        <v>0</v>
      </c>
      <c r="CA1057" s="241">
        <v>1</v>
      </c>
      <c r="CB1057" s="241">
        <v>7</v>
      </c>
    </row>
    <row r="1058" spans="1:80" ht="22.5">
      <c r="A1058" s="242">
        <v>141</v>
      </c>
      <c r="B1058" s="243" t="s">
        <v>759</v>
      </c>
      <c r="C1058" s="244" t="s">
        <v>760</v>
      </c>
      <c r="D1058" s="245" t="s">
        <v>227</v>
      </c>
      <c r="E1058" s="246">
        <v>89.7</v>
      </c>
      <c r="F1058" s="377"/>
      <c r="G1058" s="247">
        <f>E1058*F1058</f>
        <v>0</v>
      </c>
      <c r="H1058" s="248">
        <v>0.00131</v>
      </c>
      <c r="I1058" s="249">
        <f>E1058*H1058</f>
        <v>0.117507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7</v>
      </c>
      <c r="AC1058" s="214">
        <v>7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7</v>
      </c>
    </row>
    <row r="1059" spans="1:15" ht="33.75">
      <c r="A1059" s="250"/>
      <c r="B1059" s="253"/>
      <c r="C1059" s="580" t="s">
        <v>761</v>
      </c>
      <c r="D1059" s="581"/>
      <c r="E1059" s="254">
        <v>0</v>
      </c>
      <c r="F1059" s="540"/>
      <c r="G1059" s="255"/>
      <c r="H1059" s="256"/>
      <c r="I1059" s="251"/>
      <c r="J1059" s="257"/>
      <c r="K1059" s="251"/>
      <c r="M1059" s="252" t="s">
        <v>761</v>
      </c>
      <c r="O1059" s="241"/>
    </row>
    <row r="1060" spans="1:15" ht="12.75">
      <c r="A1060" s="250"/>
      <c r="B1060" s="253"/>
      <c r="C1060" s="580" t="s">
        <v>631</v>
      </c>
      <c r="D1060" s="581"/>
      <c r="E1060" s="254">
        <v>0</v>
      </c>
      <c r="F1060" s="540"/>
      <c r="G1060" s="255"/>
      <c r="H1060" s="256"/>
      <c r="I1060" s="251"/>
      <c r="J1060" s="257"/>
      <c r="K1060" s="251"/>
      <c r="M1060" s="252" t="s">
        <v>631</v>
      </c>
      <c r="O1060" s="241"/>
    </row>
    <row r="1061" spans="1:15" ht="12.75">
      <c r="A1061" s="250"/>
      <c r="B1061" s="253"/>
      <c r="C1061" s="580" t="s">
        <v>762</v>
      </c>
      <c r="D1061" s="581"/>
      <c r="E1061" s="254">
        <v>89.7</v>
      </c>
      <c r="F1061" s="540"/>
      <c r="G1061" s="255"/>
      <c r="H1061" s="256"/>
      <c r="I1061" s="251"/>
      <c r="J1061" s="257"/>
      <c r="K1061" s="251"/>
      <c r="M1061" s="252" t="s">
        <v>762</v>
      </c>
      <c r="O1061" s="241"/>
    </row>
    <row r="1062" spans="1:80" ht="22.5">
      <c r="A1062" s="242">
        <v>142</v>
      </c>
      <c r="B1062" s="243" t="s">
        <v>763</v>
      </c>
      <c r="C1062" s="244" t="s">
        <v>764</v>
      </c>
      <c r="D1062" s="245" t="s">
        <v>227</v>
      </c>
      <c r="E1062" s="246">
        <v>23.2</v>
      </c>
      <c r="F1062" s="377"/>
      <c r="G1062" s="247">
        <f>E1062*F1062</f>
        <v>0</v>
      </c>
      <c r="H1062" s="248">
        <v>0.00312</v>
      </c>
      <c r="I1062" s="249">
        <f>E1062*H1062</f>
        <v>0.07238399999999999</v>
      </c>
      <c r="J1062" s="248">
        <v>0</v>
      </c>
      <c r="K1062" s="249">
        <f>E1062*J1062</f>
        <v>0</v>
      </c>
      <c r="O1062" s="241">
        <v>2</v>
      </c>
      <c r="AA1062" s="214">
        <v>1</v>
      </c>
      <c r="AB1062" s="214">
        <v>7</v>
      </c>
      <c r="AC1062" s="214">
        <v>7</v>
      </c>
      <c r="AZ1062" s="214">
        <v>2</v>
      </c>
      <c r="BA1062" s="214">
        <f>IF(AZ1062=1,G1062,0)</f>
        <v>0</v>
      </c>
      <c r="BB1062" s="214">
        <f>IF(AZ1062=2,G1062,0)</f>
        <v>0</v>
      </c>
      <c r="BC1062" s="214">
        <f>IF(AZ1062=3,G1062,0)</f>
        <v>0</v>
      </c>
      <c r="BD1062" s="214">
        <f>IF(AZ1062=4,G1062,0)</f>
        <v>0</v>
      </c>
      <c r="BE1062" s="214">
        <f>IF(AZ1062=5,G1062,0)</f>
        <v>0</v>
      </c>
      <c r="CA1062" s="241">
        <v>1</v>
      </c>
      <c r="CB1062" s="241">
        <v>7</v>
      </c>
    </row>
    <row r="1063" spans="1:15" ht="22.5">
      <c r="A1063" s="250"/>
      <c r="B1063" s="253"/>
      <c r="C1063" s="580" t="s">
        <v>765</v>
      </c>
      <c r="D1063" s="581"/>
      <c r="E1063" s="254">
        <v>0</v>
      </c>
      <c r="F1063" s="540"/>
      <c r="G1063" s="255"/>
      <c r="H1063" s="256"/>
      <c r="I1063" s="251"/>
      <c r="J1063" s="257"/>
      <c r="K1063" s="251"/>
      <c r="M1063" s="252" t="s">
        <v>765</v>
      </c>
      <c r="O1063" s="241"/>
    </row>
    <row r="1064" spans="1:15" ht="12.75">
      <c r="A1064" s="250"/>
      <c r="B1064" s="253"/>
      <c r="C1064" s="580" t="s">
        <v>631</v>
      </c>
      <c r="D1064" s="581"/>
      <c r="E1064" s="254">
        <v>0</v>
      </c>
      <c r="F1064" s="540"/>
      <c r="G1064" s="255"/>
      <c r="H1064" s="256"/>
      <c r="I1064" s="251"/>
      <c r="J1064" s="257"/>
      <c r="K1064" s="251"/>
      <c r="M1064" s="252" t="s">
        <v>631</v>
      </c>
      <c r="O1064" s="241"/>
    </row>
    <row r="1065" spans="1:15" ht="12.75">
      <c r="A1065" s="250"/>
      <c r="B1065" s="253"/>
      <c r="C1065" s="580" t="s">
        <v>766</v>
      </c>
      <c r="D1065" s="581"/>
      <c r="E1065" s="254">
        <v>23.2</v>
      </c>
      <c r="F1065" s="540"/>
      <c r="G1065" s="255"/>
      <c r="H1065" s="256"/>
      <c r="I1065" s="251"/>
      <c r="J1065" s="257"/>
      <c r="K1065" s="251"/>
      <c r="M1065" s="252" t="s">
        <v>766</v>
      </c>
      <c r="O1065" s="241"/>
    </row>
    <row r="1066" spans="1:80" ht="12.75">
      <c r="A1066" s="242">
        <v>143</v>
      </c>
      <c r="B1066" s="243" t="s">
        <v>767</v>
      </c>
      <c r="C1066" s="244" t="s">
        <v>768</v>
      </c>
      <c r="D1066" s="245" t="s">
        <v>227</v>
      </c>
      <c r="E1066" s="246">
        <v>23.2</v>
      </c>
      <c r="F1066" s="377"/>
      <c r="G1066" s="247">
        <f>E1066*F1066</f>
        <v>0</v>
      </c>
      <c r="H1066" s="248">
        <v>0</v>
      </c>
      <c r="I1066" s="249">
        <f>E1066*H1066</f>
        <v>0</v>
      </c>
      <c r="J1066" s="248">
        <v>-0.00475</v>
      </c>
      <c r="K1066" s="249">
        <f>E1066*J1066</f>
        <v>-0.11019999999999999</v>
      </c>
      <c r="O1066" s="241">
        <v>2</v>
      </c>
      <c r="AA1066" s="214">
        <v>2</v>
      </c>
      <c r="AB1066" s="214">
        <v>7</v>
      </c>
      <c r="AC1066" s="214">
        <v>7</v>
      </c>
      <c r="AZ1066" s="214">
        <v>2</v>
      </c>
      <c r="BA1066" s="214">
        <f>IF(AZ1066=1,G1066,0)</f>
        <v>0</v>
      </c>
      <c r="BB1066" s="214">
        <f>IF(AZ1066=2,G1066,0)</f>
        <v>0</v>
      </c>
      <c r="BC1066" s="214">
        <f>IF(AZ1066=3,G1066,0)</f>
        <v>0</v>
      </c>
      <c r="BD1066" s="214">
        <f>IF(AZ1066=4,G1066,0)</f>
        <v>0</v>
      </c>
      <c r="BE1066" s="214">
        <f>IF(AZ1066=5,G1066,0)</f>
        <v>0</v>
      </c>
      <c r="CA1066" s="241">
        <v>2</v>
      </c>
      <c r="CB1066" s="241">
        <v>7</v>
      </c>
    </row>
    <row r="1067" spans="1:15" ht="12.75">
      <c r="A1067" s="250"/>
      <c r="B1067" s="253"/>
      <c r="C1067" s="580" t="s">
        <v>631</v>
      </c>
      <c r="D1067" s="581"/>
      <c r="E1067" s="254">
        <v>0</v>
      </c>
      <c r="F1067" s="540"/>
      <c r="G1067" s="255"/>
      <c r="H1067" s="256"/>
      <c r="I1067" s="251"/>
      <c r="J1067" s="257"/>
      <c r="K1067" s="251"/>
      <c r="M1067" s="252" t="s">
        <v>631</v>
      </c>
      <c r="O1067" s="241"/>
    </row>
    <row r="1068" spans="1:15" ht="12.75">
      <c r="A1068" s="250"/>
      <c r="B1068" s="253"/>
      <c r="C1068" s="580" t="s">
        <v>766</v>
      </c>
      <c r="D1068" s="581"/>
      <c r="E1068" s="254">
        <v>23.2</v>
      </c>
      <c r="F1068" s="540"/>
      <c r="G1068" s="255"/>
      <c r="H1068" s="256"/>
      <c r="I1068" s="251"/>
      <c r="J1068" s="257"/>
      <c r="K1068" s="251"/>
      <c r="M1068" s="252" t="s">
        <v>766</v>
      </c>
      <c r="O1068" s="241"/>
    </row>
    <row r="1069" spans="1:80" ht="12.75">
      <c r="A1069" s="242">
        <v>144</v>
      </c>
      <c r="B1069" s="243" t="s">
        <v>769</v>
      </c>
      <c r="C1069" s="244" t="s">
        <v>770</v>
      </c>
      <c r="D1069" s="245" t="s">
        <v>227</v>
      </c>
      <c r="E1069" s="246">
        <v>89.7</v>
      </c>
      <c r="F1069" s="377"/>
      <c r="G1069" s="247">
        <f>E1069*F1069</f>
        <v>0</v>
      </c>
      <c r="H1069" s="248">
        <v>0</v>
      </c>
      <c r="I1069" s="249">
        <f>E1069*H1069</f>
        <v>0</v>
      </c>
      <c r="J1069" s="248">
        <v>-0.00336</v>
      </c>
      <c r="K1069" s="249">
        <f>E1069*J1069</f>
        <v>-0.30139200000000005</v>
      </c>
      <c r="O1069" s="241">
        <v>2</v>
      </c>
      <c r="AA1069" s="214">
        <v>2</v>
      </c>
      <c r="AB1069" s="214">
        <v>0</v>
      </c>
      <c r="AC1069" s="214">
        <v>0</v>
      </c>
      <c r="AZ1069" s="214">
        <v>2</v>
      </c>
      <c r="BA1069" s="214">
        <f>IF(AZ1069=1,G1069,0)</f>
        <v>0</v>
      </c>
      <c r="BB1069" s="214">
        <f>IF(AZ1069=2,G1069,0)</f>
        <v>0</v>
      </c>
      <c r="BC1069" s="214">
        <f>IF(AZ1069=3,G1069,0)</f>
        <v>0</v>
      </c>
      <c r="BD1069" s="214">
        <f>IF(AZ1069=4,G1069,0)</f>
        <v>0</v>
      </c>
      <c r="BE1069" s="214">
        <f>IF(AZ1069=5,G1069,0)</f>
        <v>0</v>
      </c>
      <c r="CA1069" s="241">
        <v>2</v>
      </c>
      <c r="CB1069" s="241">
        <v>0</v>
      </c>
    </row>
    <row r="1070" spans="1:15" ht="12.75">
      <c r="A1070" s="250"/>
      <c r="B1070" s="253"/>
      <c r="C1070" s="580" t="s">
        <v>631</v>
      </c>
      <c r="D1070" s="581"/>
      <c r="E1070" s="254">
        <v>0</v>
      </c>
      <c r="F1070" s="540"/>
      <c r="G1070" s="255"/>
      <c r="H1070" s="256"/>
      <c r="I1070" s="251"/>
      <c r="J1070" s="257"/>
      <c r="K1070" s="251"/>
      <c r="M1070" s="252" t="s">
        <v>631</v>
      </c>
      <c r="O1070" s="241"/>
    </row>
    <row r="1071" spans="1:15" ht="12.75">
      <c r="A1071" s="250"/>
      <c r="B1071" s="253"/>
      <c r="C1071" s="580" t="s">
        <v>762</v>
      </c>
      <c r="D1071" s="581"/>
      <c r="E1071" s="254">
        <v>89.7</v>
      </c>
      <c r="F1071" s="540"/>
      <c r="G1071" s="255"/>
      <c r="H1071" s="256"/>
      <c r="I1071" s="251"/>
      <c r="J1071" s="257"/>
      <c r="K1071" s="251"/>
      <c r="M1071" s="252" t="s">
        <v>762</v>
      </c>
      <c r="O1071" s="241"/>
    </row>
    <row r="1072" spans="1:80" ht="12.75">
      <c r="A1072" s="242">
        <v>145</v>
      </c>
      <c r="B1072" s="243" t="s">
        <v>771</v>
      </c>
      <c r="C1072" s="244" t="s">
        <v>772</v>
      </c>
      <c r="D1072" s="245" t="s">
        <v>579</v>
      </c>
      <c r="E1072" s="246">
        <v>2.0777603</v>
      </c>
      <c r="F1072" s="377"/>
      <c r="G1072" s="247">
        <f>E1072*F1072</f>
        <v>0</v>
      </c>
      <c r="H1072" s="248">
        <v>0</v>
      </c>
      <c r="I1072" s="249">
        <f>E1072*H1072</f>
        <v>0</v>
      </c>
      <c r="J1072" s="248"/>
      <c r="K1072" s="249">
        <f>E1072*J1072</f>
        <v>0</v>
      </c>
      <c r="O1072" s="241">
        <v>2</v>
      </c>
      <c r="AA1072" s="214">
        <v>7</v>
      </c>
      <c r="AB1072" s="214">
        <v>1001</v>
      </c>
      <c r="AC1072" s="214">
        <v>5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7</v>
      </c>
      <c r="CB1072" s="241">
        <v>1001</v>
      </c>
    </row>
    <row r="1073" spans="1:57" ht="12.75">
      <c r="A1073" s="258"/>
      <c r="B1073" s="259" t="s">
        <v>102</v>
      </c>
      <c r="C1073" s="260" t="s">
        <v>731</v>
      </c>
      <c r="D1073" s="261"/>
      <c r="E1073" s="262"/>
      <c r="F1073" s="542"/>
      <c r="G1073" s="264">
        <f>SUM(G1005:G1072)</f>
        <v>0</v>
      </c>
      <c r="H1073" s="265"/>
      <c r="I1073" s="266">
        <f>SUM(I1005:I1072)</f>
        <v>2.0777602999999996</v>
      </c>
      <c r="J1073" s="265"/>
      <c r="K1073" s="266">
        <f>SUM(K1005:K1072)</f>
        <v>-3.91696474</v>
      </c>
      <c r="O1073" s="241">
        <v>4</v>
      </c>
      <c r="BA1073" s="267">
        <f>SUM(BA1005:BA1072)</f>
        <v>0</v>
      </c>
      <c r="BB1073" s="267">
        <f>SUM(BB1005:BB1072)</f>
        <v>0</v>
      </c>
      <c r="BC1073" s="267">
        <f>SUM(BC1005:BC1072)</f>
        <v>0</v>
      </c>
      <c r="BD1073" s="267">
        <f>SUM(BD1005:BD1072)</f>
        <v>0</v>
      </c>
      <c r="BE1073" s="267">
        <f>SUM(BE1005:BE1072)</f>
        <v>0</v>
      </c>
    </row>
    <row r="1074" spans="1:15" ht="12.75">
      <c r="A1074" s="231" t="s">
        <v>98</v>
      </c>
      <c r="B1074" s="232" t="s">
        <v>773</v>
      </c>
      <c r="C1074" s="233" t="s">
        <v>774</v>
      </c>
      <c r="D1074" s="234"/>
      <c r="E1074" s="235"/>
      <c r="F1074" s="543"/>
      <c r="G1074" s="236"/>
      <c r="H1074" s="237"/>
      <c r="I1074" s="238"/>
      <c r="J1074" s="239"/>
      <c r="K1074" s="240"/>
      <c r="O1074" s="241">
        <v>1</v>
      </c>
    </row>
    <row r="1075" spans="1:80" ht="12.75">
      <c r="A1075" s="242">
        <v>146</v>
      </c>
      <c r="B1075" s="243" t="s">
        <v>776</v>
      </c>
      <c r="C1075" s="244" t="s">
        <v>777</v>
      </c>
      <c r="D1075" s="245" t="s">
        <v>227</v>
      </c>
      <c r="E1075" s="246">
        <v>1619.59</v>
      </c>
      <c r="F1075" s="377"/>
      <c r="G1075" s="247">
        <f>E1075*F1075</f>
        <v>0</v>
      </c>
      <c r="H1075" s="248">
        <v>4E-05</v>
      </c>
      <c r="I1075" s="249">
        <f>E1075*H1075</f>
        <v>0.0647836</v>
      </c>
      <c r="J1075" s="248">
        <v>0</v>
      </c>
      <c r="K1075" s="249">
        <f>E1075*J1075</f>
        <v>0</v>
      </c>
      <c r="O1075" s="241">
        <v>2</v>
      </c>
      <c r="AA1075" s="214">
        <v>1</v>
      </c>
      <c r="AB1075" s="214">
        <v>7</v>
      </c>
      <c r="AC1075" s="214">
        <v>7</v>
      </c>
      <c r="AZ1075" s="214">
        <v>2</v>
      </c>
      <c r="BA1075" s="214">
        <f>IF(AZ1075=1,G1075,0)</f>
        <v>0</v>
      </c>
      <c r="BB1075" s="214">
        <f>IF(AZ1075=2,G1075,0)</f>
        <v>0</v>
      </c>
      <c r="BC1075" s="214">
        <f>IF(AZ1075=3,G1075,0)</f>
        <v>0</v>
      </c>
      <c r="BD1075" s="214">
        <f>IF(AZ1075=4,G1075,0)</f>
        <v>0</v>
      </c>
      <c r="BE1075" s="214">
        <f>IF(AZ1075=5,G1075,0)</f>
        <v>0</v>
      </c>
      <c r="CA1075" s="241">
        <v>1</v>
      </c>
      <c r="CB1075" s="241">
        <v>7</v>
      </c>
    </row>
    <row r="1076" spans="1:15" ht="12.75">
      <c r="A1076" s="250"/>
      <c r="B1076" s="253"/>
      <c r="C1076" s="580" t="s">
        <v>171</v>
      </c>
      <c r="D1076" s="581"/>
      <c r="E1076" s="254">
        <v>28.2</v>
      </c>
      <c r="F1076" s="540"/>
      <c r="G1076" s="255"/>
      <c r="H1076" s="256"/>
      <c r="I1076" s="251"/>
      <c r="J1076" s="257"/>
      <c r="K1076" s="251"/>
      <c r="M1076" s="252" t="s">
        <v>171</v>
      </c>
      <c r="O1076" s="241"/>
    </row>
    <row r="1077" spans="1:15" ht="12.75">
      <c r="A1077" s="250"/>
      <c r="B1077" s="253"/>
      <c r="C1077" s="580" t="s">
        <v>172</v>
      </c>
      <c r="D1077" s="581"/>
      <c r="E1077" s="254">
        <v>2.6</v>
      </c>
      <c r="F1077" s="540"/>
      <c r="G1077" s="255"/>
      <c r="H1077" s="256"/>
      <c r="I1077" s="251"/>
      <c r="J1077" s="257"/>
      <c r="K1077" s="251"/>
      <c r="M1077" s="252" t="s">
        <v>172</v>
      </c>
      <c r="O1077" s="241"/>
    </row>
    <row r="1078" spans="1:15" ht="12.75">
      <c r="A1078" s="250"/>
      <c r="B1078" s="253"/>
      <c r="C1078" s="580" t="s">
        <v>173</v>
      </c>
      <c r="D1078" s="581"/>
      <c r="E1078" s="254">
        <v>3.4</v>
      </c>
      <c r="F1078" s="540"/>
      <c r="G1078" s="255"/>
      <c r="H1078" s="256"/>
      <c r="I1078" s="251"/>
      <c r="J1078" s="257"/>
      <c r="K1078" s="251"/>
      <c r="M1078" s="252" t="s">
        <v>173</v>
      </c>
      <c r="O1078" s="241"/>
    </row>
    <row r="1079" spans="1:15" ht="12.75">
      <c r="A1079" s="250"/>
      <c r="B1079" s="253"/>
      <c r="C1079" s="580" t="s">
        <v>174</v>
      </c>
      <c r="D1079" s="581"/>
      <c r="E1079" s="254">
        <v>13.2</v>
      </c>
      <c r="F1079" s="540"/>
      <c r="G1079" s="255"/>
      <c r="H1079" s="256"/>
      <c r="I1079" s="251"/>
      <c r="J1079" s="257"/>
      <c r="K1079" s="251"/>
      <c r="M1079" s="252" t="s">
        <v>174</v>
      </c>
      <c r="O1079" s="241"/>
    </row>
    <row r="1080" spans="1:15" ht="12.75">
      <c r="A1080" s="250"/>
      <c r="B1080" s="253"/>
      <c r="C1080" s="580" t="s">
        <v>175</v>
      </c>
      <c r="D1080" s="581"/>
      <c r="E1080" s="254">
        <v>4.26</v>
      </c>
      <c r="F1080" s="540"/>
      <c r="G1080" s="255"/>
      <c r="H1080" s="256"/>
      <c r="I1080" s="251"/>
      <c r="J1080" s="257"/>
      <c r="K1080" s="251"/>
      <c r="M1080" s="252" t="s">
        <v>175</v>
      </c>
      <c r="O1080" s="241"/>
    </row>
    <row r="1081" spans="1:15" ht="12.75">
      <c r="A1081" s="250"/>
      <c r="B1081" s="253"/>
      <c r="C1081" s="580" t="s">
        <v>176</v>
      </c>
      <c r="D1081" s="581"/>
      <c r="E1081" s="254">
        <v>65</v>
      </c>
      <c r="F1081" s="540"/>
      <c r="G1081" s="255"/>
      <c r="H1081" s="256"/>
      <c r="I1081" s="251"/>
      <c r="J1081" s="257"/>
      <c r="K1081" s="251"/>
      <c r="M1081" s="252" t="s">
        <v>176</v>
      </c>
      <c r="O1081" s="241"/>
    </row>
    <row r="1082" spans="1:15" ht="12.75">
      <c r="A1082" s="250"/>
      <c r="B1082" s="253"/>
      <c r="C1082" s="580" t="s">
        <v>177</v>
      </c>
      <c r="D1082" s="581"/>
      <c r="E1082" s="254">
        <v>213.6</v>
      </c>
      <c r="F1082" s="540"/>
      <c r="G1082" s="255"/>
      <c r="H1082" s="256"/>
      <c r="I1082" s="251"/>
      <c r="J1082" s="257"/>
      <c r="K1082" s="251"/>
      <c r="M1082" s="252" t="s">
        <v>177</v>
      </c>
      <c r="O1082" s="241"/>
    </row>
    <row r="1083" spans="1:15" ht="12.75">
      <c r="A1083" s="250"/>
      <c r="B1083" s="253"/>
      <c r="C1083" s="580" t="s">
        <v>178</v>
      </c>
      <c r="D1083" s="581"/>
      <c r="E1083" s="254">
        <v>891</v>
      </c>
      <c r="F1083" s="540"/>
      <c r="G1083" s="255"/>
      <c r="H1083" s="256"/>
      <c r="I1083" s="251"/>
      <c r="J1083" s="257"/>
      <c r="K1083" s="251"/>
      <c r="M1083" s="252" t="s">
        <v>178</v>
      </c>
      <c r="O1083" s="241"/>
    </row>
    <row r="1084" spans="1:15" ht="12.75">
      <c r="A1084" s="250"/>
      <c r="B1084" s="253"/>
      <c r="C1084" s="580" t="s">
        <v>179</v>
      </c>
      <c r="D1084" s="581"/>
      <c r="E1084" s="254">
        <v>196</v>
      </c>
      <c r="F1084" s="540"/>
      <c r="G1084" s="255"/>
      <c r="H1084" s="256"/>
      <c r="I1084" s="251"/>
      <c r="J1084" s="257"/>
      <c r="K1084" s="251"/>
      <c r="M1084" s="252" t="s">
        <v>179</v>
      </c>
      <c r="O1084" s="241"/>
    </row>
    <row r="1085" spans="1:15" ht="12.75">
      <c r="A1085" s="250"/>
      <c r="B1085" s="253"/>
      <c r="C1085" s="580" t="s">
        <v>180</v>
      </c>
      <c r="D1085" s="581"/>
      <c r="E1085" s="254">
        <v>14.34</v>
      </c>
      <c r="F1085" s="540"/>
      <c r="G1085" s="255"/>
      <c r="H1085" s="256"/>
      <c r="I1085" s="251"/>
      <c r="J1085" s="257"/>
      <c r="K1085" s="251"/>
      <c r="M1085" s="252" t="s">
        <v>180</v>
      </c>
      <c r="O1085" s="241"/>
    </row>
    <row r="1086" spans="1:15" ht="12.75">
      <c r="A1086" s="250"/>
      <c r="B1086" s="253"/>
      <c r="C1086" s="580" t="s">
        <v>181</v>
      </c>
      <c r="D1086" s="581"/>
      <c r="E1086" s="254">
        <v>7.17</v>
      </c>
      <c r="F1086" s="540"/>
      <c r="G1086" s="255"/>
      <c r="H1086" s="256"/>
      <c r="I1086" s="251"/>
      <c r="J1086" s="257"/>
      <c r="K1086" s="251"/>
      <c r="M1086" s="252" t="s">
        <v>181</v>
      </c>
      <c r="O1086" s="241"/>
    </row>
    <row r="1087" spans="1:15" ht="12.75">
      <c r="A1087" s="250"/>
      <c r="B1087" s="253"/>
      <c r="C1087" s="580" t="s">
        <v>182</v>
      </c>
      <c r="D1087" s="581"/>
      <c r="E1087" s="254">
        <v>13.5</v>
      </c>
      <c r="F1087" s="540"/>
      <c r="G1087" s="255"/>
      <c r="H1087" s="256"/>
      <c r="I1087" s="251"/>
      <c r="J1087" s="257"/>
      <c r="K1087" s="251"/>
      <c r="M1087" s="252" t="s">
        <v>182</v>
      </c>
      <c r="O1087" s="241"/>
    </row>
    <row r="1088" spans="1:15" ht="12.75">
      <c r="A1088" s="250"/>
      <c r="B1088" s="253"/>
      <c r="C1088" s="580" t="s">
        <v>183</v>
      </c>
      <c r="D1088" s="581"/>
      <c r="E1088" s="254">
        <v>24.76</v>
      </c>
      <c r="F1088" s="540"/>
      <c r="G1088" s="255"/>
      <c r="H1088" s="256"/>
      <c r="I1088" s="251"/>
      <c r="J1088" s="257"/>
      <c r="K1088" s="251"/>
      <c r="M1088" s="252" t="s">
        <v>183</v>
      </c>
      <c r="O1088" s="241"/>
    </row>
    <row r="1089" spans="1:15" ht="12.75">
      <c r="A1089" s="250"/>
      <c r="B1089" s="253"/>
      <c r="C1089" s="580" t="s">
        <v>184</v>
      </c>
      <c r="D1089" s="581"/>
      <c r="E1089" s="254">
        <v>10.39</v>
      </c>
      <c r="F1089" s="540"/>
      <c r="G1089" s="255"/>
      <c r="H1089" s="256"/>
      <c r="I1089" s="251"/>
      <c r="J1089" s="257"/>
      <c r="K1089" s="251"/>
      <c r="M1089" s="252" t="s">
        <v>184</v>
      </c>
      <c r="O1089" s="241"/>
    </row>
    <row r="1090" spans="1:15" ht="12.75">
      <c r="A1090" s="250"/>
      <c r="B1090" s="253"/>
      <c r="C1090" s="580" t="s">
        <v>185</v>
      </c>
      <c r="D1090" s="581"/>
      <c r="E1090" s="254">
        <v>22.56</v>
      </c>
      <c r="F1090" s="540"/>
      <c r="G1090" s="255"/>
      <c r="H1090" s="256"/>
      <c r="I1090" s="251"/>
      <c r="J1090" s="257"/>
      <c r="K1090" s="251"/>
      <c r="M1090" s="252" t="s">
        <v>185</v>
      </c>
      <c r="O1090" s="241"/>
    </row>
    <row r="1091" spans="1:15" ht="12.75">
      <c r="A1091" s="250"/>
      <c r="B1091" s="253"/>
      <c r="C1091" s="580" t="s">
        <v>186</v>
      </c>
      <c r="D1091" s="581"/>
      <c r="E1091" s="254">
        <v>9.1</v>
      </c>
      <c r="F1091" s="540"/>
      <c r="G1091" s="255"/>
      <c r="H1091" s="256"/>
      <c r="I1091" s="251"/>
      <c r="J1091" s="257"/>
      <c r="K1091" s="251"/>
      <c r="M1091" s="252" t="s">
        <v>186</v>
      </c>
      <c r="O1091" s="241"/>
    </row>
    <row r="1092" spans="1:15" ht="12.75">
      <c r="A1092" s="250"/>
      <c r="B1092" s="253"/>
      <c r="C1092" s="580" t="s">
        <v>187</v>
      </c>
      <c r="D1092" s="581"/>
      <c r="E1092" s="254">
        <v>18.2</v>
      </c>
      <c r="F1092" s="540"/>
      <c r="G1092" s="255"/>
      <c r="H1092" s="256"/>
      <c r="I1092" s="251"/>
      <c r="J1092" s="257"/>
      <c r="K1092" s="251"/>
      <c r="M1092" s="252" t="s">
        <v>187</v>
      </c>
      <c r="O1092" s="241"/>
    </row>
    <row r="1093" spans="1:15" ht="12.75">
      <c r="A1093" s="250"/>
      <c r="B1093" s="253"/>
      <c r="C1093" s="580" t="s">
        <v>188</v>
      </c>
      <c r="D1093" s="581"/>
      <c r="E1093" s="254">
        <v>5.06</v>
      </c>
      <c r="F1093" s="540"/>
      <c r="G1093" s="255"/>
      <c r="H1093" s="256"/>
      <c r="I1093" s="251"/>
      <c r="J1093" s="257"/>
      <c r="K1093" s="251"/>
      <c r="M1093" s="252" t="s">
        <v>188</v>
      </c>
      <c r="O1093" s="241"/>
    </row>
    <row r="1094" spans="1:15" ht="12.75">
      <c r="A1094" s="250"/>
      <c r="B1094" s="253"/>
      <c r="C1094" s="580" t="s">
        <v>189</v>
      </c>
      <c r="D1094" s="581"/>
      <c r="E1094" s="254">
        <v>7.72</v>
      </c>
      <c r="F1094" s="540"/>
      <c r="G1094" s="255"/>
      <c r="H1094" s="256"/>
      <c r="I1094" s="251"/>
      <c r="J1094" s="257"/>
      <c r="K1094" s="251"/>
      <c r="M1094" s="252" t="s">
        <v>189</v>
      </c>
      <c r="O1094" s="241"/>
    </row>
    <row r="1095" spans="1:15" ht="12.75">
      <c r="A1095" s="250"/>
      <c r="B1095" s="253"/>
      <c r="C1095" s="580" t="s">
        <v>190</v>
      </c>
      <c r="D1095" s="581"/>
      <c r="E1095" s="254">
        <v>4.8</v>
      </c>
      <c r="F1095" s="540"/>
      <c r="G1095" s="255"/>
      <c r="H1095" s="256"/>
      <c r="I1095" s="251"/>
      <c r="J1095" s="257"/>
      <c r="K1095" s="251"/>
      <c r="M1095" s="252" t="s">
        <v>190</v>
      </c>
      <c r="O1095" s="241"/>
    </row>
    <row r="1096" spans="1:15" ht="12.75">
      <c r="A1096" s="250"/>
      <c r="B1096" s="253"/>
      <c r="C1096" s="587" t="s">
        <v>202</v>
      </c>
      <c r="D1096" s="581"/>
      <c r="E1096" s="278">
        <v>1554.86</v>
      </c>
      <c r="F1096" s="540"/>
      <c r="G1096" s="255"/>
      <c r="H1096" s="256"/>
      <c r="I1096" s="251"/>
      <c r="J1096" s="257"/>
      <c r="K1096" s="251"/>
      <c r="M1096" s="252" t="s">
        <v>202</v>
      </c>
      <c r="O1096" s="241"/>
    </row>
    <row r="1097" spans="1:15" ht="12.75">
      <c r="A1097" s="250"/>
      <c r="B1097" s="253"/>
      <c r="C1097" s="580" t="s">
        <v>191</v>
      </c>
      <c r="D1097" s="581"/>
      <c r="E1097" s="254">
        <v>6.46</v>
      </c>
      <c r="F1097" s="540"/>
      <c r="G1097" s="255"/>
      <c r="H1097" s="256"/>
      <c r="I1097" s="251"/>
      <c r="J1097" s="257"/>
      <c r="K1097" s="251"/>
      <c r="M1097" s="252" t="s">
        <v>191</v>
      </c>
      <c r="O1097" s="241"/>
    </row>
    <row r="1098" spans="1:15" ht="12.75">
      <c r="A1098" s="250"/>
      <c r="B1098" s="253"/>
      <c r="C1098" s="580" t="s">
        <v>192</v>
      </c>
      <c r="D1098" s="581"/>
      <c r="E1098" s="254">
        <v>7.2</v>
      </c>
      <c r="F1098" s="540"/>
      <c r="G1098" s="255"/>
      <c r="H1098" s="256"/>
      <c r="I1098" s="251"/>
      <c r="J1098" s="257"/>
      <c r="K1098" s="251"/>
      <c r="M1098" s="252" t="s">
        <v>192</v>
      </c>
      <c r="O1098" s="241"/>
    </row>
    <row r="1099" spans="1:15" ht="12.75">
      <c r="A1099" s="250"/>
      <c r="B1099" s="253"/>
      <c r="C1099" s="580" t="s">
        <v>193</v>
      </c>
      <c r="D1099" s="581"/>
      <c r="E1099" s="254">
        <v>5.04</v>
      </c>
      <c r="F1099" s="540"/>
      <c r="G1099" s="255"/>
      <c r="H1099" s="256"/>
      <c r="I1099" s="251"/>
      <c r="J1099" s="257"/>
      <c r="K1099" s="251"/>
      <c r="M1099" s="252" t="s">
        <v>193</v>
      </c>
      <c r="O1099" s="241"/>
    </row>
    <row r="1100" spans="1:15" ht="12.75">
      <c r="A1100" s="250"/>
      <c r="B1100" s="253"/>
      <c r="C1100" s="580" t="s">
        <v>194</v>
      </c>
      <c r="D1100" s="581"/>
      <c r="E1100" s="254">
        <v>5.04</v>
      </c>
      <c r="F1100" s="540"/>
      <c r="G1100" s="255"/>
      <c r="H1100" s="256"/>
      <c r="I1100" s="251"/>
      <c r="J1100" s="257"/>
      <c r="K1100" s="251"/>
      <c r="M1100" s="252" t="s">
        <v>194</v>
      </c>
      <c r="O1100" s="241"/>
    </row>
    <row r="1101" spans="1:15" ht="12.75">
      <c r="A1101" s="250"/>
      <c r="B1101" s="253"/>
      <c r="C1101" s="580" t="s">
        <v>195</v>
      </c>
      <c r="D1101" s="581"/>
      <c r="E1101" s="254">
        <v>6.6</v>
      </c>
      <c r="F1101" s="540"/>
      <c r="G1101" s="255"/>
      <c r="H1101" s="256"/>
      <c r="I1101" s="251"/>
      <c r="J1101" s="257"/>
      <c r="K1101" s="251"/>
      <c r="M1101" s="252" t="s">
        <v>195</v>
      </c>
      <c r="O1101" s="241"/>
    </row>
    <row r="1102" spans="1:15" ht="12.75">
      <c r="A1102" s="250"/>
      <c r="B1102" s="253"/>
      <c r="C1102" s="580" t="s">
        <v>196</v>
      </c>
      <c r="D1102" s="581"/>
      <c r="E1102" s="254">
        <v>5.04</v>
      </c>
      <c r="F1102" s="540"/>
      <c r="G1102" s="255"/>
      <c r="H1102" s="256"/>
      <c r="I1102" s="251"/>
      <c r="J1102" s="257"/>
      <c r="K1102" s="251"/>
      <c r="M1102" s="252" t="s">
        <v>196</v>
      </c>
      <c r="O1102" s="241"/>
    </row>
    <row r="1103" spans="1:15" ht="12.75">
      <c r="A1103" s="250"/>
      <c r="B1103" s="253"/>
      <c r="C1103" s="580" t="s">
        <v>197</v>
      </c>
      <c r="D1103" s="581"/>
      <c r="E1103" s="254">
        <v>4.3</v>
      </c>
      <c r="F1103" s="540"/>
      <c r="G1103" s="255"/>
      <c r="H1103" s="256"/>
      <c r="I1103" s="251"/>
      <c r="J1103" s="257"/>
      <c r="K1103" s="251"/>
      <c r="M1103" s="252" t="s">
        <v>197</v>
      </c>
      <c r="O1103" s="241"/>
    </row>
    <row r="1104" spans="1:15" ht="12.75">
      <c r="A1104" s="250"/>
      <c r="B1104" s="253"/>
      <c r="C1104" s="580" t="s">
        <v>198</v>
      </c>
      <c r="D1104" s="581"/>
      <c r="E1104" s="254">
        <v>4.75</v>
      </c>
      <c r="F1104" s="540"/>
      <c r="G1104" s="255"/>
      <c r="H1104" s="256"/>
      <c r="I1104" s="251"/>
      <c r="J1104" s="257"/>
      <c r="K1104" s="251"/>
      <c r="M1104" s="252" t="s">
        <v>198</v>
      </c>
      <c r="O1104" s="241"/>
    </row>
    <row r="1105" spans="1:15" ht="12.75">
      <c r="A1105" s="250"/>
      <c r="B1105" s="253"/>
      <c r="C1105" s="587" t="s">
        <v>202</v>
      </c>
      <c r="D1105" s="581"/>
      <c r="E1105" s="278">
        <v>44.42999999999999</v>
      </c>
      <c r="F1105" s="540"/>
      <c r="G1105" s="255"/>
      <c r="H1105" s="256"/>
      <c r="I1105" s="251"/>
      <c r="J1105" s="257"/>
      <c r="K1105" s="251"/>
      <c r="M1105" s="252" t="s">
        <v>202</v>
      </c>
      <c r="O1105" s="241"/>
    </row>
    <row r="1106" spans="1:15" ht="12.75">
      <c r="A1106" s="250"/>
      <c r="B1106" s="253"/>
      <c r="C1106" s="580" t="s">
        <v>199</v>
      </c>
      <c r="D1106" s="581"/>
      <c r="E1106" s="254">
        <v>7.2</v>
      </c>
      <c r="F1106" s="540"/>
      <c r="G1106" s="255"/>
      <c r="H1106" s="256"/>
      <c r="I1106" s="251"/>
      <c r="J1106" s="257"/>
      <c r="K1106" s="251"/>
      <c r="M1106" s="252" t="s">
        <v>199</v>
      </c>
      <c r="O1106" s="241"/>
    </row>
    <row r="1107" spans="1:15" ht="12.75">
      <c r="A1107" s="250"/>
      <c r="B1107" s="253"/>
      <c r="C1107" s="580" t="s">
        <v>200</v>
      </c>
      <c r="D1107" s="581"/>
      <c r="E1107" s="254">
        <v>6.05</v>
      </c>
      <c r="F1107" s="540"/>
      <c r="G1107" s="255"/>
      <c r="H1107" s="256"/>
      <c r="I1107" s="251"/>
      <c r="J1107" s="257"/>
      <c r="K1107" s="251"/>
      <c r="M1107" s="252" t="s">
        <v>200</v>
      </c>
      <c r="O1107" s="241"/>
    </row>
    <row r="1108" spans="1:15" ht="12.75">
      <c r="A1108" s="250"/>
      <c r="B1108" s="253"/>
      <c r="C1108" s="587" t="s">
        <v>202</v>
      </c>
      <c r="D1108" s="581"/>
      <c r="E1108" s="278">
        <v>13.25</v>
      </c>
      <c r="F1108" s="540"/>
      <c r="G1108" s="255"/>
      <c r="H1108" s="256"/>
      <c r="I1108" s="251"/>
      <c r="J1108" s="257"/>
      <c r="K1108" s="251"/>
      <c r="M1108" s="252" t="s">
        <v>202</v>
      </c>
      <c r="O1108" s="241"/>
    </row>
    <row r="1109" spans="1:15" ht="12.75">
      <c r="A1109" s="250"/>
      <c r="B1109" s="253"/>
      <c r="C1109" s="580" t="s">
        <v>201</v>
      </c>
      <c r="D1109" s="581"/>
      <c r="E1109" s="254">
        <v>7.05</v>
      </c>
      <c r="F1109" s="540"/>
      <c r="G1109" s="255"/>
      <c r="H1109" s="256"/>
      <c r="I1109" s="251"/>
      <c r="J1109" s="257"/>
      <c r="K1109" s="251"/>
      <c r="M1109" s="252" t="s">
        <v>201</v>
      </c>
      <c r="O1109" s="241"/>
    </row>
    <row r="1110" spans="1:15" ht="12.75">
      <c r="A1110" s="250"/>
      <c r="B1110" s="253"/>
      <c r="C1110" s="587" t="s">
        <v>202</v>
      </c>
      <c r="D1110" s="581"/>
      <c r="E1110" s="278">
        <v>7.05</v>
      </c>
      <c r="F1110" s="540"/>
      <c r="G1110" s="255"/>
      <c r="H1110" s="256"/>
      <c r="I1110" s="251"/>
      <c r="J1110" s="257"/>
      <c r="K1110" s="251"/>
      <c r="M1110" s="252" t="s">
        <v>202</v>
      </c>
      <c r="O1110" s="241"/>
    </row>
    <row r="1111" spans="1:80" ht="12.75">
      <c r="A1111" s="242">
        <v>147</v>
      </c>
      <c r="B1111" s="243" t="s">
        <v>778</v>
      </c>
      <c r="C1111" s="244" t="s">
        <v>779</v>
      </c>
      <c r="D1111" s="245" t="s">
        <v>227</v>
      </c>
      <c r="E1111" s="246">
        <v>356.5</v>
      </c>
      <c r="F1111" s="377"/>
      <c r="G1111" s="247">
        <f>E1111*F1111</f>
        <v>0</v>
      </c>
      <c r="H1111" s="248">
        <v>0.00016</v>
      </c>
      <c r="I1111" s="249">
        <f>E1111*H1111</f>
        <v>0.05704000000000001</v>
      </c>
      <c r="J1111" s="248">
        <v>0</v>
      </c>
      <c r="K1111" s="249">
        <f>E1111*J1111</f>
        <v>0</v>
      </c>
      <c r="O1111" s="241">
        <v>2</v>
      </c>
      <c r="AA1111" s="214">
        <v>1</v>
      </c>
      <c r="AB1111" s="214">
        <v>7</v>
      </c>
      <c r="AC1111" s="214">
        <v>7</v>
      </c>
      <c r="AZ1111" s="214">
        <v>2</v>
      </c>
      <c r="BA1111" s="214">
        <f>IF(AZ1111=1,G1111,0)</f>
        <v>0</v>
      </c>
      <c r="BB1111" s="214">
        <f>IF(AZ1111=2,G1111,0)</f>
        <v>0</v>
      </c>
      <c r="BC1111" s="214">
        <f>IF(AZ1111=3,G1111,0)</f>
        <v>0</v>
      </c>
      <c r="BD1111" s="214">
        <f>IF(AZ1111=4,G1111,0)</f>
        <v>0</v>
      </c>
      <c r="BE1111" s="214">
        <f>IF(AZ1111=5,G1111,0)</f>
        <v>0</v>
      </c>
      <c r="CA1111" s="241">
        <v>1</v>
      </c>
      <c r="CB1111" s="241">
        <v>7</v>
      </c>
    </row>
    <row r="1112" spans="1:15" ht="12.75">
      <c r="A1112" s="250"/>
      <c r="B1112" s="253"/>
      <c r="C1112" s="580" t="s">
        <v>374</v>
      </c>
      <c r="D1112" s="581"/>
      <c r="E1112" s="254">
        <v>7.8</v>
      </c>
      <c r="F1112" s="540"/>
      <c r="G1112" s="255"/>
      <c r="H1112" s="256"/>
      <c r="I1112" s="251"/>
      <c r="J1112" s="257"/>
      <c r="K1112" s="251"/>
      <c r="M1112" s="252" t="s">
        <v>374</v>
      </c>
      <c r="O1112" s="241"/>
    </row>
    <row r="1113" spans="1:15" ht="12.75">
      <c r="A1113" s="250"/>
      <c r="B1113" s="253"/>
      <c r="C1113" s="580" t="s">
        <v>375</v>
      </c>
      <c r="D1113" s="581"/>
      <c r="E1113" s="254">
        <v>1</v>
      </c>
      <c r="F1113" s="540"/>
      <c r="G1113" s="255"/>
      <c r="H1113" s="256"/>
      <c r="I1113" s="251"/>
      <c r="J1113" s="257"/>
      <c r="K1113" s="251"/>
      <c r="M1113" s="252" t="s">
        <v>375</v>
      </c>
      <c r="O1113" s="241"/>
    </row>
    <row r="1114" spans="1:15" ht="12.75">
      <c r="A1114" s="250"/>
      <c r="B1114" s="253"/>
      <c r="C1114" s="580" t="s">
        <v>376</v>
      </c>
      <c r="D1114" s="581"/>
      <c r="E1114" s="254">
        <v>0.4</v>
      </c>
      <c r="F1114" s="540"/>
      <c r="G1114" s="255"/>
      <c r="H1114" s="256"/>
      <c r="I1114" s="251"/>
      <c r="J1114" s="257"/>
      <c r="K1114" s="251"/>
      <c r="M1114" s="252" t="s">
        <v>376</v>
      </c>
      <c r="O1114" s="241"/>
    </row>
    <row r="1115" spans="1:15" ht="12.75">
      <c r="A1115" s="250"/>
      <c r="B1115" s="253"/>
      <c r="C1115" s="580" t="s">
        <v>377</v>
      </c>
      <c r="D1115" s="581"/>
      <c r="E1115" s="254">
        <v>4.2</v>
      </c>
      <c r="F1115" s="540"/>
      <c r="G1115" s="255"/>
      <c r="H1115" s="256"/>
      <c r="I1115" s="251"/>
      <c r="J1115" s="257"/>
      <c r="K1115" s="251"/>
      <c r="M1115" s="252" t="s">
        <v>377</v>
      </c>
      <c r="O1115" s="241"/>
    </row>
    <row r="1116" spans="1:15" ht="12.75">
      <c r="A1116" s="250"/>
      <c r="B1116" s="253"/>
      <c r="C1116" s="580" t="s">
        <v>378</v>
      </c>
      <c r="D1116" s="581"/>
      <c r="E1116" s="254">
        <v>1.06</v>
      </c>
      <c r="F1116" s="540"/>
      <c r="G1116" s="255"/>
      <c r="H1116" s="256"/>
      <c r="I1116" s="251"/>
      <c r="J1116" s="257"/>
      <c r="K1116" s="251"/>
      <c r="M1116" s="252" t="s">
        <v>378</v>
      </c>
      <c r="O1116" s="241"/>
    </row>
    <row r="1117" spans="1:15" ht="12.75">
      <c r="A1117" s="250"/>
      <c r="B1117" s="253"/>
      <c r="C1117" s="580" t="s">
        <v>379</v>
      </c>
      <c r="D1117" s="581"/>
      <c r="E1117" s="254">
        <v>20.8</v>
      </c>
      <c r="F1117" s="540"/>
      <c r="G1117" s="255"/>
      <c r="H1117" s="256"/>
      <c r="I1117" s="251"/>
      <c r="J1117" s="257"/>
      <c r="K1117" s="251"/>
      <c r="M1117" s="252" t="s">
        <v>379</v>
      </c>
      <c r="O1117" s="241"/>
    </row>
    <row r="1118" spans="1:15" ht="12.75">
      <c r="A1118" s="250"/>
      <c r="B1118" s="253"/>
      <c r="C1118" s="580" t="s">
        <v>380</v>
      </c>
      <c r="D1118" s="581"/>
      <c r="E1118" s="254">
        <v>60</v>
      </c>
      <c r="F1118" s="540"/>
      <c r="G1118" s="255"/>
      <c r="H1118" s="256"/>
      <c r="I1118" s="251"/>
      <c r="J1118" s="257"/>
      <c r="K1118" s="251"/>
      <c r="M1118" s="252" t="s">
        <v>380</v>
      </c>
      <c r="O1118" s="241"/>
    </row>
    <row r="1119" spans="1:15" ht="12.75">
      <c r="A1119" s="250"/>
      <c r="B1119" s="253"/>
      <c r="C1119" s="580" t="s">
        <v>381</v>
      </c>
      <c r="D1119" s="581"/>
      <c r="E1119" s="254">
        <v>178.2</v>
      </c>
      <c r="F1119" s="540"/>
      <c r="G1119" s="255"/>
      <c r="H1119" s="256"/>
      <c r="I1119" s="251"/>
      <c r="J1119" s="257"/>
      <c r="K1119" s="251"/>
      <c r="M1119" s="252" t="s">
        <v>381</v>
      </c>
      <c r="O1119" s="241"/>
    </row>
    <row r="1120" spans="1:15" ht="12.75">
      <c r="A1120" s="250"/>
      <c r="B1120" s="253"/>
      <c r="C1120" s="580" t="s">
        <v>382</v>
      </c>
      <c r="D1120" s="581"/>
      <c r="E1120" s="254">
        <v>44.8</v>
      </c>
      <c r="F1120" s="540"/>
      <c r="G1120" s="255"/>
      <c r="H1120" s="256"/>
      <c r="I1120" s="251"/>
      <c r="J1120" s="257"/>
      <c r="K1120" s="251"/>
      <c r="M1120" s="252" t="s">
        <v>382</v>
      </c>
      <c r="O1120" s="241"/>
    </row>
    <row r="1121" spans="1:15" ht="12.75">
      <c r="A1121" s="250"/>
      <c r="B1121" s="253"/>
      <c r="C1121" s="580" t="s">
        <v>383</v>
      </c>
      <c r="D1121" s="581"/>
      <c r="E1121" s="254">
        <v>3.54</v>
      </c>
      <c r="F1121" s="540"/>
      <c r="G1121" s="255"/>
      <c r="H1121" s="256"/>
      <c r="I1121" s="251"/>
      <c r="J1121" s="257"/>
      <c r="K1121" s="251"/>
      <c r="M1121" s="252" t="s">
        <v>383</v>
      </c>
      <c r="O1121" s="241"/>
    </row>
    <row r="1122" spans="1:15" ht="12.75">
      <c r="A1122" s="250"/>
      <c r="B1122" s="253"/>
      <c r="C1122" s="580" t="s">
        <v>384</v>
      </c>
      <c r="D1122" s="581"/>
      <c r="E1122" s="254">
        <v>1.77</v>
      </c>
      <c r="F1122" s="540"/>
      <c r="G1122" s="255"/>
      <c r="H1122" s="256"/>
      <c r="I1122" s="251"/>
      <c r="J1122" s="257"/>
      <c r="K1122" s="251"/>
      <c r="M1122" s="252" t="s">
        <v>384</v>
      </c>
      <c r="O1122" s="241"/>
    </row>
    <row r="1123" spans="1:15" ht="12.75">
      <c r="A1123" s="250"/>
      <c r="B1123" s="253"/>
      <c r="C1123" s="580" t="s">
        <v>385</v>
      </c>
      <c r="D1123" s="581"/>
      <c r="E1123" s="254">
        <v>2.7</v>
      </c>
      <c r="F1123" s="540"/>
      <c r="G1123" s="255"/>
      <c r="H1123" s="256"/>
      <c r="I1123" s="251"/>
      <c r="J1123" s="257"/>
      <c r="K1123" s="251"/>
      <c r="M1123" s="252" t="s">
        <v>385</v>
      </c>
      <c r="O1123" s="241"/>
    </row>
    <row r="1124" spans="1:15" ht="12.75">
      <c r="A1124" s="250"/>
      <c r="B1124" s="253"/>
      <c r="C1124" s="580" t="s">
        <v>386</v>
      </c>
      <c r="D1124" s="581"/>
      <c r="E1124" s="254">
        <v>5.4</v>
      </c>
      <c r="F1124" s="540"/>
      <c r="G1124" s="255"/>
      <c r="H1124" s="256"/>
      <c r="I1124" s="251"/>
      <c r="J1124" s="257"/>
      <c r="K1124" s="251"/>
      <c r="M1124" s="252" t="s">
        <v>386</v>
      </c>
      <c r="O1124" s="241"/>
    </row>
    <row r="1125" spans="1:15" ht="12.75">
      <c r="A1125" s="250"/>
      <c r="B1125" s="253"/>
      <c r="C1125" s="580" t="s">
        <v>387</v>
      </c>
      <c r="D1125" s="581"/>
      <c r="E1125" s="254">
        <v>5.55</v>
      </c>
      <c r="F1125" s="540"/>
      <c r="G1125" s="255"/>
      <c r="H1125" s="256"/>
      <c r="I1125" s="251"/>
      <c r="J1125" s="257"/>
      <c r="K1125" s="251"/>
      <c r="M1125" s="252" t="s">
        <v>387</v>
      </c>
      <c r="O1125" s="241"/>
    </row>
    <row r="1126" spans="1:15" ht="12.75">
      <c r="A1126" s="250"/>
      <c r="B1126" s="253"/>
      <c r="C1126" s="580" t="s">
        <v>388</v>
      </c>
      <c r="D1126" s="581"/>
      <c r="E1126" s="254">
        <v>3.2</v>
      </c>
      <c r="F1126" s="540"/>
      <c r="G1126" s="255"/>
      <c r="H1126" s="256"/>
      <c r="I1126" s="251"/>
      <c r="J1126" s="257"/>
      <c r="K1126" s="251"/>
      <c r="M1126" s="252" t="s">
        <v>388</v>
      </c>
      <c r="O1126" s="241"/>
    </row>
    <row r="1127" spans="1:15" ht="12.75">
      <c r="A1127" s="250"/>
      <c r="B1127" s="253"/>
      <c r="C1127" s="580" t="s">
        <v>389</v>
      </c>
      <c r="D1127" s="581"/>
      <c r="E1127" s="254">
        <v>3.7</v>
      </c>
      <c r="F1127" s="540"/>
      <c r="G1127" s="255"/>
      <c r="H1127" s="256"/>
      <c r="I1127" s="251"/>
      <c r="J1127" s="257"/>
      <c r="K1127" s="251"/>
      <c r="M1127" s="252" t="s">
        <v>389</v>
      </c>
      <c r="O1127" s="241"/>
    </row>
    <row r="1128" spans="1:15" ht="12.75">
      <c r="A1128" s="250"/>
      <c r="B1128" s="253"/>
      <c r="C1128" s="580" t="s">
        <v>390</v>
      </c>
      <c r="D1128" s="581"/>
      <c r="E1128" s="254">
        <v>7.4</v>
      </c>
      <c r="F1128" s="540"/>
      <c r="G1128" s="255"/>
      <c r="H1128" s="256"/>
      <c r="I1128" s="251"/>
      <c r="J1128" s="257"/>
      <c r="K1128" s="251"/>
      <c r="M1128" s="252" t="s">
        <v>390</v>
      </c>
      <c r="O1128" s="241"/>
    </row>
    <row r="1129" spans="1:15" ht="12.75">
      <c r="A1129" s="250"/>
      <c r="B1129" s="253"/>
      <c r="C1129" s="580" t="s">
        <v>391</v>
      </c>
      <c r="D1129" s="581"/>
      <c r="E1129" s="254">
        <v>2.06</v>
      </c>
      <c r="F1129" s="540"/>
      <c r="G1129" s="255"/>
      <c r="H1129" s="256"/>
      <c r="I1129" s="251"/>
      <c r="J1129" s="257"/>
      <c r="K1129" s="251"/>
      <c r="M1129" s="252" t="s">
        <v>391</v>
      </c>
      <c r="O1129" s="241"/>
    </row>
    <row r="1130" spans="1:15" ht="12.75">
      <c r="A1130" s="250"/>
      <c r="B1130" s="253"/>
      <c r="C1130" s="580" t="s">
        <v>392</v>
      </c>
      <c r="D1130" s="581"/>
      <c r="E1130" s="254">
        <v>1.72</v>
      </c>
      <c r="F1130" s="540"/>
      <c r="G1130" s="255"/>
      <c r="H1130" s="256"/>
      <c r="I1130" s="251"/>
      <c r="J1130" s="257"/>
      <c r="K1130" s="251"/>
      <c r="M1130" s="252" t="s">
        <v>392</v>
      </c>
      <c r="O1130" s="241"/>
    </row>
    <row r="1131" spans="1:15" ht="12.75">
      <c r="A1131" s="250"/>
      <c r="B1131" s="253"/>
      <c r="C1131" s="580" t="s">
        <v>393</v>
      </c>
      <c r="D1131" s="581"/>
      <c r="E1131" s="254">
        <v>1.2</v>
      </c>
      <c r="F1131" s="540"/>
      <c r="G1131" s="255"/>
      <c r="H1131" s="256"/>
      <c r="I1131" s="251"/>
      <c r="J1131" s="257"/>
      <c r="K1131" s="251"/>
      <c r="M1131" s="252" t="s">
        <v>393</v>
      </c>
      <c r="O1131" s="241"/>
    </row>
    <row r="1132" spans="1:15" ht="12.75">
      <c r="A1132" s="250"/>
      <c r="B1132" s="253"/>
      <c r="C1132" s="587" t="s">
        <v>202</v>
      </c>
      <c r="D1132" s="581"/>
      <c r="E1132" s="278">
        <v>356.49999999999994</v>
      </c>
      <c r="F1132" s="540"/>
      <c r="G1132" s="255"/>
      <c r="H1132" s="256"/>
      <c r="I1132" s="251"/>
      <c r="J1132" s="257"/>
      <c r="K1132" s="251"/>
      <c r="M1132" s="252" t="s">
        <v>202</v>
      </c>
      <c r="O1132" s="241"/>
    </row>
    <row r="1133" spans="1:80" ht="22.5">
      <c r="A1133" s="242">
        <v>148</v>
      </c>
      <c r="B1133" s="243" t="s">
        <v>780</v>
      </c>
      <c r="C1133" s="244" t="s">
        <v>781</v>
      </c>
      <c r="D1133" s="245" t="s">
        <v>112</v>
      </c>
      <c r="E1133" s="246">
        <v>7.2975</v>
      </c>
      <c r="F1133" s="377"/>
      <c r="G1133" s="247">
        <f>E1133*F1133</f>
        <v>0</v>
      </c>
      <c r="H1133" s="248">
        <v>0.017</v>
      </c>
      <c r="I1133" s="249">
        <f>E1133*H1133</f>
        <v>0.12405750000000001</v>
      </c>
      <c r="J1133" s="248"/>
      <c r="K1133" s="249">
        <f>E1133*J1133</f>
        <v>0</v>
      </c>
      <c r="O1133" s="241">
        <v>2</v>
      </c>
      <c r="AA1133" s="214">
        <v>12</v>
      </c>
      <c r="AB1133" s="214">
        <v>0</v>
      </c>
      <c r="AC1133" s="214">
        <v>208</v>
      </c>
      <c r="AZ1133" s="214">
        <v>2</v>
      </c>
      <c r="BA1133" s="214">
        <f>IF(AZ1133=1,G1133,0)</f>
        <v>0</v>
      </c>
      <c r="BB1133" s="214">
        <f>IF(AZ1133=2,G1133,0)</f>
        <v>0</v>
      </c>
      <c r="BC1133" s="214">
        <f>IF(AZ1133=3,G1133,0)</f>
        <v>0</v>
      </c>
      <c r="BD1133" s="214">
        <f>IF(AZ1133=4,G1133,0)</f>
        <v>0</v>
      </c>
      <c r="BE1133" s="214">
        <f>IF(AZ1133=5,G1133,0)</f>
        <v>0</v>
      </c>
      <c r="CA1133" s="241">
        <v>12</v>
      </c>
      <c r="CB1133" s="241">
        <v>0</v>
      </c>
    </row>
    <row r="1134" spans="1:15" ht="22.5">
      <c r="A1134" s="250"/>
      <c r="B1134" s="253"/>
      <c r="C1134" s="580" t="s">
        <v>782</v>
      </c>
      <c r="D1134" s="581"/>
      <c r="E1134" s="254">
        <v>0</v>
      </c>
      <c r="F1134" s="540"/>
      <c r="G1134" s="255"/>
      <c r="H1134" s="256"/>
      <c r="I1134" s="251"/>
      <c r="J1134" s="257"/>
      <c r="K1134" s="251"/>
      <c r="M1134" s="252" t="s">
        <v>782</v>
      </c>
      <c r="O1134" s="241"/>
    </row>
    <row r="1135" spans="1:15" ht="12.75">
      <c r="A1135" s="250"/>
      <c r="B1135" s="253"/>
      <c r="C1135" s="580" t="s">
        <v>783</v>
      </c>
      <c r="D1135" s="581"/>
      <c r="E1135" s="254">
        <v>0</v>
      </c>
      <c r="F1135" s="540"/>
      <c r="G1135" s="255"/>
      <c r="H1135" s="256"/>
      <c r="I1135" s="251"/>
      <c r="J1135" s="257"/>
      <c r="K1135" s="251"/>
      <c r="M1135" s="252" t="s">
        <v>783</v>
      </c>
      <c r="O1135" s="241"/>
    </row>
    <row r="1136" spans="1:15" ht="12.75">
      <c r="A1136" s="250"/>
      <c r="B1136" s="253"/>
      <c r="C1136" s="580" t="s">
        <v>784</v>
      </c>
      <c r="D1136" s="581"/>
      <c r="E1136" s="254">
        <v>0</v>
      </c>
      <c r="F1136" s="540"/>
      <c r="G1136" s="255"/>
      <c r="H1136" s="256"/>
      <c r="I1136" s="251"/>
      <c r="J1136" s="257"/>
      <c r="K1136" s="251"/>
      <c r="M1136" s="252" t="s">
        <v>784</v>
      </c>
      <c r="O1136" s="241"/>
    </row>
    <row r="1137" spans="1:15" ht="12.75">
      <c r="A1137" s="250"/>
      <c r="B1137" s="253"/>
      <c r="C1137" s="580" t="s">
        <v>785</v>
      </c>
      <c r="D1137" s="581"/>
      <c r="E1137" s="254">
        <v>0</v>
      </c>
      <c r="F1137" s="540"/>
      <c r="G1137" s="255"/>
      <c r="H1137" s="256"/>
      <c r="I1137" s="251"/>
      <c r="J1137" s="257"/>
      <c r="K1137" s="251"/>
      <c r="M1137" s="252" t="s">
        <v>785</v>
      </c>
      <c r="O1137" s="241"/>
    </row>
    <row r="1138" spans="1:15" ht="12.75">
      <c r="A1138" s="250"/>
      <c r="B1138" s="253"/>
      <c r="C1138" s="580" t="s">
        <v>786</v>
      </c>
      <c r="D1138" s="581"/>
      <c r="E1138" s="254">
        <v>0</v>
      </c>
      <c r="F1138" s="540"/>
      <c r="G1138" s="255"/>
      <c r="H1138" s="256"/>
      <c r="I1138" s="251"/>
      <c r="J1138" s="257"/>
      <c r="K1138" s="251"/>
      <c r="M1138" s="252" t="s">
        <v>786</v>
      </c>
      <c r="O1138" s="241"/>
    </row>
    <row r="1139" spans="1:15" ht="12.75">
      <c r="A1139" s="250"/>
      <c r="B1139" s="253"/>
      <c r="C1139" s="580" t="s">
        <v>787</v>
      </c>
      <c r="D1139" s="581"/>
      <c r="E1139" s="254">
        <v>0</v>
      </c>
      <c r="F1139" s="540"/>
      <c r="G1139" s="255"/>
      <c r="H1139" s="256"/>
      <c r="I1139" s="251"/>
      <c r="J1139" s="257"/>
      <c r="K1139" s="251"/>
      <c r="M1139" s="252" t="s">
        <v>787</v>
      </c>
      <c r="O1139" s="241"/>
    </row>
    <row r="1140" spans="1:15" ht="12.75">
      <c r="A1140" s="250"/>
      <c r="B1140" s="253"/>
      <c r="C1140" s="580" t="s">
        <v>788</v>
      </c>
      <c r="D1140" s="581"/>
      <c r="E1140" s="254">
        <v>0</v>
      </c>
      <c r="F1140" s="540"/>
      <c r="G1140" s="255"/>
      <c r="H1140" s="256"/>
      <c r="I1140" s="251"/>
      <c r="J1140" s="257"/>
      <c r="K1140" s="251"/>
      <c r="M1140" s="252" t="s">
        <v>788</v>
      </c>
      <c r="O1140" s="241"/>
    </row>
    <row r="1141" spans="1:15" ht="12.75">
      <c r="A1141" s="250"/>
      <c r="B1141" s="253"/>
      <c r="C1141" s="580" t="s">
        <v>789</v>
      </c>
      <c r="D1141" s="581"/>
      <c r="E1141" s="254">
        <v>0</v>
      </c>
      <c r="F1141" s="540"/>
      <c r="G1141" s="255"/>
      <c r="H1141" s="256"/>
      <c r="I1141" s="251"/>
      <c r="J1141" s="257"/>
      <c r="K1141" s="251"/>
      <c r="M1141" s="252" t="s">
        <v>789</v>
      </c>
      <c r="O1141" s="241"/>
    </row>
    <row r="1142" spans="1:15" ht="12.75">
      <c r="A1142" s="250"/>
      <c r="B1142" s="253"/>
      <c r="C1142" s="580" t="s">
        <v>790</v>
      </c>
      <c r="D1142" s="581"/>
      <c r="E1142" s="254">
        <v>0</v>
      </c>
      <c r="F1142" s="540"/>
      <c r="G1142" s="255"/>
      <c r="H1142" s="256"/>
      <c r="I1142" s="251"/>
      <c r="J1142" s="257"/>
      <c r="K1142" s="251"/>
      <c r="M1142" s="252" t="s">
        <v>790</v>
      </c>
      <c r="O1142" s="241"/>
    </row>
    <row r="1143" spans="1:15" ht="12.75">
      <c r="A1143" s="250"/>
      <c r="B1143" s="253"/>
      <c r="C1143" s="580" t="s">
        <v>791</v>
      </c>
      <c r="D1143" s="581"/>
      <c r="E1143" s="254">
        <v>0</v>
      </c>
      <c r="F1143" s="540"/>
      <c r="G1143" s="255"/>
      <c r="H1143" s="256"/>
      <c r="I1143" s="251"/>
      <c r="J1143" s="257"/>
      <c r="K1143" s="251"/>
      <c r="M1143" s="252" t="s">
        <v>791</v>
      </c>
      <c r="O1143" s="241"/>
    </row>
    <row r="1144" spans="1:15" ht="22.5">
      <c r="A1144" s="250"/>
      <c r="B1144" s="253"/>
      <c r="C1144" s="580" t="s">
        <v>792</v>
      </c>
      <c r="D1144" s="581"/>
      <c r="E1144" s="254">
        <v>0</v>
      </c>
      <c r="F1144" s="540"/>
      <c r="G1144" s="255"/>
      <c r="H1144" s="256"/>
      <c r="I1144" s="251"/>
      <c r="J1144" s="257"/>
      <c r="K1144" s="251"/>
      <c r="M1144" s="252" t="s">
        <v>792</v>
      </c>
      <c r="O1144" s="241"/>
    </row>
    <row r="1145" spans="1:15" ht="12.75">
      <c r="A1145" s="250"/>
      <c r="B1145" s="253"/>
      <c r="C1145" s="580" t="s">
        <v>272</v>
      </c>
      <c r="D1145" s="581"/>
      <c r="E1145" s="254">
        <v>4.48</v>
      </c>
      <c r="F1145" s="540"/>
      <c r="G1145" s="255"/>
      <c r="H1145" s="256"/>
      <c r="I1145" s="251"/>
      <c r="J1145" s="257"/>
      <c r="K1145" s="251"/>
      <c r="M1145" s="252" t="s">
        <v>272</v>
      </c>
      <c r="O1145" s="241"/>
    </row>
    <row r="1146" spans="1:15" ht="12.75">
      <c r="A1146" s="250"/>
      <c r="B1146" s="253"/>
      <c r="C1146" s="580" t="s">
        <v>273</v>
      </c>
      <c r="D1146" s="581"/>
      <c r="E1146" s="254">
        <v>2.8175</v>
      </c>
      <c r="F1146" s="540"/>
      <c r="G1146" s="255"/>
      <c r="H1146" s="256"/>
      <c r="I1146" s="251"/>
      <c r="J1146" s="257"/>
      <c r="K1146" s="251"/>
      <c r="M1146" s="252" t="s">
        <v>273</v>
      </c>
      <c r="O1146" s="241"/>
    </row>
    <row r="1147" spans="1:80" ht="22.5">
      <c r="A1147" s="242">
        <v>149</v>
      </c>
      <c r="B1147" s="243" t="s">
        <v>793</v>
      </c>
      <c r="C1147" s="244" t="s">
        <v>794</v>
      </c>
      <c r="D1147" s="245" t="s">
        <v>112</v>
      </c>
      <c r="E1147" s="246">
        <v>5.83</v>
      </c>
      <c r="F1147" s="377"/>
      <c r="G1147" s="247">
        <f>E1147*F1147</f>
        <v>0</v>
      </c>
      <c r="H1147" s="248">
        <v>0.017</v>
      </c>
      <c r="I1147" s="249">
        <f>E1147*H1147</f>
        <v>0.09911</v>
      </c>
      <c r="J1147" s="248"/>
      <c r="K1147" s="249">
        <f>E1147*J1147</f>
        <v>0</v>
      </c>
      <c r="O1147" s="241">
        <v>2</v>
      </c>
      <c r="AA1147" s="214">
        <v>12</v>
      </c>
      <c r="AB1147" s="214">
        <v>0</v>
      </c>
      <c r="AC1147" s="214">
        <v>209</v>
      </c>
      <c r="AZ1147" s="214">
        <v>2</v>
      </c>
      <c r="BA1147" s="214">
        <f>IF(AZ1147=1,G1147,0)</f>
        <v>0</v>
      </c>
      <c r="BB1147" s="214">
        <f>IF(AZ1147=2,G1147,0)</f>
        <v>0</v>
      </c>
      <c r="BC1147" s="214">
        <f>IF(AZ1147=3,G1147,0)</f>
        <v>0</v>
      </c>
      <c r="BD1147" s="214">
        <f>IF(AZ1147=4,G1147,0)</f>
        <v>0</v>
      </c>
      <c r="BE1147" s="214">
        <f>IF(AZ1147=5,G1147,0)</f>
        <v>0</v>
      </c>
      <c r="CA1147" s="241">
        <v>12</v>
      </c>
      <c r="CB1147" s="241">
        <v>0</v>
      </c>
    </row>
    <row r="1148" spans="1:15" ht="22.5">
      <c r="A1148" s="250"/>
      <c r="B1148" s="253"/>
      <c r="C1148" s="580" t="s">
        <v>795</v>
      </c>
      <c r="D1148" s="581"/>
      <c r="E1148" s="254">
        <v>0</v>
      </c>
      <c r="F1148" s="540"/>
      <c r="G1148" s="255"/>
      <c r="H1148" s="256"/>
      <c r="I1148" s="251"/>
      <c r="J1148" s="257"/>
      <c r="K1148" s="251"/>
      <c r="M1148" s="252" t="s">
        <v>795</v>
      </c>
      <c r="O1148" s="241"/>
    </row>
    <row r="1149" spans="1:15" ht="12.75">
      <c r="A1149" s="250"/>
      <c r="B1149" s="253"/>
      <c r="C1149" s="580" t="s">
        <v>783</v>
      </c>
      <c r="D1149" s="581"/>
      <c r="E1149" s="254">
        <v>0</v>
      </c>
      <c r="F1149" s="540"/>
      <c r="G1149" s="255"/>
      <c r="H1149" s="256"/>
      <c r="I1149" s="251"/>
      <c r="J1149" s="257"/>
      <c r="K1149" s="251"/>
      <c r="M1149" s="252" t="s">
        <v>783</v>
      </c>
      <c r="O1149" s="241"/>
    </row>
    <row r="1150" spans="1:15" ht="12.75">
      <c r="A1150" s="250"/>
      <c r="B1150" s="253"/>
      <c r="C1150" s="580" t="s">
        <v>784</v>
      </c>
      <c r="D1150" s="581"/>
      <c r="E1150" s="254">
        <v>0</v>
      </c>
      <c r="F1150" s="540"/>
      <c r="G1150" s="255"/>
      <c r="H1150" s="256"/>
      <c r="I1150" s="251"/>
      <c r="J1150" s="257"/>
      <c r="K1150" s="251"/>
      <c r="M1150" s="252" t="s">
        <v>784</v>
      </c>
      <c r="O1150" s="241"/>
    </row>
    <row r="1151" spans="1:15" ht="12.75">
      <c r="A1151" s="250"/>
      <c r="B1151" s="253"/>
      <c r="C1151" s="580" t="s">
        <v>785</v>
      </c>
      <c r="D1151" s="581"/>
      <c r="E1151" s="254">
        <v>0</v>
      </c>
      <c r="F1151" s="540"/>
      <c r="G1151" s="255"/>
      <c r="H1151" s="256"/>
      <c r="I1151" s="251"/>
      <c r="J1151" s="257"/>
      <c r="K1151" s="251"/>
      <c r="M1151" s="252" t="s">
        <v>785</v>
      </c>
      <c r="O1151" s="241"/>
    </row>
    <row r="1152" spans="1:15" ht="12.75">
      <c r="A1152" s="250"/>
      <c r="B1152" s="253"/>
      <c r="C1152" s="580" t="s">
        <v>786</v>
      </c>
      <c r="D1152" s="581"/>
      <c r="E1152" s="254">
        <v>0</v>
      </c>
      <c r="F1152" s="540"/>
      <c r="G1152" s="255"/>
      <c r="H1152" s="256"/>
      <c r="I1152" s="251"/>
      <c r="J1152" s="257"/>
      <c r="K1152" s="251"/>
      <c r="M1152" s="252" t="s">
        <v>786</v>
      </c>
      <c r="O1152" s="241"/>
    </row>
    <row r="1153" spans="1:15" ht="12.75">
      <c r="A1153" s="250"/>
      <c r="B1153" s="253"/>
      <c r="C1153" s="580" t="s">
        <v>787</v>
      </c>
      <c r="D1153" s="581"/>
      <c r="E1153" s="254">
        <v>0</v>
      </c>
      <c r="F1153" s="540"/>
      <c r="G1153" s="255"/>
      <c r="H1153" s="256"/>
      <c r="I1153" s="251"/>
      <c r="J1153" s="257"/>
      <c r="K1153" s="251"/>
      <c r="M1153" s="252" t="s">
        <v>787</v>
      </c>
      <c r="O1153" s="241"/>
    </row>
    <row r="1154" spans="1:15" ht="12.75">
      <c r="A1154" s="250"/>
      <c r="B1154" s="253"/>
      <c r="C1154" s="580" t="s">
        <v>788</v>
      </c>
      <c r="D1154" s="581"/>
      <c r="E1154" s="254">
        <v>0</v>
      </c>
      <c r="F1154" s="540"/>
      <c r="G1154" s="255"/>
      <c r="H1154" s="256"/>
      <c r="I1154" s="251"/>
      <c r="J1154" s="257"/>
      <c r="K1154" s="251"/>
      <c r="M1154" s="252" t="s">
        <v>788</v>
      </c>
      <c r="O1154" s="241"/>
    </row>
    <row r="1155" spans="1:15" ht="12.75">
      <c r="A1155" s="250"/>
      <c r="B1155" s="253"/>
      <c r="C1155" s="580" t="s">
        <v>789</v>
      </c>
      <c r="D1155" s="581"/>
      <c r="E1155" s="254">
        <v>0</v>
      </c>
      <c r="F1155" s="540"/>
      <c r="G1155" s="255"/>
      <c r="H1155" s="256"/>
      <c r="I1155" s="251"/>
      <c r="J1155" s="257"/>
      <c r="K1155" s="251"/>
      <c r="M1155" s="252" t="s">
        <v>789</v>
      </c>
      <c r="O1155" s="241"/>
    </row>
    <row r="1156" spans="1:15" ht="12.75">
      <c r="A1156" s="250"/>
      <c r="B1156" s="253"/>
      <c r="C1156" s="580" t="s">
        <v>790</v>
      </c>
      <c r="D1156" s="581"/>
      <c r="E1156" s="254">
        <v>0</v>
      </c>
      <c r="F1156" s="540"/>
      <c r="G1156" s="255"/>
      <c r="H1156" s="256"/>
      <c r="I1156" s="251"/>
      <c r="J1156" s="257"/>
      <c r="K1156" s="251"/>
      <c r="M1156" s="252" t="s">
        <v>790</v>
      </c>
      <c r="O1156" s="241"/>
    </row>
    <row r="1157" spans="1:15" ht="12.75">
      <c r="A1157" s="250"/>
      <c r="B1157" s="253"/>
      <c r="C1157" s="580" t="s">
        <v>791</v>
      </c>
      <c r="D1157" s="581"/>
      <c r="E1157" s="254">
        <v>0</v>
      </c>
      <c r="F1157" s="540"/>
      <c r="G1157" s="255"/>
      <c r="H1157" s="256"/>
      <c r="I1157" s="251"/>
      <c r="J1157" s="257"/>
      <c r="K1157" s="251"/>
      <c r="M1157" s="252" t="s">
        <v>791</v>
      </c>
      <c r="O1157" s="241"/>
    </row>
    <row r="1158" spans="1:15" ht="22.5">
      <c r="A1158" s="250"/>
      <c r="B1158" s="253"/>
      <c r="C1158" s="580" t="s">
        <v>792</v>
      </c>
      <c r="D1158" s="581"/>
      <c r="E1158" s="254">
        <v>0</v>
      </c>
      <c r="F1158" s="540"/>
      <c r="G1158" s="255"/>
      <c r="H1158" s="256"/>
      <c r="I1158" s="251"/>
      <c r="J1158" s="257"/>
      <c r="K1158" s="251"/>
      <c r="M1158" s="252" t="s">
        <v>792</v>
      </c>
      <c r="O1158" s="241"/>
    </row>
    <row r="1159" spans="1:15" ht="12.75">
      <c r="A1159" s="250"/>
      <c r="B1159" s="253"/>
      <c r="C1159" s="580" t="s">
        <v>274</v>
      </c>
      <c r="D1159" s="581"/>
      <c r="E1159" s="254">
        <v>5.83</v>
      </c>
      <c r="F1159" s="540"/>
      <c r="G1159" s="255"/>
      <c r="H1159" s="256"/>
      <c r="I1159" s="251"/>
      <c r="J1159" s="257"/>
      <c r="K1159" s="251"/>
      <c r="M1159" s="252" t="s">
        <v>274</v>
      </c>
      <c r="O1159" s="241"/>
    </row>
    <row r="1160" spans="1:80" ht="22.5">
      <c r="A1160" s="242">
        <v>150</v>
      </c>
      <c r="B1160" s="243" t="s">
        <v>796</v>
      </c>
      <c r="C1160" s="244" t="s">
        <v>797</v>
      </c>
      <c r="D1160" s="245" t="s">
        <v>112</v>
      </c>
      <c r="E1160" s="246">
        <v>6.72</v>
      </c>
      <c r="F1160" s="377"/>
      <c r="G1160" s="247">
        <f>E1160*F1160</f>
        <v>0</v>
      </c>
      <c r="H1160" s="248">
        <v>0</v>
      </c>
      <c r="I1160" s="249">
        <f>E1160*H1160</f>
        <v>0</v>
      </c>
      <c r="J1160" s="248"/>
      <c r="K1160" s="249">
        <f>E1160*J1160</f>
        <v>0</v>
      </c>
      <c r="O1160" s="241">
        <v>2</v>
      </c>
      <c r="AA1160" s="214">
        <v>12</v>
      </c>
      <c r="AB1160" s="214">
        <v>0</v>
      </c>
      <c r="AC1160" s="214">
        <v>210</v>
      </c>
      <c r="AZ1160" s="214">
        <v>2</v>
      </c>
      <c r="BA1160" s="214">
        <f>IF(AZ1160=1,G1160,0)</f>
        <v>0</v>
      </c>
      <c r="BB1160" s="214">
        <f>IF(AZ1160=2,G1160,0)</f>
        <v>0</v>
      </c>
      <c r="BC1160" s="214">
        <f>IF(AZ1160=3,G1160,0)</f>
        <v>0</v>
      </c>
      <c r="BD1160" s="214">
        <f>IF(AZ1160=4,G1160,0)</f>
        <v>0</v>
      </c>
      <c r="BE1160" s="214">
        <f>IF(AZ1160=5,G1160,0)</f>
        <v>0</v>
      </c>
      <c r="CA1160" s="241">
        <v>12</v>
      </c>
      <c r="CB1160" s="241">
        <v>0</v>
      </c>
    </row>
    <row r="1161" spans="1:15" ht="22.5">
      <c r="A1161" s="250"/>
      <c r="B1161" s="253"/>
      <c r="C1161" s="580" t="s">
        <v>798</v>
      </c>
      <c r="D1161" s="581"/>
      <c r="E1161" s="254">
        <v>0</v>
      </c>
      <c r="F1161" s="540"/>
      <c r="G1161" s="255"/>
      <c r="H1161" s="256"/>
      <c r="I1161" s="251"/>
      <c r="J1161" s="257"/>
      <c r="K1161" s="251"/>
      <c r="M1161" s="252" t="s">
        <v>798</v>
      </c>
      <c r="O1161" s="241"/>
    </row>
    <row r="1162" spans="1:15" ht="22.5">
      <c r="A1162" s="250"/>
      <c r="B1162" s="253"/>
      <c r="C1162" s="580" t="s">
        <v>799</v>
      </c>
      <c r="D1162" s="581"/>
      <c r="E1162" s="254">
        <v>0</v>
      </c>
      <c r="F1162" s="540"/>
      <c r="G1162" s="255"/>
      <c r="H1162" s="256"/>
      <c r="I1162" s="251"/>
      <c r="J1162" s="257"/>
      <c r="K1162" s="251"/>
      <c r="M1162" s="252" t="s">
        <v>799</v>
      </c>
      <c r="O1162" s="241"/>
    </row>
    <row r="1163" spans="1:15" ht="12.75">
      <c r="A1163" s="250"/>
      <c r="B1163" s="253"/>
      <c r="C1163" s="580" t="s">
        <v>310</v>
      </c>
      <c r="D1163" s="581"/>
      <c r="E1163" s="254">
        <v>6.72</v>
      </c>
      <c r="F1163" s="540"/>
      <c r="G1163" s="255"/>
      <c r="H1163" s="256"/>
      <c r="I1163" s="251"/>
      <c r="J1163" s="257"/>
      <c r="K1163" s="251"/>
      <c r="M1163" s="252" t="s">
        <v>310</v>
      </c>
      <c r="O1163" s="241"/>
    </row>
    <row r="1164" spans="1:80" ht="12.75">
      <c r="A1164" s="242">
        <v>151</v>
      </c>
      <c r="B1164" s="243" t="s">
        <v>800</v>
      </c>
      <c r="C1164" s="244" t="s">
        <v>801</v>
      </c>
      <c r="D1164" s="245" t="s">
        <v>579</v>
      </c>
      <c r="E1164" s="246">
        <v>0.3449911</v>
      </c>
      <c r="F1164" s="377"/>
      <c r="G1164" s="247">
        <f>E1164*F1164</f>
        <v>0</v>
      </c>
      <c r="H1164" s="248">
        <v>0</v>
      </c>
      <c r="I1164" s="249">
        <f>E1164*H1164</f>
        <v>0</v>
      </c>
      <c r="J1164" s="248"/>
      <c r="K1164" s="249">
        <f>E1164*J1164</f>
        <v>0</v>
      </c>
      <c r="O1164" s="241">
        <v>2</v>
      </c>
      <c r="AA1164" s="214">
        <v>7</v>
      </c>
      <c r="AB1164" s="214">
        <v>1001</v>
      </c>
      <c r="AC1164" s="214">
        <v>5</v>
      </c>
      <c r="AZ1164" s="214">
        <v>2</v>
      </c>
      <c r="BA1164" s="214">
        <f>IF(AZ1164=1,G1164,0)</f>
        <v>0</v>
      </c>
      <c r="BB1164" s="214">
        <f>IF(AZ1164=2,G1164,0)</f>
        <v>0</v>
      </c>
      <c r="BC1164" s="214">
        <f>IF(AZ1164=3,G1164,0)</f>
        <v>0</v>
      </c>
      <c r="BD1164" s="214">
        <f>IF(AZ1164=4,G1164,0)</f>
        <v>0</v>
      </c>
      <c r="BE1164" s="214">
        <f>IF(AZ1164=5,G1164,0)</f>
        <v>0</v>
      </c>
      <c r="CA1164" s="241">
        <v>7</v>
      </c>
      <c r="CB1164" s="241">
        <v>1001</v>
      </c>
    </row>
    <row r="1165" spans="1:57" ht="12.75">
      <c r="A1165" s="258"/>
      <c r="B1165" s="259" t="s">
        <v>102</v>
      </c>
      <c r="C1165" s="260" t="s">
        <v>775</v>
      </c>
      <c r="D1165" s="261"/>
      <c r="E1165" s="262"/>
      <c r="F1165" s="542"/>
      <c r="G1165" s="264">
        <f>SUM(G1074:G1164)</f>
        <v>0</v>
      </c>
      <c r="H1165" s="265"/>
      <c r="I1165" s="266">
        <f>SUM(I1074:I1164)</f>
        <v>0.3449911</v>
      </c>
      <c r="J1165" s="265"/>
      <c r="K1165" s="266">
        <f>SUM(K1074:K1164)</f>
        <v>0</v>
      </c>
      <c r="O1165" s="241">
        <v>4</v>
      </c>
      <c r="BA1165" s="267">
        <f>SUM(BA1074:BA1164)</f>
        <v>0</v>
      </c>
      <c r="BB1165" s="267">
        <f>SUM(BB1074:BB1164)</f>
        <v>0</v>
      </c>
      <c r="BC1165" s="267">
        <f>SUM(BC1074:BC1164)</f>
        <v>0</v>
      </c>
      <c r="BD1165" s="267">
        <f>SUM(BD1074:BD1164)</f>
        <v>0</v>
      </c>
      <c r="BE1165" s="267">
        <f>SUM(BE1074:BE1164)</f>
        <v>0</v>
      </c>
    </row>
    <row r="1166" spans="1:15" ht="12.75">
      <c r="A1166" s="231" t="s">
        <v>98</v>
      </c>
      <c r="B1166" s="232" t="s">
        <v>802</v>
      </c>
      <c r="C1166" s="233" t="s">
        <v>803</v>
      </c>
      <c r="D1166" s="234"/>
      <c r="E1166" s="235"/>
      <c r="F1166" s="543"/>
      <c r="G1166" s="236"/>
      <c r="H1166" s="237"/>
      <c r="I1166" s="238"/>
      <c r="J1166" s="239"/>
      <c r="K1166" s="240"/>
      <c r="O1166" s="241">
        <v>1</v>
      </c>
    </row>
    <row r="1167" spans="1:80" ht="12.75">
      <c r="A1167" s="242">
        <v>152</v>
      </c>
      <c r="B1167" s="243" t="s">
        <v>805</v>
      </c>
      <c r="C1167" s="244" t="s">
        <v>806</v>
      </c>
      <c r="D1167" s="245" t="s">
        <v>112</v>
      </c>
      <c r="E1167" s="246">
        <v>236.41</v>
      </c>
      <c r="F1167" s="377"/>
      <c r="G1167" s="247">
        <f>E1167*F1167</f>
        <v>0</v>
      </c>
      <c r="H1167" s="248">
        <v>0</v>
      </c>
      <c r="I1167" s="249">
        <f>E1167*H1167</f>
        <v>0</v>
      </c>
      <c r="J1167" s="248">
        <v>-0.004</v>
      </c>
      <c r="K1167" s="249">
        <f>E1167*J1167</f>
        <v>-0.94564</v>
      </c>
      <c r="O1167" s="241">
        <v>2</v>
      </c>
      <c r="AA1167" s="214">
        <v>1</v>
      </c>
      <c r="AB1167" s="214">
        <v>7</v>
      </c>
      <c r="AC1167" s="214">
        <v>7</v>
      </c>
      <c r="AZ1167" s="214">
        <v>2</v>
      </c>
      <c r="BA1167" s="214">
        <f>IF(AZ1167=1,G1167,0)</f>
        <v>0</v>
      </c>
      <c r="BB1167" s="214">
        <f>IF(AZ1167=2,G1167,0)</f>
        <v>0</v>
      </c>
      <c r="BC1167" s="214">
        <f>IF(AZ1167=3,G1167,0)</f>
        <v>0</v>
      </c>
      <c r="BD1167" s="214">
        <f>IF(AZ1167=4,G1167,0)</f>
        <v>0</v>
      </c>
      <c r="BE1167" s="214">
        <f>IF(AZ1167=5,G1167,0)</f>
        <v>0</v>
      </c>
      <c r="CA1167" s="241">
        <v>1</v>
      </c>
      <c r="CB1167" s="241">
        <v>7</v>
      </c>
    </row>
    <row r="1168" spans="1:15" ht="12.75">
      <c r="A1168" s="250"/>
      <c r="B1168" s="253"/>
      <c r="C1168" s="580" t="s">
        <v>212</v>
      </c>
      <c r="D1168" s="581"/>
      <c r="E1168" s="254">
        <v>236.41</v>
      </c>
      <c r="F1168" s="540"/>
      <c r="G1168" s="255"/>
      <c r="H1168" s="256"/>
      <c r="I1168" s="251"/>
      <c r="J1168" s="257"/>
      <c r="K1168" s="251"/>
      <c r="M1168" s="252" t="s">
        <v>212</v>
      </c>
      <c r="O1168" s="241"/>
    </row>
    <row r="1169" spans="1:80" ht="12.75">
      <c r="A1169" s="242">
        <v>153</v>
      </c>
      <c r="B1169" s="243" t="s">
        <v>807</v>
      </c>
      <c r="C1169" s="244" t="s">
        <v>808</v>
      </c>
      <c r="D1169" s="245" t="s">
        <v>112</v>
      </c>
      <c r="E1169" s="246">
        <v>236.41</v>
      </c>
      <c r="F1169" s="377"/>
      <c r="G1169" s="247">
        <f>E1169*F1169</f>
        <v>0</v>
      </c>
      <c r="H1169" s="248">
        <v>0</v>
      </c>
      <c r="I1169" s="249">
        <f>E1169*H1169</f>
        <v>0</v>
      </c>
      <c r="J1169" s="248">
        <v>-0.002</v>
      </c>
      <c r="K1169" s="249">
        <f>E1169*J1169</f>
        <v>-0.47282</v>
      </c>
      <c r="O1169" s="241">
        <v>2</v>
      </c>
      <c r="AA1169" s="214">
        <v>1</v>
      </c>
      <c r="AB1169" s="214">
        <v>7</v>
      </c>
      <c r="AC1169" s="214">
        <v>7</v>
      </c>
      <c r="AZ1169" s="214">
        <v>2</v>
      </c>
      <c r="BA1169" s="214">
        <f>IF(AZ1169=1,G1169,0)</f>
        <v>0</v>
      </c>
      <c r="BB1169" s="214">
        <f>IF(AZ1169=2,G1169,0)</f>
        <v>0</v>
      </c>
      <c r="BC1169" s="214">
        <f>IF(AZ1169=3,G1169,0)</f>
        <v>0</v>
      </c>
      <c r="BD1169" s="214">
        <f>IF(AZ1169=4,G1169,0)</f>
        <v>0</v>
      </c>
      <c r="BE1169" s="214">
        <f>IF(AZ1169=5,G1169,0)</f>
        <v>0</v>
      </c>
      <c r="CA1169" s="241">
        <v>1</v>
      </c>
      <c r="CB1169" s="241">
        <v>7</v>
      </c>
    </row>
    <row r="1170" spans="1:15" ht="12.75">
      <c r="A1170" s="250"/>
      <c r="B1170" s="253"/>
      <c r="C1170" s="580" t="s">
        <v>212</v>
      </c>
      <c r="D1170" s="581"/>
      <c r="E1170" s="254">
        <v>236.41</v>
      </c>
      <c r="F1170" s="540"/>
      <c r="G1170" s="255"/>
      <c r="H1170" s="256"/>
      <c r="I1170" s="251"/>
      <c r="J1170" s="257"/>
      <c r="K1170" s="251"/>
      <c r="M1170" s="252" t="s">
        <v>212</v>
      </c>
      <c r="O1170" s="241"/>
    </row>
    <row r="1171" spans="1:80" ht="12.75">
      <c r="A1171" s="242">
        <v>154</v>
      </c>
      <c r="B1171" s="243" t="s">
        <v>809</v>
      </c>
      <c r="C1171" s="244" t="s">
        <v>810</v>
      </c>
      <c r="D1171" s="245" t="s">
        <v>811</v>
      </c>
      <c r="E1171" s="246">
        <v>5</v>
      </c>
      <c r="F1171" s="377"/>
      <c r="G1171" s="247">
        <f>E1171*F1171</f>
        <v>0</v>
      </c>
      <c r="H1171" s="248">
        <v>5E-05</v>
      </c>
      <c r="I1171" s="249">
        <f>E1171*H1171</f>
        <v>0.00025</v>
      </c>
      <c r="J1171" s="248">
        <v>-0.001</v>
      </c>
      <c r="K1171" s="249">
        <f>E1171*J1171</f>
        <v>-0.005</v>
      </c>
      <c r="O1171" s="241">
        <v>2</v>
      </c>
      <c r="AA1171" s="214">
        <v>1</v>
      </c>
      <c r="AB1171" s="214">
        <v>7</v>
      </c>
      <c r="AC1171" s="214">
        <v>7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1</v>
      </c>
      <c r="CB1171" s="241">
        <v>7</v>
      </c>
    </row>
    <row r="1172" spans="1:15" ht="12.75">
      <c r="A1172" s="250"/>
      <c r="B1172" s="253"/>
      <c r="C1172" s="580" t="s">
        <v>812</v>
      </c>
      <c r="D1172" s="581"/>
      <c r="E1172" s="254">
        <v>5</v>
      </c>
      <c r="F1172" s="540"/>
      <c r="G1172" s="255"/>
      <c r="H1172" s="256"/>
      <c r="I1172" s="251"/>
      <c r="J1172" s="257"/>
      <c r="K1172" s="251"/>
      <c r="M1172" s="252" t="s">
        <v>812</v>
      </c>
      <c r="O1172" s="241"/>
    </row>
    <row r="1173" spans="1:80" ht="22.5">
      <c r="A1173" s="242">
        <v>155</v>
      </c>
      <c r="B1173" s="243" t="s">
        <v>813</v>
      </c>
      <c r="C1173" s="244" t="s">
        <v>814</v>
      </c>
      <c r="D1173" s="245" t="s">
        <v>112</v>
      </c>
      <c r="E1173" s="246">
        <v>66.36</v>
      </c>
      <c r="F1173" s="377"/>
      <c r="G1173" s="247">
        <f>E1173*F1173</f>
        <v>0</v>
      </c>
      <c r="H1173" s="248">
        <v>0.005</v>
      </c>
      <c r="I1173" s="249">
        <f>E1173*H1173</f>
        <v>0.3318</v>
      </c>
      <c r="J1173" s="248"/>
      <c r="K1173" s="249">
        <f>E1173*J1173</f>
        <v>0</v>
      </c>
      <c r="O1173" s="241">
        <v>2</v>
      </c>
      <c r="AA1173" s="214">
        <v>12</v>
      </c>
      <c r="AB1173" s="214">
        <v>0</v>
      </c>
      <c r="AC1173" s="214">
        <v>177</v>
      </c>
      <c r="AZ1173" s="214">
        <v>2</v>
      </c>
      <c r="BA1173" s="214">
        <f>IF(AZ1173=1,G1173,0)</f>
        <v>0</v>
      </c>
      <c r="BB1173" s="214">
        <f>IF(AZ1173=2,G1173,0)</f>
        <v>0</v>
      </c>
      <c r="BC1173" s="214">
        <f>IF(AZ1173=3,G1173,0)</f>
        <v>0</v>
      </c>
      <c r="BD1173" s="214">
        <f>IF(AZ1173=4,G1173,0)</f>
        <v>0</v>
      </c>
      <c r="BE1173" s="214">
        <f>IF(AZ1173=5,G1173,0)</f>
        <v>0</v>
      </c>
      <c r="CA1173" s="241">
        <v>12</v>
      </c>
      <c r="CB1173" s="241">
        <v>0</v>
      </c>
    </row>
    <row r="1174" spans="1:15" ht="12.75">
      <c r="A1174" s="250"/>
      <c r="B1174" s="253"/>
      <c r="C1174" s="580" t="s">
        <v>815</v>
      </c>
      <c r="D1174" s="581"/>
      <c r="E1174" s="254">
        <v>0</v>
      </c>
      <c r="F1174" s="540"/>
      <c r="G1174" s="255"/>
      <c r="H1174" s="256"/>
      <c r="I1174" s="251"/>
      <c r="J1174" s="257"/>
      <c r="K1174" s="251"/>
      <c r="M1174" s="252" t="s">
        <v>815</v>
      </c>
      <c r="O1174" s="241"/>
    </row>
    <row r="1175" spans="1:15" ht="12.75">
      <c r="A1175" s="250"/>
      <c r="B1175" s="253"/>
      <c r="C1175" s="580" t="s">
        <v>816</v>
      </c>
      <c r="D1175" s="581"/>
      <c r="E1175" s="254">
        <v>2.21</v>
      </c>
      <c r="F1175" s="540"/>
      <c r="G1175" s="255"/>
      <c r="H1175" s="256"/>
      <c r="I1175" s="251"/>
      <c r="J1175" s="257"/>
      <c r="K1175" s="251"/>
      <c r="M1175" s="252" t="s">
        <v>816</v>
      </c>
      <c r="O1175" s="241"/>
    </row>
    <row r="1176" spans="1:15" ht="12.75">
      <c r="A1176" s="250"/>
      <c r="B1176" s="253"/>
      <c r="C1176" s="580" t="s">
        <v>817</v>
      </c>
      <c r="D1176" s="581"/>
      <c r="E1176" s="254">
        <v>24.48</v>
      </c>
      <c r="F1176" s="540"/>
      <c r="G1176" s="255"/>
      <c r="H1176" s="256"/>
      <c r="I1176" s="251"/>
      <c r="J1176" s="257"/>
      <c r="K1176" s="251"/>
      <c r="M1176" s="252" t="s">
        <v>817</v>
      </c>
      <c r="O1176" s="241"/>
    </row>
    <row r="1177" spans="1:15" ht="12.75">
      <c r="A1177" s="250"/>
      <c r="B1177" s="253"/>
      <c r="C1177" s="580" t="s">
        <v>818</v>
      </c>
      <c r="D1177" s="581"/>
      <c r="E1177" s="254">
        <v>34</v>
      </c>
      <c r="F1177" s="540"/>
      <c r="G1177" s="255"/>
      <c r="H1177" s="256"/>
      <c r="I1177" s="251"/>
      <c r="J1177" s="257"/>
      <c r="K1177" s="251"/>
      <c r="M1177" s="252" t="s">
        <v>818</v>
      </c>
      <c r="O1177" s="241"/>
    </row>
    <row r="1178" spans="1:15" ht="12.75">
      <c r="A1178" s="250"/>
      <c r="B1178" s="253"/>
      <c r="C1178" s="580" t="s">
        <v>819</v>
      </c>
      <c r="D1178" s="581"/>
      <c r="E1178" s="254">
        <v>3.09</v>
      </c>
      <c r="F1178" s="540"/>
      <c r="G1178" s="255"/>
      <c r="H1178" s="256"/>
      <c r="I1178" s="251"/>
      <c r="J1178" s="257"/>
      <c r="K1178" s="251"/>
      <c r="M1178" s="252" t="s">
        <v>819</v>
      </c>
      <c r="O1178" s="241"/>
    </row>
    <row r="1179" spans="1:15" ht="12.75">
      <c r="A1179" s="250"/>
      <c r="B1179" s="253"/>
      <c r="C1179" s="580" t="s">
        <v>820</v>
      </c>
      <c r="D1179" s="581"/>
      <c r="E1179" s="254">
        <v>2.58</v>
      </c>
      <c r="F1179" s="540"/>
      <c r="G1179" s="255"/>
      <c r="H1179" s="256"/>
      <c r="I1179" s="251"/>
      <c r="J1179" s="257"/>
      <c r="K1179" s="251"/>
      <c r="M1179" s="252" t="s">
        <v>820</v>
      </c>
      <c r="O1179" s="241"/>
    </row>
    <row r="1180" spans="1:80" ht="22.5">
      <c r="A1180" s="242">
        <v>156</v>
      </c>
      <c r="B1180" s="243" t="s">
        <v>821</v>
      </c>
      <c r="C1180" s="244" t="s">
        <v>822</v>
      </c>
      <c r="D1180" s="245" t="s">
        <v>153</v>
      </c>
      <c r="E1180" s="246">
        <v>3</v>
      </c>
      <c r="F1180" s="377"/>
      <c r="G1180" s="247">
        <f>E1180*F1180</f>
        <v>0</v>
      </c>
      <c r="H1180" s="248">
        <v>0.015</v>
      </c>
      <c r="I1180" s="249">
        <f>E1180*H1180</f>
        <v>0.045</v>
      </c>
      <c r="J1180" s="248"/>
      <c r="K1180" s="249">
        <f>E1180*J1180</f>
        <v>0</v>
      </c>
      <c r="O1180" s="241">
        <v>2</v>
      </c>
      <c r="AA1180" s="214">
        <v>12</v>
      </c>
      <c r="AB1180" s="214">
        <v>0</v>
      </c>
      <c r="AC1180" s="214">
        <v>13</v>
      </c>
      <c r="AZ1180" s="214">
        <v>2</v>
      </c>
      <c r="BA1180" s="214">
        <f>IF(AZ1180=1,G1180,0)</f>
        <v>0</v>
      </c>
      <c r="BB1180" s="214">
        <f>IF(AZ1180=2,G1180,0)</f>
        <v>0</v>
      </c>
      <c r="BC1180" s="214">
        <f>IF(AZ1180=3,G1180,0)</f>
        <v>0</v>
      </c>
      <c r="BD1180" s="214">
        <f>IF(AZ1180=4,G1180,0)</f>
        <v>0</v>
      </c>
      <c r="BE1180" s="214">
        <f>IF(AZ1180=5,G1180,0)</f>
        <v>0</v>
      </c>
      <c r="CA1180" s="241">
        <v>12</v>
      </c>
      <c r="CB1180" s="241">
        <v>0</v>
      </c>
    </row>
    <row r="1181" spans="1:80" ht="12.75">
      <c r="A1181" s="242">
        <v>157</v>
      </c>
      <c r="B1181" s="243" t="s">
        <v>823</v>
      </c>
      <c r="C1181" s="244" t="s">
        <v>824</v>
      </c>
      <c r="D1181" s="245" t="s">
        <v>153</v>
      </c>
      <c r="E1181" s="246">
        <v>1</v>
      </c>
      <c r="F1181" s="377"/>
      <c r="G1181" s="247">
        <f>E1181*F1181</f>
        <v>0</v>
      </c>
      <c r="H1181" s="248">
        <v>0.005</v>
      </c>
      <c r="I1181" s="249">
        <f>E1181*H1181</f>
        <v>0.005</v>
      </c>
      <c r="J1181" s="248"/>
      <c r="K1181" s="249">
        <f>E1181*J1181</f>
        <v>0</v>
      </c>
      <c r="O1181" s="241">
        <v>2</v>
      </c>
      <c r="AA1181" s="214">
        <v>12</v>
      </c>
      <c r="AB1181" s="214">
        <v>0</v>
      </c>
      <c r="AC1181" s="214">
        <v>236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12</v>
      </c>
      <c r="CB1181" s="241">
        <v>0</v>
      </c>
    </row>
    <row r="1182" spans="1:15" ht="12.75">
      <c r="A1182" s="250"/>
      <c r="B1182" s="253"/>
      <c r="C1182" s="580" t="s">
        <v>825</v>
      </c>
      <c r="D1182" s="581"/>
      <c r="E1182" s="254">
        <v>1</v>
      </c>
      <c r="F1182" s="540"/>
      <c r="G1182" s="255"/>
      <c r="H1182" s="256"/>
      <c r="I1182" s="251"/>
      <c r="J1182" s="257"/>
      <c r="K1182" s="251"/>
      <c r="M1182" s="252" t="s">
        <v>825</v>
      </c>
      <c r="O1182" s="241"/>
    </row>
    <row r="1183" spans="1:80" ht="22.5">
      <c r="A1183" s="242">
        <v>158</v>
      </c>
      <c r="B1183" s="243" t="s">
        <v>826</v>
      </c>
      <c r="C1183" s="244" t="s">
        <v>827</v>
      </c>
      <c r="D1183" s="245" t="s">
        <v>112</v>
      </c>
      <c r="E1183" s="246">
        <v>1.395</v>
      </c>
      <c r="F1183" s="377"/>
      <c r="G1183" s="247">
        <f>E1183*F1183</f>
        <v>0</v>
      </c>
      <c r="H1183" s="248">
        <v>0</v>
      </c>
      <c r="I1183" s="249">
        <f>E1183*H1183</f>
        <v>0</v>
      </c>
      <c r="J1183" s="248"/>
      <c r="K1183" s="249">
        <f>E1183*J1183</f>
        <v>0</v>
      </c>
      <c r="O1183" s="241">
        <v>2</v>
      </c>
      <c r="AA1183" s="214">
        <v>12</v>
      </c>
      <c r="AB1183" s="214">
        <v>0</v>
      </c>
      <c r="AC1183" s="214">
        <v>178</v>
      </c>
      <c r="AZ1183" s="214">
        <v>2</v>
      </c>
      <c r="BA1183" s="214">
        <f>IF(AZ1183=1,G1183,0)</f>
        <v>0</v>
      </c>
      <c r="BB1183" s="214">
        <f>IF(AZ1183=2,G1183,0)</f>
        <v>0</v>
      </c>
      <c r="BC1183" s="214">
        <f>IF(AZ1183=3,G1183,0)</f>
        <v>0</v>
      </c>
      <c r="BD1183" s="214">
        <f>IF(AZ1183=4,G1183,0)</f>
        <v>0</v>
      </c>
      <c r="BE1183" s="214">
        <f>IF(AZ1183=5,G1183,0)</f>
        <v>0</v>
      </c>
      <c r="CA1183" s="241">
        <v>12</v>
      </c>
      <c r="CB1183" s="241">
        <v>0</v>
      </c>
    </row>
    <row r="1184" spans="1:15" ht="12.75">
      <c r="A1184" s="250"/>
      <c r="B1184" s="253"/>
      <c r="C1184" s="580" t="s">
        <v>631</v>
      </c>
      <c r="D1184" s="581"/>
      <c r="E1184" s="254">
        <v>0</v>
      </c>
      <c r="F1184" s="540"/>
      <c r="G1184" s="255"/>
      <c r="H1184" s="256"/>
      <c r="I1184" s="251"/>
      <c r="J1184" s="257"/>
      <c r="K1184" s="251"/>
      <c r="M1184" s="252" t="s">
        <v>631</v>
      </c>
      <c r="O1184" s="241"/>
    </row>
    <row r="1185" spans="1:15" ht="12.75">
      <c r="A1185" s="250"/>
      <c r="B1185" s="253"/>
      <c r="C1185" s="580" t="s">
        <v>828</v>
      </c>
      <c r="D1185" s="581"/>
      <c r="E1185" s="254">
        <v>0.36</v>
      </c>
      <c r="F1185" s="540"/>
      <c r="G1185" s="255"/>
      <c r="H1185" s="256"/>
      <c r="I1185" s="251"/>
      <c r="J1185" s="257"/>
      <c r="K1185" s="251"/>
      <c r="M1185" s="252" t="s">
        <v>828</v>
      </c>
      <c r="O1185" s="241"/>
    </row>
    <row r="1186" spans="1:15" ht="12.75">
      <c r="A1186" s="250"/>
      <c r="B1186" s="253"/>
      <c r="C1186" s="580" t="s">
        <v>829</v>
      </c>
      <c r="D1186" s="581"/>
      <c r="E1186" s="254">
        <v>0.09</v>
      </c>
      <c r="F1186" s="540"/>
      <c r="G1186" s="255"/>
      <c r="H1186" s="256"/>
      <c r="I1186" s="251"/>
      <c r="J1186" s="257"/>
      <c r="K1186" s="251"/>
      <c r="M1186" s="252" t="s">
        <v>829</v>
      </c>
      <c r="O1186" s="241"/>
    </row>
    <row r="1187" spans="1:15" ht="12.75">
      <c r="A1187" s="250"/>
      <c r="B1187" s="253"/>
      <c r="C1187" s="580" t="s">
        <v>830</v>
      </c>
      <c r="D1187" s="581"/>
      <c r="E1187" s="254">
        <v>0.6075</v>
      </c>
      <c r="F1187" s="540"/>
      <c r="G1187" s="255"/>
      <c r="H1187" s="256"/>
      <c r="I1187" s="251"/>
      <c r="J1187" s="257"/>
      <c r="K1187" s="251"/>
      <c r="M1187" s="252" t="s">
        <v>830</v>
      </c>
      <c r="O1187" s="241"/>
    </row>
    <row r="1188" spans="1:15" ht="12.75">
      <c r="A1188" s="250"/>
      <c r="B1188" s="253"/>
      <c r="C1188" s="580" t="s">
        <v>831</v>
      </c>
      <c r="D1188" s="581"/>
      <c r="E1188" s="254">
        <v>0.3375</v>
      </c>
      <c r="F1188" s="540"/>
      <c r="G1188" s="255"/>
      <c r="H1188" s="256"/>
      <c r="I1188" s="251"/>
      <c r="J1188" s="257"/>
      <c r="K1188" s="251"/>
      <c r="M1188" s="252" t="s">
        <v>831</v>
      </c>
      <c r="O1188" s="241"/>
    </row>
    <row r="1189" spans="1:80" ht="22.5">
      <c r="A1189" s="242">
        <v>159</v>
      </c>
      <c r="B1189" s="243" t="s">
        <v>832</v>
      </c>
      <c r="C1189" s="244" t="s">
        <v>833</v>
      </c>
      <c r="D1189" s="245" t="s">
        <v>227</v>
      </c>
      <c r="E1189" s="246">
        <v>24</v>
      </c>
      <c r="F1189" s="377"/>
      <c r="G1189" s="247">
        <f>E1189*F1189</f>
        <v>0</v>
      </c>
      <c r="H1189" s="248">
        <v>0</v>
      </c>
      <c r="I1189" s="249">
        <f>E1189*H1189</f>
        <v>0</v>
      </c>
      <c r="J1189" s="248"/>
      <c r="K1189" s="249">
        <f>E1189*J1189</f>
        <v>0</v>
      </c>
      <c r="O1189" s="241">
        <v>2</v>
      </c>
      <c r="AA1189" s="214">
        <v>12</v>
      </c>
      <c r="AB1189" s="214">
        <v>0</v>
      </c>
      <c r="AC1189" s="214">
        <v>14</v>
      </c>
      <c r="AZ1189" s="214">
        <v>2</v>
      </c>
      <c r="BA1189" s="214">
        <f>IF(AZ1189=1,G1189,0)</f>
        <v>0</v>
      </c>
      <c r="BB1189" s="214">
        <f>IF(AZ1189=2,G1189,0)</f>
        <v>0</v>
      </c>
      <c r="BC1189" s="214">
        <f>IF(AZ1189=3,G1189,0)</f>
        <v>0</v>
      </c>
      <c r="BD1189" s="214">
        <f>IF(AZ1189=4,G1189,0)</f>
        <v>0</v>
      </c>
      <c r="BE1189" s="214">
        <f>IF(AZ1189=5,G1189,0)</f>
        <v>0</v>
      </c>
      <c r="CA1189" s="241">
        <v>12</v>
      </c>
      <c r="CB1189" s="241">
        <v>0</v>
      </c>
    </row>
    <row r="1190" spans="1:15" ht="12.75">
      <c r="A1190" s="250"/>
      <c r="B1190" s="253"/>
      <c r="C1190" s="580" t="s">
        <v>834</v>
      </c>
      <c r="D1190" s="581"/>
      <c r="E1190" s="254">
        <v>24</v>
      </c>
      <c r="F1190" s="540"/>
      <c r="G1190" s="255"/>
      <c r="H1190" s="256"/>
      <c r="I1190" s="251"/>
      <c r="J1190" s="257"/>
      <c r="K1190" s="251"/>
      <c r="M1190" s="252" t="s">
        <v>834</v>
      </c>
      <c r="O1190" s="241"/>
    </row>
    <row r="1191" spans="1:80" ht="22.5">
      <c r="A1191" s="242">
        <v>160</v>
      </c>
      <c r="B1191" s="243" t="s">
        <v>835</v>
      </c>
      <c r="C1191" s="244" t="s">
        <v>836</v>
      </c>
      <c r="D1191" s="245" t="s">
        <v>153</v>
      </c>
      <c r="E1191" s="246">
        <v>1</v>
      </c>
      <c r="F1191" s="377"/>
      <c r="G1191" s="247">
        <f>E1191*F1191</f>
        <v>0</v>
      </c>
      <c r="H1191" s="248">
        <v>0</v>
      </c>
      <c r="I1191" s="249">
        <f>E1191*H1191</f>
        <v>0</v>
      </c>
      <c r="J1191" s="248"/>
      <c r="K1191" s="249">
        <f>E1191*J1191</f>
        <v>0</v>
      </c>
      <c r="O1191" s="241">
        <v>2</v>
      </c>
      <c r="AA1191" s="214">
        <v>12</v>
      </c>
      <c r="AB1191" s="214">
        <v>0</v>
      </c>
      <c r="AC1191" s="214">
        <v>228</v>
      </c>
      <c r="AZ1191" s="214">
        <v>2</v>
      </c>
      <c r="BA1191" s="214">
        <f>IF(AZ1191=1,G1191,0)</f>
        <v>0</v>
      </c>
      <c r="BB1191" s="214">
        <f>IF(AZ1191=2,G1191,0)</f>
        <v>0</v>
      </c>
      <c r="BC1191" s="214">
        <f>IF(AZ1191=3,G1191,0)</f>
        <v>0</v>
      </c>
      <c r="BD1191" s="214">
        <f>IF(AZ1191=4,G1191,0)</f>
        <v>0</v>
      </c>
      <c r="BE1191" s="214">
        <f>IF(AZ1191=5,G1191,0)</f>
        <v>0</v>
      </c>
      <c r="CA1191" s="241">
        <v>12</v>
      </c>
      <c r="CB1191" s="241">
        <v>0</v>
      </c>
    </row>
    <row r="1192" spans="1:15" ht="12.75">
      <c r="A1192" s="250"/>
      <c r="B1192" s="253"/>
      <c r="C1192" s="580" t="s">
        <v>837</v>
      </c>
      <c r="D1192" s="581"/>
      <c r="E1192" s="254">
        <v>1</v>
      </c>
      <c r="F1192" s="540"/>
      <c r="G1192" s="255"/>
      <c r="H1192" s="256"/>
      <c r="I1192" s="251"/>
      <c r="J1192" s="257"/>
      <c r="K1192" s="251"/>
      <c r="M1192" s="252" t="s">
        <v>837</v>
      </c>
      <c r="O1192" s="241"/>
    </row>
    <row r="1193" spans="1:15" ht="12.75">
      <c r="A1193" s="250"/>
      <c r="B1193" s="253"/>
      <c r="C1193" s="580" t="s">
        <v>838</v>
      </c>
      <c r="D1193" s="581"/>
      <c r="E1193" s="254">
        <v>0</v>
      </c>
      <c r="F1193" s="540"/>
      <c r="G1193" s="255"/>
      <c r="H1193" s="256"/>
      <c r="I1193" s="251"/>
      <c r="J1193" s="257"/>
      <c r="K1193" s="251"/>
      <c r="M1193" s="252" t="s">
        <v>838</v>
      </c>
      <c r="O1193" s="241"/>
    </row>
    <row r="1194" spans="1:80" ht="22.5">
      <c r="A1194" s="242">
        <v>161</v>
      </c>
      <c r="B1194" s="243" t="s">
        <v>839</v>
      </c>
      <c r="C1194" s="244" t="s">
        <v>840</v>
      </c>
      <c r="D1194" s="245" t="s">
        <v>153</v>
      </c>
      <c r="E1194" s="246">
        <v>1</v>
      </c>
      <c r="F1194" s="377"/>
      <c r="G1194" s="247">
        <f>E1194*F1194</f>
        <v>0</v>
      </c>
      <c r="H1194" s="248">
        <v>0</v>
      </c>
      <c r="I1194" s="249">
        <f>E1194*H1194</f>
        <v>0</v>
      </c>
      <c r="J1194" s="248"/>
      <c r="K1194" s="249">
        <f>E1194*J1194</f>
        <v>0</v>
      </c>
      <c r="O1194" s="241">
        <v>2</v>
      </c>
      <c r="AA1194" s="214">
        <v>12</v>
      </c>
      <c r="AB1194" s="214">
        <v>0</v>
      </c>
      <c r="AC1194" s="214">
        <v>227</v>
      </c>
      <c r="AZ1194" s="214">
        <v>2</v>
      </c>
      <c r="BA1194" s="214">
        <f>IF(AZ1194=1,G1194,0)</f>
        <v>0</v>
      </c>
      <c r="BB1194" s="214">
        <f>IF(AZ1194=2,G1194,0)</f>
        <v>0</v>
      </c>
      <c r="BC1194" s="214">
        <f>IF(AZ1194=3,G1194,0)</f>
        <v>0</v>
      </c>
      <c r="BD1194" s="214">
        <f>IF(AZ1194=4,G1194,0)</f>
        <v>0</v>
      </c>
      <c r="BE1194" s="214">
        <f>IF(AZ1194=5,G1194,0)</f>
        <v>0</v>
      </c>
      <c r="CA1194" s="241">
        <v>12</v>
      </c>
      <c r="CB1194" s="241">
        <v>0</v>
      </c>
    </row>
    <row r="1195" spans="1:15" ht="12.75">
      <c r="A1195" s="250"/>
      <c r="B1195" s="253"/>
      <c r="C1195" s="580" t="s">
        <v>537</v>
      </c>
      <c r="D1195" s="581"/>
      <c r="E1195" s="254">
        <v>1</v>
      </c>
      <c r="F1195" s="540"/>
      <c r="G1195" s="255"/>
      <c r="H1195" s="256"/>
      <c r="I1195" s="251"/>
      <c r="J1195" s="257"/>
      <c r="K1195" s="251"/>
      <c r="M1195" s="252" t="s">
        <v>537</v>
      </c>
      <c r="O1195" s="241"/>
    </row>
    <row r="1196" spans="1:15" ht="12.75">
      <c r="A1196" s="250"/>
      <c r="B1196" s="253"/>
      <c r="C1196" s="580" t="s">
        <v>838</v>
      </c>
      <c r="D1196" s="581"/>
      <c r="E1196" s="254">
        <v>0</v>
      </c>
      <c r="F1196" s="540"/>
      <c r="G1196" s="255"/>
      <c r="H1196" s="256"/>
      <c r="I1196" s="251"/>
      <c r="J1196" s="257"/>
      <c r="K1196" s="251"/>
      <c r="M1196" s="252" t="s">
        <v>838</v>
      </c>
      <c r="O1196" s="241"/>
    </row>
    <row r="1197" spans="1:80" ht="22.5">
      <c r="A1197" s="242">
        <v>162</v>
      </c>
      <c r="B1197" s="243" t="s">
        <v>841</v>
      </c>
      <c r="C1197" s="244" t="s">
        <v>842</v>
      </c>
      <c r="D1197" s="245" t="s">
        <v>153</v>
      </c>
      <c r="E1197" s="246">
        <v>1</v>
      </c>
      <c r="F1197" s="377"/>
      <c r="G1197" s="247">
        <f>E1197*F1197</f>
        <v>0</v>
      </c>
      <c r="H1197" s="248">
        <v>0</v>
      </c>
      <c r="I1197" s="249">
        <f>E1197*H1197</f>
        <v>0</v>
      </c>
      <c r="J1197" s="248"/>
      <c r="K1197" s="249">
        <f>E1197*J1197</f>
        <v>0</v>
      </c>
      <c r="O1197" s="241">
        <v>2</v>
      </c>
      <c r="AA1197" s="214">
        <v>12</v>
      </c>
      <c r="AB1197" s="214">
        <v>0</v>
      </c>
      <c r="AC1197" s="214">
        <v>190</v>
      </c>
      <c r="AZ1197" s="214">
        <v>2</v>
      </c>
      <c r="BA1197" s="214">
        <f>IF(AZ1197=1,G1197,0)</f>
        <v>0</v>
      </c>
      <c r="BB1197" s="214">
        <f>IF(AZ1197=2,G1197,0)</f>
        <v>0</v>
      </c>
      <c r="BC1197" s="214">
        <f>IF(AZ1197=3,G1197,0)</f>
        <v>0</v>
      </c>
      <c r="BD1197" s="214">
        <f>IF(AZ1197=4,G1197,0)</f>
        <v>0</v>
      </c>
      <c r="BE1197" s="214">
        <f>IF(AZ1197=5,G1197,0)</f>
        <v>0</v>
      </c>
      <c r="CA1197" s="241">
        <v>12</v>
      </c>
      <c r="CB1197" s="241">
        <v>0</v>
      </c>
    </row>
    <row r="1198" spans="1:15" ht="12.75">
      <c r="A1198" s="250"/>
      <c r="B1198" s="253"/>
      <c r="C1198" s="580" t="s">
        <v>544</v>
      </c>
      <c r="D1198" s="581"/>
      <c r="E1198" s="254">
        <v>1</v>
      </c>
      <c r="F1198" s="540"/>
      <c r="G1198" s="255"/>
      <c r="H1198" s="256"/>
      <c r="I1198" s="251"/>
      <c r="J1198" s="257"/>
      <c r="K1198" s="251"/>
      <c r="M1198" s="252" t="s">
        <v>544</v>
      </c>
      <c r="O1198" s="241"/>
    </row>
    <row r="1199" spans="1:15" ht="12.75">
      <c r="A1199" s="250"/>
      <c r="B1199" s="253"/>
      <c r="C1199" s="580" t="s">
        <v>838</v>
      </c>
      <c r="D1199" s="581"/>
      <c r="E1199" s="254">
        <v>0</v>
      </c>
      <c r="F1199" s="540"/>
      <c r="G1199" s="255"/>
      <c r="H1199" s="256"/>
      <c r="I1199" s="251"/>
      <c r="J1199" s="257"/>
      <c r="K1199" s="251"/>
      <c r="M1199" s="252" t="s">
        <v>838</v>
      </c>
      <c r="O1199" s="241"/>
    </row>
    <row r="1200" spans="1:80" ht="12.75">
      <c r="A1200" s="242">
        <v>163</v>
      </c>
      <c r="B1200" s="243" t="s">
        <v>843</v>
      </c>
      <c r="C1200" s="244" t="s">
        <v>844</v>
      </c>
      <c r="D1200" s="245" t="s">
        <v>153</v>
      </c>
      <c r="E1200" s="246">
        <v>1</v>
      </c>
      <c r="F1200" s="377"/>
      <c r="G1200" s="247">
        <f>E1200*F1200</f>
        <v>0</v>
      </c>
      <c r="H1200" s="248">
        <v>0</v>
      </c>
      <c r="I1200" s="249">
        <f>E1200*H1200</f>
        <v>0</v>
      </c>
      <c r="J1200" s="248"/>
      <c r="K1200" s="249">
        <f>E1200*J1200</f>
        <v>0</v>
      </c>
      <c r="O1200" s="241">
        <v>2</v>
      </c>
      <c r="AA1200" s="214">
        <v>12</v>
      </c>
      <c r="AB1200" s="214">
        <v>0</v>
      </c>
      <c r="AC1200" s="214">
        <v>225</v>
      </c>
      <c r="AZ1200" s="214">
        <v>2</v>
      </c>
      <c r="BA1200" s="214">
        <f>IF(AZ1200=1,G1200,0)</f>
        <v>0</v>
      </c>
      <c r="BB1200" s="214">
        <f>IF(AZ1200=2,G1200,0)</f>
        <v>0</v>
      </c>
      <c r="BC1200" s="214">
        <f>IF(AZ1200=3,G1200,0)</f>
        <v>0</v>
      </c>
      <c r="BD1200" s="214">
        <f>IF(AZ1200=4,G1200,0)</f>
        <v>0</v>
      </c>
      <c r="BE1200" s="214">
        <f>IF(AZ1200=5,G1200,0)</f>
        <v>0</v>
      </c>
      <c r="CA1200" s="241">
        <v>12</v>
      </c>
      <c r="CB1200" s="241">
        <v>0</v>
      </c>
    </row>
    <row r="1201" spans="1:15" ht="12.75">
      <c r="A1201" s="250"/>
      <c r="B1201" s="253"/>
      <c r="C1201" s="580" t="s">
        <v>845</v>
      </c>
      <c r="D1201" s="581"/>
      <c r="E1201" s="254">
        <v>1</v>
      </c>
      <c r="F1201" s="540"/>
      <c r="G1201" s="255"/>
      <c r="H1201" s="256"/>
      <c r="I1201" s="251"/>
      <c r="J1201" s="257"/>
      <c r="K1201" s="251"/>
      <c r="M1201" s="252" t="s">
        <v>845</v>
      </c>
      <c r="O1201" s="241"/>
    </row>
    <row r="1202" spans="1:80" ht="12.75">
      <c r="A1202" s="242">
        <v>164</v>
      </c>
      <c r="B1202" s="243" t="s">
        <v>846</v>
      </c>
      <c r="C1202" s="244" t="s">
        <v>847</v>
      </c>
      <c r="D1202" s="245" t="s">
        <v>579</v>
      </c>
      <c r="E1202" s="246">
        <v>0.38205</v>
      </c>
      <c r="F1202" s="377"/>
      <c r="G1202" s="247">
        <f>E1202*F1202</f>
        <v>0</v>
      </c>
      <c r="H1202" s="248">
        <v>0</v>
      </c>
      <c r="I1202" s="249">
        <f>E1202*H1202</f>
        <v>0</v>
      </c>
      <c r="J1202" s="248"/>
      <c r="K1202" s="249">
        <f>E1202*J1202</f>
        <v>0</v>
      </c>
      <c r="O1202" s="241">
        <v>2</v>
      </c>
      <c r="AA1202" s="214">
        <v>7</v>
      </c>
      <c r="AB1202" s="214">
        <v>1001</v>
      </c>
      <c r="AC1202" s="214">
        <v>5</v>
      </c>
      <c r="AZ1202" s="214">
        <v>2</v>
      </c>
      <c r="BA1202" s="214">
        <f>IF(AZ1202=1,G1202,0)</f>
        <v>0</v>
      </c>
      <c r="BB1202" s="214">
        <f>IF(AZ1202=2,G1202,0)</f>
        <v>0</v>
      </c>
      <c r="BC1202" s="214">
        <f>IF(AZ1202=3,G1202,0)</f>
        <v>0</v>
      </c>
      <c r="BD1202" s="214">
        <f>IF(AZ1202=4,G1202,0)</f>
        <v>0</v>
      </c>
      <c r="BE1202" s="214">
        <f>IF(AZ1202=5,G1202,0)</f>
        <v>0</v>
      </c>
      <c r="CA1202" s="241">
        <v>7</v>
      </c>
      <c r="CB1202" s="241">
        <v>1001</v>
      </c>
    </row>
    <row r="1203" spans="1:57" ht="12.75">
      <c r="A1203" s="258"/>
      <c r="B1203" s="259" t="s">
        <v>102</v>
      </c>
      <c r="C1203" s="260" t="s">
        <v>804</v>
      </c>
      <c r="D1203" s="261"/>
      <c r="E1203" s="262"/>
      <c r="F1203" s="542"/>
      <c r="G1203" s="264">
        <f>SUM(G1166:G1202)</f>
        <v>0</v>
      </c>
      <c r="H1203" s="265"/>
      <c r="I1203" s="266">
        <f>SUM(I1166:I1202)</f>
        <v>0.38204999999999995</v>
      </c>
      <c r="J1203" s="265"/>
      <c r="K1203" s="266">
        <f>SUM(K1166:K1202)</f>
        <v>-1.42346</v>
      </c>
      <c r="O1203" s="241">
        <v>4</v>
      </c>
      <c r="BA1203" s="267">
        <f>SUM(BA1166:BA1202)</f>
        <v>0</v>
      </c>
      <c r="BB1203" s="267">
        <f>SUM(BB1166:BB1202)</f>
        <v>0</v>
      </c>
      <c r="BC1203" s="267">
        <f>SUM(BC1166:BC1202)</f>
        <v>0</v>
      </c>
      <c r="BD1203" s="267">
        <f>SUM(BD1166:BD1202)</f>
        <v>0</v>
      </c>
      <c r="BE1203" s="267">
        <f>SUM(BE1166:BE1202)</f>
        <v>0</v>
      </c>
    </row>
    <row r="1204" spans="1:15" ht="12.75">
      <c r="A1204" s="231" t="s">
        <v>98</v>
      </c>
      <c r="B1204" s="232" t="s">
        <v>848</v>
      </c>
      <c r="C1204" s="233" t="s">
        <v>849</v>
      </c>
      <c r="D1204" s="234"/>
      <c r="E1204" s="235"/>
      <c r="F1204" s="543"/>
      <c r="G1204" s="236"/>
      <c r="H1204" s="237"/>
      <c r="I1204" s="238"/>
      <c r="J1204" s="239"/>
      <c r="K1204" s="240"/>
      <c r="O1204" s="241">
        <v>1</v>
      </c>
    </row>
    <row r="1205" spans="1:80" ht="22.5">
      <c r="A1205" s="242">
        <v>165</v>
      </c>
      <c r="B1205" s="243" t="s">
        <v>851</v>
      </c>
      <c r="C1205" s="244" t="s">
        <v>852</v>
      </c>
      <c r="D1205" s="245" t="s">
        <v>112</v>
      </c>
      <c r="E1205" s="246">
        <v>848.706</v>
      </c>
      <c r="F1205" s="377"/>
      <c r="G1205" s="247">
        <f>E1205*F1205</f>
        <v>0</v>
      </c>
      <c r="H1205" s="248">
        <v>0.017</v>
      </c>
      <c r="I1205" s="249">
        <f>E1205*H1205</f>
        <v>14.428002000000001</v>
      </c>
      <c r="J1205" s="248"/>
      <c r="K1205" s="249">
        <f>E1205*J1205</f>
        <v>0</v>
      </c>
      <c r="O1205" s="241">
        <v>2</v>
      </c>
      <c r="AA1205" s="214">
        <v>12</v>
      </c>
      <c r="AB1205" s="214">
        <v>0</v>
      </c>
      <c r="AC1205" s="214">
        <v>15</v>
      </c>
      <c r="AZ1205" s="214">
        <v>2</v>
      </c>
      <c r="BA1205" s="214">
        <f>IF(AZ1205=1,G1205,0)</f>
        <v>0</v>
      </c>
      <c r="BB1205" s="214">
        <f>IF(AZ1205=2,G1205,0)</f>
        <v>0</v>
      </c>
      <c r="BC1205" s="214">
        <f>IF(AZ1205=3,G1205,0)</f>
        <v>0</v>
      </c>
      <c r="BD1205" s="214">
        <f>IF(AZ1205=4,G1205,0)</f>
        <v>0</v>
      </c>
      <c r="BE1205" s="214">
        <f>IF(AZ1205=5,G1205,0)</f>
        <v>0</v>
      </c>
      <c r="CA1205" s="241">
        <v>12</v>
      </c>
      <c r="CB1205" s="241">
        <v>0</v>
      </c>
    </row>
    <row r="1206" spans="1:15" ht="12.75">
      <c r="A1206" s="250"/>
      <c r="B1206" s="253"/>
      <c r="C1206" s="580" t="s">
        <v>853</v>
      </c>
      <c r="D1206" s="581"/>
      <c r="E1206" s="254">
        <v>0</v>
      </c>
      <c r="F1206" s="540"/>
      <c r="G1206" s="255"/>
      <c r="H1206" s="256"/>
      <c r="I1206" s="251"/>
      <c r="J1206" s="257"/>
      <c r="K1206" s="251"/>
      <c r="M1206" s="252" t="s">
        <v>853</v>
      </c>
      <c r="O1206" s="241"/>
    </row>
    <row r="1207" spans="1:15" ht="12.75">
      <c r="A1207" s="250"/>
      <c r="B1207" s="253"/>
      <c r="C1207" s="580" t="s">
        <v>854</v>
      </c>
      <c r="D1207" s="581"/>
      <c r="E1207" s="254">
        <v>0</v>
      </c>
      <c r="F1207" s="540"/>
      <c r="G1207" s="255"/>
      <c r="H1207" s="256"/>
      <c r="I1207" s="251"/>
      <c r="J1207" s="257"/>
      <c r="K1207" s="251"/>
      <c r="M1207" s="252" t="s">
        <v>854</v>
      </c>
      <c r="O1207" s="241"/>
    </row>
    <row r="1208" spans="1:15" ht="12.75">
      <c r="A1208" s="250"/>
      <c r="B1208" s="253"/>
      <c r="C1208" s="580" t="s">
        <v>855</v>
      </c>
      <c r="D1208" s="581"/>
      <c r="E1208" s="254">
        <v>0</v>
      </c>
      <c r="F1208" s="540"/>
      <c r="G1208" s="255"/>
      <c r="H1208" s="256"/>
      <c r="I1208" s="251"/>
      <c r="J1208" s="257"/>
      <c r="K1208" s="251"/>
      <c r="M1208" s="252" t="s">
        <v>855</v>
      </c>
      <c r="O1208" s="241"/>
    </row>
    <row r="1209" spans="1:15" ht="12.75">
      <c r="A1209" s="250"/>
      <c r="B1209" s="253"/>
      <c r="C1209" s="580" t="s">
        <v>856</v>
      </c>
      <c r="D1209" s="581"/>
      <c r="E1209" s="254">
        <v>0</v>
      </c>
      <c r="F1209" s="540"/>
      <c r="G1209" s="255"/>
      <c r="H1209" s="256"/>
      <c r="I1209" s="251"/>
      <c r="J1209" s="257"/>
      <c r="K1209" s="251"/>
      <c r="M1209" s="252" t="s">
        <v>856</v>
      </c>
      <c r="O1209" s="241"/>
    </row>
    <row r="1210" spans="1:15" ht="12.75">
      <c r="A1210" s="250"/>
      <c r="B1210" s="253"/>
      <c r="C1210" s="580" t="s">
        <v>857</v>
      </c>
      <c r="D1210" s="581"/>
      <c r="E1210" s="254">
        <v>0</v>
      </c>
      <c r="F1210" s="540"/>
      <c r="G1210" s="255"/>
      <c r="H1210" s="256"/>
      <c r="I1210" s="251"/>
      <c r="J1210" s="257"/>
      <c r="K1210" s="251"/>
      <c r="M1210" s="252" t="s">
        <v>857</v>
      </c>
      <c r="O1210" s="241"/>
    </row>
    <row r="1211" spans="1:15" ht="12.75">
      <c r="A1211" s="250"/>
      <c r="B1211" s="253"/>
      <c r="C1211" s="580" t="s">
        <v>788</v>
      </c>
      <c r="D1211" s="581"/>
      <c r="E1211" s="254">
        <v>0</v>
      </c>
      <c r="F1211" s="540"/>
      <c r="G1211" s="255"/>
      <c r="H1211" s="256"/>
      <c r="I1211" s="251"/>
      <c r="J1211" s="257"/>
      <c r="K1211" s="251"/>
      <c r="M1211" s="252" t="s">
        <v>788</v>
      </c>
      <c r="O1211" s="241"/>
    </row>
    <row r="1212" spans="1:15" ht="12.75">
      <c r="A1212" s="250"/>
      <c r="B1212" s="253"/>
      <c r="C1212" s="580" t="s">
        <v>789</v>
      </c>
      <c r="D1212" s="581"/>
      <c r="E1212" s="254">
        <v>0</v>
      </c>
      <c r="F1212" s="540"/>
      <c r="G1212" s="255"/>
      <c r="H1212" s="256"/>
      <c r="I1212" s="251"/>
      <c r="J1212" s="257"/>
      <c r="K1212" s="251"/>
      <c r="M1212" s="252" t="s">
        <v>789</v>
      </c>
      <c r="O1212" s="241"/>
    </row>
    <row r="1213" spans="1:15" ht="12.75">
      <c r="A1213" s="250"/>
      <c r="B1213" s="253"/>
      <c r="C1213" s="580" t="s">
        <v>790</v>
      </c>
      <c r="D1213" s="581"/>
      <c r="E1213" s="254">
        <v>0</v>
      </c>
      <c r="F1213" s="540"/>
      <c r="G1213" s="255"/>
      <c r="H1213" s="256"/>
      <c r="I1213" s="251"/>
      <c r="J1213" s="257"/>
      <c r="K1213" s="251"/>
      <c r="M1213" s="252" t="s">
        <v>790</v>
      </c>
      <c r="O1213" s="241"/>
    </row>
    <row r="1214" spans="1:15" ht="12.75">
      <c r="A1214" s="250"/>
      <c r="B1214" s="253"/>
      <c r="C1214" s="580" t="s">
        <v>791</v>
      </c>
      <c r="D1214" s="581"/>
      <c r="E1214" s="254">
        <v>0</v>
      </c>
      <c r="F1214" s="540"/>
      <c r="G1214" s="255"/>
      <c r="H1214" s="256"/>
      <c r="I1214" s="251"/>
      <c r="J1214" s="257"/>
      <c r="K1214" s="251"/>
      <c r="M1214" s="252" t="s">
        <v>791</v>
      </c>
      <c r="O1214" s="241"/>
    </row>
    <row r="1215" spans="1:15" ht="22.5">
      <c r="A1215" s="250"/>
      <c r="B1215" s="253"/>
      <c r="C1215" s="580" t="s">
        <v>792</v>
      </c>
      <c r="D1215" s="581"/>
      <c r="E1215" s="254">
        <v>0</v>
      </c>
      <c r="F1215" s="540"/>
      <c r="G1215" s="255"/>
      <c r="H1215" s="256"/>
      <c r="I1215" s="251"/>
      <c r="J1215" s="257"/>
      <c r="K1215" s="251"/>
      <c r="M1215" s="252" t="s">
        <v>792</v>
      </c>
      <c r="O1215" s="241"/>
    </row>
    <row r="1216" spans="1:15" ht="12.75">
      <c r="A1216" s="250"/>
      <c r="B1216" s="253"/>
      <c r="C1216" s="580" t="s">
        <v>244</v>
      </c>
      <c r="D1216" s="581"/>
      <c r="E1216" s="254">
        <v>13.26</v>
      </c>
      <c r="F1216" s="540"/>
      <c r="G1216" s="255"/>
      <c r="H1216" s="256"/>
      <c r="I1216" s="251"/>
      <c r="J1216" s="257"/>
      <c r="K1216" s="251"/>
      <c r="M1216" s="252" t="s">
        <v>244</v>
      </c>
      <c r="O1216" s="241"/>
    </row>
    <row r="1217" spans="1:15" ht="12.75">
      <c r="A1217" s="250"/>
      <c r="B1217" s="253"/>
      <c r="C1217" s="580" t="s">
        <v>245</v>
      </c>
      <c r="D1217" s="581"/>
      <c r="E1217" s="254">
        <v>0.8</v>
      </c>
      <c r="F1217" s="540"/>
      <c r="G1217" s="255"/>
      <c r="H1217" s="256"/>
      <c r="I1217" s="251"/>
      <c r="J1217" s="257"/>
      <c r="K1217" s="251"/>
      <c r="M1217" s="252" t="s">
        <v>245</v>
      </c>
      <c r="O1217" s="241"/>
    </row>
    <row r="1218" spans="1:15" ht="12.75">
      <c r="A1218" s="250"/>
      <c r="B1218" s="253"/>
      <c r="C1218" s="580" t="s">
        <v>246</v>
      </c>
      <c r="D1218" s="581"/>
      <c r="E1218" s="254">
        <v>0.6</v>
      </c>
      <c r="F1218" s="540"/>
      <c r="G1218" s="255"/>
      <c r="H1218" s="256"/>
      <c r="I1218" s="251"/>
      <c r="J1218" s="257"/>
      <c r="K1218" s="251"/>
      <c r="M1218" s="252" t="s">
        <v>246</v>
      </c>
      <c r="O1218" s="241"/>
    </row>
    <row r="1219" spans="1:15" ht="12.75">
      <c r="A1219" s="250"/>
      <c r="B1219" s="253"/>
      <c r="C1219" s="580" t="s">
        <v>247</v>
      </c>
      <c r="D1219" s="581"/>
      <c r="E1219" s="254">
        <v>6.3</v>
      </c>
      <c r="F1219" s="540"/>
      <c r="G1219" s="255"/>
      <c r="H1219" s="256"/>
      <c r="I1219" s="251"/>
      <c r="J1219" s="257"/>
      <c r="K1219" s="251"/>
      <c r="M1219" s="252" t="s">
        <v>247</v>
      </c>
      <c r="O1219" s="241"/>
    </row>
    <row r="1220" spans="1:15" ht="12.75">
      <c r="A1220" s="250"/>
      <c r="B1220" s="253"/>
      <c r="C1220" s="580" t="s">
        <v>248</v>
      </c>
      <c r="D1220" s="581"/>
      <c r="E1220" s="254">
        <v>1.696</v>
      </c>
      <c r="F1220" s="540"/>
      <c r="G1220" s="255"/>
      <c r="H1220" s="256"/>
      <c r="I1220" s="251"/>
      <c r="J1220" s="257"/>
      <c r="K1220" s="251"/>
      <c r="M1220" s="252" t="s">
        <v>248</v>
      </c>
      <c r="O1220" s="241"/>
    </row>
    <row r="1221" spans="1:15" ht="12.75">
      <c r="A1221" s="250"/>
      <c r="B1221" s="253"/>
      <c r="C1221" s="580" t="s">
        <v>249</v>
      </c>
      <c r="D1221" s="581"/>
      <c r="E1221" s="254">
        <v>35.36</v>
      </c>
      <c r="F1221" s="540"/>
      <c r="G1221" s="255"/>
      <c r="H1221" s="256"/>
      <c r="I1221" s="251"/>
      <c r="J1221" s="257"/>
      <c r="K1221" s="251"/>
      <c r="M1221" s="252" t="s">
        <v>249</v>
      </c>
      <c r="O1221" s="241"/>
    </row>
    <row r="1222" spans="1:15" ht="12.75">
      <c r="A1222" s="250"/>
      <c r="B1222" s="253"/>
      <c r="C1222" s="580" t="s">
        <v>250</v>
      </c>
      <c r="D1222" s="581"/>
      <c r="E1222" s="254">
        <v>96</v>
      </c>
      <c r="F1222" s="540"/>
      <c r="G1222" s="255"/>
      <c r="H1222" s="256"/>
      <c r="I1222" s="251"/>
      <c r="J1222" s="257"/>
      <c r="K1222" s="251"/>
      <c r="M1222" s="252" t="s">
        <v>250</v>
      </c>
      <c r="O1222" s="241"/>
    </row>
    <row r="1223" spans="1:15" ht="12.75">
      <c r="A1223" s="250"/>
      <c r="B1223" s="253"/>
      <c r="C1223" s="580" t="s">
        <v>251</v>
      </c>
      <c r="D1223" s="581"/>
      <c r="E1223" s="254">
        <v>481.14</v>
      </c>
      <c r="F1223" s="540"/>
      <c r="G1223" s="255"/>
      <c r="H1223" s="256"/>
      <c r="I1223" s="251"/>
      <c r="J1223" s="257"/>
      <c r="K1223" s="251"/>
      <c r="M1223" s="252" t="s">
        <v>251</v>
      </c>
      <c r="O1223" s="241"/>
    </row>
    <row r="1224" spans="1:15" ht="12.75">
      <c r="A1224" s="250"/>
      <c r="B1224" s="253"/>
      <c r="C1224" s="580" t="s">
        <v>252</v>
      </c>
      <c r="D1224" s="581"/>
      <c r="E1224" s="254">
        <v>120.96</v>
      </c>
      <c r="F1224" s="540"/>
      <c r="G1224" s="255"/>
      <c r="H1224" s="256"/>
      <c r="I1224" s="251"/>
      <c r="J1224" s="257"/>
      <c r="K1224" s="251"/>
      <c r="M1224" s="252" t="s">
        <v>252</v>
      </c>
      <c r="O1224" s="241"/>
    </row>
    <row r="1225" spans="1:15" ht="12.75">
      <c r="A1225" s="250"/>
      <c r="B1225" s="253"/>
      <c r="C1225" s="580" t="s">
        <v>253</v>
      </c>
      <c r="D1225" s="581"/>
      <c r="E1225" s="254">
        <v>9.558</v>
      </c>
      <c r="F1225" s="540"/>
      <c r="G1225" s="255"/>
      <c r="H1225" s="256"/>
      <c r="I1225" s="251"/>
      <c r="J1225" s="257"/>
      <c r="K1225" s="251"/>
      <c r="M1225" s="252" t="s">
        <v>253</v>
      </c>
      <c r="O1225" s="241"/>
    </row>
    <row r="1226" spans="1:15" ht="12.75">
      <c r="A1226" s="250"/>
      <c r="B1226" s="253"/>
      <c r="C1226" s="580" t="s">
        <v>254</v>
      </c>
      <c r="D1226" s="581"/>
      <c r="E1226" s="254">
        <v>4.779</v>
      </c>
      <c r="F1226" s="540"/>
      <c r="G1226" s="255"/>
      <c r="H1226" s="256"/>
      <c r="I1226" s="251"/>
      <c r="J1226" s="257"/>
      <c r="K1226" s="251"/>
      <c r="M1226" s="252" t="s">
        <v>254</v>
      </c>
      <c r="O1226" s="241"/>
    </row>
    <row r="1227" spans="1:15" ht="12.75">
      <c r="A1227" s="250"/>
      <c r="B1227" s="253"/>
      <c r="C1227" s="580" t="s">
        <v>255</v>
      </c>
      <c r="D1227" s="581"/>
      <c r="E1227" s="254">
        <v>7.29</v>
      </c>
      <c r="F1227" s="540"/>
      <c r="G1227" s="255"/>
      <c r="H1227" s="256"/>
      <c r="I1227" s="251"/>
      <c r="J1227" s="257"/>
      <c r="K1227" s="251"/>
      <c r="M1227" s="252" t="s">
        <v>255</v>
      </c>
      <c r="O1227" s="241"/>
    </row>
    <row r="1228" spans="1:15" ht="12.75">
      <c r="A1228" s="250"/>
      <c r="B1228" s="253"/>
      <c r="C1228" s="580" t="s">
        <v>256</v>
      </c>
      <c r="D1228" s="581"/>
      <c r="E1228" s="254">
        <v>13.068</v>
      </c>
      <c r="F1228" s="540"/>
      <c r="G1228" s="255"/>
      <c r="H1228" s="256"/>
      <c r="I1228" s="251"/>
      <c r="J1228" s="257"/>
      <c r="K1228" s="251"/>
      <c r="M1228" s="252" t="s">
        <v>256</v>
      </c>
      <c r="O1228" s="241"/>
    </row>
    <row r="1229" spans="1:15" ht="12.75">
      <c r="A1229" s="250"/>
      <c r="B1229" s="253"/>
      <c r="C1229" s="580" t="s">
        <v>257</v>
      </c>
      <c r="D1229" s="581"/>
      <c r="E1229" s="254">
        <v>13.431</v>
      </c>
      <c r="F1229" s="540"/>
      <c r="G1229" s="255"/>
      <c r="H1229" s="256"/>
      <c r="I1229" s="251"/>
      <c r="J1229" s="257"/>
      <c r="K1229" s="251"/>
      <c r="M1229" s="252" t="s">
        <v>257</v>
      </c>
      <c r="O1229" s="241"/>
    </row>
    <row r="1230" spans="1:15" ht="12.75">
      <c r="A1230" s="250"/>
      <c r="B1230" s="253"/>
      <c r="C1230" s="580" t="s">
        <v>258</v>
      </c>
      <c r="D1230" s="581"/>
      <c r="E1230" s="254">
        <v>7.744</v>
      </c>
      <c r="F1230" s="540"/>
      <c r="G1230" s="255"/>
      <c r="H1230" s="256"/>
      <c r="I1230" s="251"/>
      <c r="J1230" s="257"/>
      <c r="K1230" s="251"/>
      <c r="M1230" s="252" t="s">
        <v>258</v>
      </c>
      <c r="O1230" s="241"/>
    </row>
    <row r="1231" spans="1:15" ht="12.75">
      <c r="A1231" s="250"/>
      <c r="B1231" s="253"/>
      <c r="C1231" s="580" t="s">
        <v>259</v>
      </c>
      <c r="D1231" s="581"/>
      <c r="E1231" s="254">
        <v>9.99</v>
      </c>
      <c r="F1231" s="540"/>
      <c r="G1231" s="255"/>
      <c r="H1231" s="256"/>
      <c r="I1231" s="251"/>
      <c r="J1231" s="257"/>
      <c r="K1231" s="251"/>
      <c r="M1231" s="252" t="s">
        <v>259</v>
      </c>
      <c r="O1231" s="241"/>
    </row>
    <row r="1232" spans="1:15" ht="12.75">
      <c r="A1232" s="250"/>
      <c r="B1232" s="253"/>
      <c r="C1232" s="580" t="s">
        <v>260</v>
      </c>
      <c r="D1232" s="581"/>
      <c r="E1232" s="254">
        <v>19.98</v>
      </c>
      <c r="F1232" s="540"/>
      <c r="G1232" s="255"/>
      <c r="H1232" s="256"/>
      <c r="I1232" s="251"/>
      <c r="J1232" s="257"/>
      <c r="K1232" s="251"/>
      <c r="M1232" s="252" t="s">
        <v>260</v>
      </c>
      <c r="O1232" s="241"/>
    </row>
    <row r="1233" spans="1:15" ht="12.75">
      <c r="A1233" s="250"/>
      <c r="B1233" s="253"/>
      <c r="C1233" s="580" t="s">
        <v>261</v>
      </c>
      <c r="D1233" s="581"/>
      <c r="E1233" s="254">
        <v>3.09</v>
      </c>
      <c r="F1233" s="540"/>
      <c r="G1233" s="255"/>
      <c r="H1233" s="256"/>
      <c r="I1233" s="251"/>
      <c r="J1233" s="257"/>
      <c r="K1233" s="251"/>
      <c r="M1233" s="252" t="s">
        <v>261</v>
      </c>
      <c r="O1233" s="241"/>
    </row>
    <row r="1234" spans="1:15" ht="12.75">
      <c r="A1234" s="250"/>
      <c r="B1234" s="253"/>
      <c r="C1234" s="580" t="s">
        <v>262</v>
      </c>
      <c r="D1234" s="581"/>
      <c r="E1234" s="254">
        <v>2.58</v>
      </c>
      <c r="F1234" s="540"/>
      <c r="G1234" s="255"/>
      <c r="H1234" s="256"/>
      <c r="I1234" s="251"/>
      <c r="J1234" s="257"/>
      <c r="K1234" s="251"/>
      <c r="M1234" s="252" t="s">
        <v>262</v>
      </c>
      <c r="O1234" s="241"/>
    </row>
    <row r="1235" spans="1:15" ht="12.75">
      <c r="A1235" s="250"/>
      <c r="B1235" s="253"/>
      <c r="C1235" s="580" t="s">
        <v>263</v>
      </c>
      <c r="D1235" s="581"/>
      <c r="E1235" s="254">
        <v>1.08</v>
      </c>
      <c r="F1235" s="540"/>
      <c r="G1235" s="255"/>
      <c r="H1235" s="256"/>
      <c r="I1235" s="251"/>
      <c r="J1235" s="257"/>
      <c r="K1235" s="251"/>
      <c r="M1235" s="252" t="s">
        <v>263</v>
      </c>
      <c r="O1235" s="241"/>
    </row>
    <row r="1236" spans="1:80" ht="22.5">
      <c r="A1236" s="242">
        <v>166</v>
      </c>
      <c r="B1236" s="243" t="s">
        <v>858</v>
      </c>
      <c r="C1236" s="244" t="s">
        <v>859</v>
      </c>
      <c r="D1236" s="245" t="s">
        <v>112</v>
      </c>
      <c r="E1236" s="246">
        <v>21.403</v>
      </c>
      <c r="F1236" s="377"/>
      <c r="G1236" s="247">
        <f>E1236*F1236</f>
        <v>0</v>
      </c>
      <c r="H1236" s="248">
        <v>0.017</v>
      </c>
      <c r="I1236" s="249">
        <f>E1236*H1236</f>
        <v>0.363851</v>
      </c>
      <c r="J1236" s="248"/>
      <c r="K1236" s="249">
        <f>E1236*J1236</f>
        <v>0</v>
      </c>
      <c r="O1236" s="241">
        <v>2</v>
      </c>
      <c r="AA1236" s="214">
        <v>12</v>
      </c>
      <c r="AB1236" s="214">
        <v>0</v>
      </c>
      <c r="AC1236" s="214">
        <v>16</v>
      </c>
      <c r="AZ1236" s="214">
        <v>2</v>
      </c>
      <c r="BA1236" s="214">
        <f>IF(AZ1236=1,G1236,0)</f>
        <v>0</v>
      </c>
      <c r="BB1236" s="214">
        <f>IF(AZ1236=2,G1236,0)</f>
        <v>0</v>
      </c>
      <c r="BC1236" s="214">
        <f>IF(AZ1236=3,G1236,0)</f>
        <v>0</v>
      </c>
      <c r="BD1236" s="214">
        <f>IF(AZ1236=4,G1236,0)</f>
        <v>0</v>
      </c>
      <c r="BE1236" s="214">
        <f>IF(AZ1236=5,G1236,0)</f>
        <v>0</v>
      </c>
      <c r="CA1236" s="241">
        <v>12</v>
      </c>
      <c r="CB1236" s="241">
        <v>0</v>
      </c>
    </row>
    <row r="1237" spans="1:15" ht="22.5">
      <c r="A1237" s="250"/>
      <c r="B1237" s="253"/>
      <c r="C1237" s="580" t="s">
        <v>860</v>
      </c>
      <c r="D1237" s="581"/>
      <c r="E1237" s="254">
        <v>0</v>
      </c>
      <c r="F1237" s="540"/>
      <c r="G1237" s="255"/>
      <c r="H1237" s="256"/>
      <c r="I1237" s="251"/>
      <c r="J1237" s="257"/>
      <c r="K1237" s="251"/>
      <c r="M1237" s="252" t="s">
        <v>860</v>
      </c>
      <c r="O1237" s="241"/>
    </row>
    <row r="1238" spans="1:15" ht="12.75">
      <c r="A1238" s="250"/>
      <c r="B1238" s="253"/>
      <c r="C1238" s="580" t="s">
        <v>783</v>
      </c>
      <c r="D1238" s="581"/>
      <c r="E1238" s="254">
        <v>0</v>
      </c>
      <c r="F1238" s="540"/>
      <c r="G1238" s="255"/>
      <c r="H1238" s="256"/>
      <c r="I1238" s="251"/>
      <c r="J1238" s="257"/>
      <c r="K1238" s="251"/>
      <c r="M1238" s="252" t="s">
        <v>783</v>
      </c>
      <c r="O1238" s="241"/>
    </row>
    <row r="1239" spans="1:15" ht="12.75">
      <c r="A1239" s="250"/>
      <c r="B1239" s="253"/>
      <c r="C1239" s="580" t="s">
        <v>784</v>
      </c>
      <c r="D1239" s="581"/>
      <c r="E1239" s="254">
        <v>0</v>
      </c>
      <c r="F1239" s="540"/>
      <c r="G1239" s="255"/>
      <c r="H1239" s="256"/>
      <c r="I1239" s="251"/>
      <c r="J1239" s="257"/>
      <c r="K1239" s="251"/>
      <c r="M1239" s="252" t="s">
        <v>784</v>
      </c>
      <c r="O1239" s="241"/>
    </row>
    <row r="1240" spans="1:15" ht="12.75">
      <c r="A1240" s="250"/>
      <c r="B1240" s="253"/>
      <c r="C1240" s="580" t="s">
        <v>785</v>
      </c>
      <c r="D1240" s="581"/>
      <c r="E1240" s="254">
        <v>0</v>
      </c>
      <c r="F1240" s="540"/>
      <c r="G1240" s="255"/>
      <c r="H1240" s="256"/>
      <c r="I1240" s="251"/>
      <c r="J1240" s="257"/>
      <c r="K1240" s="251"/>
      <c r="M1240" s="252" t="s">
        <v>785</v>
      </c>
      <c r="O1240" s="241"/>
    </row>
    <row r="1241" spans="1:15" ht="12.75">
      <c r="A1241" s="250"/>
      <c r="B1241" s="253"/>
      <c r="C1241" s="580" t="s">
        <v>786</v>
      </c>
      <c r="D1241" s="581"/>
      <c r="E1241" s="254">
        <v>0</v>
      </c>
      <c r="F1241" s="540"/>
      <c r="G1241" s="255"/>
      <c r="H1241" s="256"/>
      <c r="I1241" s="251"/>
      <c r="J1241" s="257"/>
      <c r="K1241" s="251"/>
      <c r="M1241" s="252" t="s">
        <v>786</v>
      </c>
      <c r="O1241" s="241"/>
    </row>
    <row r="1242" spans="1:15" ht="12.75">
      <c r="A1242" s="250"/>
      <c r="B1242" s="253"/>
      <c r="C1242" s="580" t="s">
        <v>787</v>
      </c>
      <c r="D1242" s="581"/>
      <c r="E1242" s="254">
        <v>0</v>
      </c>
      <c r="F1242" s="540"/>
      <c r="G1242" s="255"/>
      <c r="H1242" s="256"/>
      <c r="I1242" s="251"/>
      <c r="J1242" s="257"/>
      <c r="K1242" s="251"/>
      <c r="M1242" s="252" t="s">
        <v>787</v>
      </c>
      <c r="O1242" s="241"/>
    </row>
    <row r="1243" spans="1:15" ht="12.75">
      <c r="A1243" s="250"/>
      <c r="B1243" s="253"/>
      <c r="C1243" s="580" t="s">
        <v>788</v>
      </c>
      <c r="D1243" s="581"/>
      <c r="E1243" s="254">
        <v>0</v>
      </c>
      <c r="F1243" s="540"/>
      <c r="G1243" s="255"/>
      <c r="H1243" s="256"/>
      <c r="I1243" s="251"/>
      <c r="J1243" s="257"/>
      <c r="K1243" s="251"/>
      <c r="M1243" s="252" t="s">
        <v>788</v>
      </c>
      <c r="O1243" s="241"/>
    </row>
    <row r="1244" spans="1:15" ht="12.75">
      <c r="A1244" s="250"/>
      <c r="B1244" s="253"/>
      <c r="C1244" s="580" t="s">
        <v>789</v>
      </c>
      <c r="D1244" s="581"/>
      <c r="E1244" s="254">
        <v>0</v>
      </c>
      <c r="F1244" s="540"/>
      <c r="G1244" s="255"/>
      <c r="H1244" s="256"/>
      <c r="I1244" s="251"/>
      <c r="J1244" s="257"/>
      <c r="K1244" s="251"/>
      <c r="M1244" s="252" t="s">
        <v>789</v>
      </c>
      <c r="O1244" s="241"/>
    </row>
    <row r="1245" spans="1:15" ht="12.75">
      <c r="A1245" s="250"/>
      <c r="B1245" s="253"/>
      <c r="C1245" s="580" t="s">
        <v>790</v>
      </c>
      <c r="D1245" s="581"/>
      <c r="E1245" s="254">
        <v>0</v>
      </c>
      <c r="F1245" s="540"/>
      <c r="G1245" s="255"/>
      <c r="H1245" s="256"/>
      <c r="I1245" s="251"/>
      <c r="J1245" s="257"/>
      <c r="K1245" s="251"/>
      <c r="M1245" s="252" t="s">
        <v>790</v>
      </c>
      <c r="O1245" s="241"/>
    </row>
    <row r="1246" spans="1:15" ht="12.75">
      <c r="A1246" s="250"/>
      <c r="B1246" s="253"/>
      <c r="C1246" s="580" t="s">
        <v>791</v>
      </c>
      <c r="D1246" s="581"/>
      <c r="E1246" s="254">
        <v>0</v>
      </c>
      <c r="F1246" s="540"/>
      <c r="G1246" s="255"/>
      <c r="H1246" s="256"/>
      <c r="I1246" s="251"/>
      <c r="J1246" s="257"/>
      <c r="K1246" s="251"/>
      <c r="M1246" s="252" t="s">
        <v>791</v>
      </c>
      <c r="O1246" s="241"/>
    </row>
    <row r="1247" spans="1:15" ht="22.5">
      <c r="A1247" s="250"/>
      <c r="B1247" s="253"/>
      <c r="C1247" s="580" t="s">
        <v>792</v>
      </c>
      <c r="D1247" s="581"/>
      <c r="E1247" s="254">
        <v>0</v>
      </c>
      <c r="F1247" s="540"/>
      <c r="G1247" s="255"/>
      <c r="H1247" s="256"/>
      <c r="I1247" s="251"/>
      <c r="J1247" s="257"/>
      <c r="K1247" s="251"/>
      <c r="M1247" s="252" t="s">
        <v>792</v>
      </c>
      <c r="O1247" s="241"/>
    </row>
    <row r="1248" spans="1:15" ht="12.75">
      <c r="A1248" s="250"/>
      <c r="B1248" s="253"/>
      <c r="C1248" s="580" t="s">
        <v>264</v>
      </c>
      <c r="D1248" s="581"/>
      <c r="E1248" s="254">
        <v>3.888</v>
      </c>
      <c r="F1248" s="540"/>
      <c r="G1248" s="255"/>
      <c r="H1248" s="256"/>
      <c r="I1248" s="251"/>
      <c r="J1248" s="257"/>
      <c r="K1248" s="251"/>
      <c r="M1248" s="252" t="s">
        <v>264</v>
      </c>
      <c r="O1248" s="241"/>
    </row>
    <row r="1249" spans="1:15" ht="12.75">
      <c r="A1249" s="250"/>
      <c r="B1249" s="253"/>
      <c r="C1249" s="580" t="s">
        <v>265</v>
      </c>
      <c r="D1249" s="581"/>
      <c r="E1249" s="254">
        <v>5.2</v>
      </c>
      <c r="F1249" s="540"/>
      <c r="G1249" s="255"/>
      <c r="H1249" s="256"/>
      <c r="I1249" s="251"/>
      <c r="J1249" s="257"/>
      <c r="K1249" s="251"/>
      <c r="M1249" s="252" t="s">
        <v>265</v>
      </c>
      <c r="O1249" s="241"/>
    </row>
    <row r="1250" spans="1:15" ht="12.75">
      <c r="A1250" s="250"/>
      <c r="B1250" s="253"/>
      <c r="C1250" s="580" t="s">
        <v>266</v>
      </c>
      <c r="D1250" s="581"/>
      <c r="E1250" s="254">
        <v>2.02</v>
      </c>
      <c r="F1250" s="540"/>
      <c r="G1250" s="255"/>
      <c r="H1250" s="256"/>
      <c r="I1250" s="251"/>
      <c r="J1250" s="257"/>
      <c r="K1250" s="251"/>
      <c r="M1250" s="252" t="s">
        <v>266</v>
      </c>
      <c r="O1250" s="241"/>
    </row>
    <row r="1251" spans="1:15" ht="12.75">
      <c r="A1251" s="250"/>
      <c r="B1251" s="253"/>
      <c r="C1251" s="580" t="s">
        <v>267</v>
      </c>
      <c r="D1251" s="581"/>
      <c r="E1251" s="254">
        <v>2.02</v>
      </c>
      <c r="F1251" s="540"/>
      <c r="G1251" s="255"/>
      <c r="H1251" s="256"/>
      <c r="I1251" s="251"/>
      <c r="J1251" s="257"/>
      <c r="K1251" s="251"/>
      <c r="M1251" s="252" t="s">
        <v>267</v>
      </c>
      <c r="O1251" s="241"/>
    </row>
    <row r="1252" spans="1:15" ht="12.75">
      <c r="A1252" s="250"/>
      <c r="B1252" s="253"/>
      <c r="C1252" s="580" t="s">
        <v>268</v>
      </c>
      <c r="D1252" s="581"/>
      <c r="E1252" s="254">
        <v>2.8</v>
      </c>
      <c r="F1252" s="540"/>
      <c r="G1252" s="255"/>
      <c r="H1252" s="256"/>
      <c r="I1252" s="251"/>
      <c r="J1252" s="257"/>
      <c r="K1252" s="251"/>
      <c r="M1252" s="252" t="s">
        <v>268</v>
      </c>
      <c r="O1252" s="241"/>
    </row>
    <row r="1253" spans="1:15" ht="12.75">
      <c r="A1253" s="250"/>
      <c r="B1253" s="253"/>
      <c r="C1253" s="580" t="s">
        <v>269</v>
      </c>
      <c r="D1253" s="581"/>
      <c r="E1253" s="254">
        <v>2.02</v>
      </c>
      <c r="F1253" s="540"/>
      <c r="G1253" s="255"/>
      <c r="H1253" s="256"/>
      <c r="I1253" s="251"/>
      <c r="J1253" s="257"/>
      <c r="K1253" s="251"/>
      <c r="M1253" s="252" t="s">
        <v>269</v>
      </c>
      <c r="O1253" s="241"/>
    </row>
    <row r="1254" spans="1:15" ht="12.75">
      <c r="A1254" s="250"/>
      <c r="B1254" s="253"/>
      <c r="C1254" s="580" t="s">
        <v>270</v>
      </c>
      <c r="D1254" s="581"/>
      <c r="E1254" s="254">
        <v>1.65</v>
      </c>
      <c r="F1254" s="540"/>
      <c r="G1254" s="255"/>
      <c r="H1254" s="256"/>
      <c r="I1254" s="251"/>
      <c r="J1254" s="257"/>
      <c r="K1254" s="251"/>
      <c r="M1254" s="252" t="s">
        <v>270</v>
      </c>
      <c r="O1254" s="241"/>
    </row>
    <row r="1255" spans="1:15" ht="12.75">
      <c r="A1255" s="250"/>
      <c r="B1255" s="253"/>
      <c r="C1255" s="580" t="s">
        <v>271</v>
      </c>
      <c r="D1255" s="581"/>
      <c r="E1255" s="254">
        <v>1.805</v>
      </c>
      <c r="F1255" s="540"/>
      <c r="G1255" s="255"/>
      <c r="H1255" s="256"/>
      <c r="I1255" s="251"/>
      <c r="J1255" s="257"/>
      <c r="K1255" s="251"/>
      <c r="M1255" s="252" t="s">
        <v>271</v>
      </c>
      <c r="O1255" s="241"/>
    </row>
    <row r="1256" spans="1:80" ht="22.5">
      <c r="A1256" s="242">
        <v>167</v>
      </c>
      <c r="B1256" s="243" t="s">
        <v>861</v>
      </c>
      <c r="C1256" s="244" t="s">
        <v>862</v>
      </c>
      <c r="D1256" s="245" t="s">
        <v>153</v>
      </c>
      <c r="E1256" s="246">
        <v>6</v>
      </c>
      <c r="F1256" s="377"/>
      <c r="G1256" s="247">
        <f>E1256*F1256</f>
        <v>0</v>
      </c>
      <c r="H1256" s="248">
        <v>0.017</v>
      </c>
      <c r="I1256" s="249">
        <f>E1256*H1256</f>
        <v>0.10200000000000001</v>
      </c>
      <c r="J1256" s="248"/>
      <c r="K1256" s="249">
        <f>E1256*J1256</f>
        <v>0</v>
      </c>
      <c r="O1256" s="241">
        <v>2</v>
      </c>
      <c r="AA1256" s="214">
        <v>12</v>
      </c>
      <c r="AB1256" s="214">
        <v>0</v>
      </c>
      <c r="AC1256" s="214">
        <v>215</v>
      </c>
      <c r="AZ1256" s="214">
        <v>2</v>
      </c>
      <c r="BA1256" s="214">
        <f>IF(AZ1256=1,G1256,0)</f>
        <v>0</v>
      </c>
      <c r="BB1256" s="214">
        <f>IF(AZ1256=2,G1256,0)</f>
        <v>0</v>
      </c>
      <c r="BC1256" s="214">
        <f>IF(AZ1256=3,G1256,0)</f>
        <v>0</v>
      </c>
      <c r="BD1256" s="214">
        <f>IF(AZ1256=4,G1256,0)</f>
        <v>0</v>
      </c>
      <c r="BE1256" s="214">
        <f>IF(AZ1256=5,G1256,0)</f>
        <v>0</v>
      </c>
      <c r="CA1256" s="241">
        <v>12</v>
      </c>
      <c r="CB1256" s="241">
        <v>0</v>
      </c>
    </row>
    <row r="1257" spans="1:15" ht="22.5">
      <c r="A1257" s="250"/>
      <c r="B1257" s="253"/>
      <c r="C1257" s="580" t="s">
        <v>792</v>
      </c>
      <c r="D1257" s="581"/>
      <c r="E1257" s="254">
        <v>0</v>
      </c>
      <c r="F1257" s="540"/>
      <c r="G1257" s="255"/>
      <c r="H1257" s="256"/>
      <c r="I1257" s="251"/>
      <c r="J1257" s="257"/>
      <c r="K1257" s="251"/>
      <c r="M1257" s="252" t="s">
        <v>792</v>
      </c>
      <c r="O1257" s="241"/>
    </row>
    <row r="1258" spans="1:15" ht="12.75">
      <c r="A1258" s="250"/>
      <c r="B1258" s="253"/>
      <c r="C1258" s="580" t="s">
        <v>863</v>
      </c>
      <c r="D1258" s="581"/>
      <c r="E1258" s="254">
        <v>2</v>
      </c>
      <c r="F1258" s="540"/>
      <c r="G1258" s="255"/>
      <c r="H1258" s="256"/>
      <c r="I1258" s="251"/>
      <c r="J1258" s="257"/>
      <c r="K1258" s="251"/>
      <c r="M1258" s="252" t="s">
        <v>863</v>
      </c>
      <c r="O1258" s="241"/>
    </row>
    <row r="1259" spans="1:15" ht="12.75">
      <c r="A1259" s="250"/>
      <c r="B1259" s="253"/>
      <c r="C1259" s="580" t="s">
        <v>864</v>
      </c>
      <c r="D1259" s="581"/>
      <c r="E1259" s="254">
        <v>4</v>
      </c>
      <c r="F1259" s="540"/>
      <c r="G1259" s="255"/>
      <c r="H1259" s="256"/>
      <c r="I1259" s="251"/>
      <c r="J1259" s="257"/>
      <c r="K1259" s="251"/>
      <c r="M1259" s="252" t="s">
        <v>864</v>
      </c>
      <c r="O1259" s="241"/>
    </row>
    <row r="1260" spans="1:57" ht="12.75">
      <c r="A1260" s="258"/>
      <c r="B1260" s="259" t="s">
        <v>102</v>
      </c>
      <c r="C1260" s="260" t="s">
        <v>850</v>
      </c>
      <c r="D1260" s="261"/>
      <c r="E1260" s="262"/>
      <c r="F1260" s="542"/>
      <c r="G1260" s="264">
        <f>SUM(G1204:G1259)</f>
        <v>0</v>
      </c>
      <c r="H1260" s="265"/>
      <c r="I1260" s="266">
        <f>SUM(I1204:I1259)</f>
        <v>14.893853000000002</v>
      </c>
      <c r="J1260" s="265"/>
      <c r="K1260" s="266">
        <f>SUM(K1204:K1259)</f>
        <v>0</v>
      </c>
      <c r="O1260" s="241">
        <v>4</v>
      </c>
      <c r="BA1260" s="267">
        <f>SUM(BA1204:BA1259)</f>
        <v>0</v>
      </c>
      <c r="BB1260" s="267">
        <f>SUM(BB1204:BB1259)</f>
        <v>0</v>
      </c>
      <c r="BC1260" s="267">
        <f>SUM(BC1204:BC1259)</f>
        <v>0</v>
      </c>
      <c r="BD1260" s="267">
        <f>SUM(BD1204:BD1259)</f>
        <v>0</v>
      </c>
      <c r="BE1260" s="267">
        <f>SUM(BE1204:BE1259)</f>
        <v>0</v>
      </c>
    </row>
    <row r="1261" spans="1:15" ht="12.75">
      <c r="A1261" s="231" t="s">
        <v>98</v>
      </c>
      <c r="B1261" s="232" t="s">
        <v>865</v>
      </c>
      <c r="C1261" s="233" t="s">
        <v>866</v>
      </c>
      <c r="D1261" s="234"/>
      <c r="E1261" s="235"/>
      <c r="F1261" s="543"/>
      <c r="G1261" s="236"/>
      <c r="H1261" s="237"/>
      <c r="I1261" s="238"/>
      <c r="J1261" s="239"/>
      <c r="K1261" s="240"/>
      <c r="O1261" s="241">
        <v>1</v>
      </c>
    </row>
    <row r="1262" spans="1:80" ht="22.5">
      <c r="A1262" s="242">
        <v>168</v>
      </c>
      <c r="B1262" s="243" t="s">
        <v>868</v>
      </c>
      <c r="C1262" s="244" t="s">
        <v>869</v>
      </c>
      <c r="D1262" s="245" t="s">
        <v>112</v>
      </c>
      <c r="E1262" s="246">
        <v>25</v>
      </c>
      <c r="F1262" s="377"/>
      <c r="G1262" s="247">
        <f>E1262*F1262</f>
        <v>0</v>
      </c>
      <c r="H1262" s="248">
        <v>0.00078</v>
      </c>
      <c r="I1262" s="249">
        <f>E1262*H1262</f>
        <v>0.0195</v>
      </c>
      <c r="J1262" s="248">
        <v>0</v>
      </c>
      <c r="K1262" s="249">
        <f>E1262*J1262</f>
        <v>0</v>
      </c>
      <c r="O1262" s="241">
        <v>2</v>
      </c>
      <c r="AA1262" s="214">
        <v>2</v>
      </c>
      <c r="AB1262" s="214">
        <v>7</v>
      </c>
      <c r="AC1262" s="214">
        <v>7</v>
      </c>
      <c r="AZ1262" s="214">
        <v>2</v>
      </c>
      <c r="BA1262" s="214">
        <f>IF(AZ1262=1,G1262,0)</f>
        <v>0</v>
      </c>
      <c r="BB1262" s="214">
        <f>IF(AZ1262=2,G1262,0)</f>
        <v>0</v>
      </c>
      <c r="BC1262" s="214">
        <f>IF(AZ1262=3,G1262,0)</f>
        <v>0</v>
      </c>
      <c r="BD1262" s="214">
        <f>IF(AZ1262=4,G1262,0)</f>
        <v>0</v>
      </c>
      <c r="BE1262" s="214">
        <f>IF(AZ1262=5,G1262,0)</f>
        <v>0</v>
      </c>
      <c r="CA1262" s="241">
        <v>2</v>
      </c>
      <c r="CB1262" s="241">
        <v>7</v>
      </c>
    </row>
    <row r="1263" spans="1:15" ht="12.75">
      <c r="A1263" s="250"/>
      <c r="B1263" s="253"/>
      <c r="C1263" s="580" t="s">
        <v>870</v>
      </c>
      <c r="D1263" s="581"/>
      <c r="E1263" s="254">
        <v>25</v>
      </c>
      <c r="F1263" s="540"/>
      <c r="G1263" s="255"/>
      <c r="H1263" s="256"/>
      <c r="I1263" s="251"/>
      <c r="J1263" s="257"/>
      <c r="K1263" s="251"/>
      <c r="M1263" s="252" t="s">
        <v>870</v>
      </c>
      <c r="O1263" s="241"/>
    </row>
    <row r="1264" spans="1:57" ht="12.75">
      <c r="A1264" s="258"/>
      <c r="B1264" s="259" t="s">
        <v>102</v>
      </c>
      <c r="C1264" s="260" t="s">
        <v>867</v>
      </c>
      <c r="D1264" s="261"/>
      <c r="E1264" s="262"/>
      <c r="F1264" s="542"/>
      <c r="G1264" s="264">
        <f>SUM(G1261:G1263)</f>
        <v>0</v>
      </c>
      <c r="H1264" s="265"/>
      <c r="I1264" s="266">
        <f>SUM(I1261:I1263)</f>
        <v>0.0195</v>
      </c>
      <c r="J1264" s="265"/>
      <c r="K1264" s="266">
        <f>SUM(K1261:K1263)</f>
        <v>0</v>
      </c>
      <c r="O1264" s="241">
        <v>4</v>
      </c>
      <c r="BA1264" s="267">
        <f>SUM(BA1261:BA1263)</f>
        <v>0</v>
      </c>
      <c r="BB1264" s="267">
        <f>SUM(BB1261:BB1263)</f>
        <v>0</v>
      </c>
      <c r="BC1264" s="267">
        <f>SUM(BC1261:BC1263)</f>
        <v>0</v>
      </c>
      <c r="BD1264" s="267">
        <f>SUM(BD1261:BD1263)</f>
        <v>0</v>
      </c>
      <c r="BE1264" s="267">
        <f>SUM(BE1261:BE1263)</f>
        <v>0</v>
      </c>
    </row>
    <row r="1265" spans="1:15" ht="12.75">
      <c r="A1265" s="231" t="s">
        <v>98</v>
      </c>
      <c r="B1265" s="232" t="s">
        <v>871</v>
      </c>
      <c r="C1265" s="233" t="s">
        <v>872</v>
      </c>
      <c r="D1265" s="234"/>
      <c r="E1265" s="235"/>
      <c r="F1265" s="543"/>
      <c r="G1265" s="236"/>
      <c r="H1265" s="237"/>
      <c r="I1265" s="238"/>
      <c r="J1265" s="239"/>
      <c r="K1265" s="240"/>
      <c r="O1265" s="241">
        <v>1</v>
      </c>
    </row>
    <row r="1266" spans="1:80" ht="12.75">
      <c r="A1266" s="242">
        <v>169</v>
      </c>
      <c r="B1266" s="243" t="s">
        <v>874</v>
      </c>
      <c r="C1266" s="244" t="s">
        <v>875</v>
      </c>
      <c r="D1266" s="245" t="s">
        <v>112</v>
      </c>
      <c r="E1266" s="246">
        <v>809.795</v>
      </c>
      <c r="F1266" s="377"/>
      <c r="G1266" s="247">
        <f>E1266*F1266</f>
        <v>0</v>
      </c>
      <c r="H1266" s="248">
        <v>0.00019</v>
      </c>
      <c r="I1266" s="249">
        <f>E1266*H1266</f>
        <v>0.15386105</v>
      </c>
      <c r="J1266" s="248">
        <v>0</v>
      </c>
      <c r="K1266" s="249">
        <f>E1266*J1266</f>
        <v>0</v>
      </c>
      <c r="O1266" s="241">
        <v>2</v>
      </c>
      <c r="AA1266" s="214">
        <v>1</v>
      </c>
      <c r="AB1266" s="214">
        <v>7</v>
      </c>
      <c r="AC1266" s="214">
        <v>7</v>
      </c>
      <c r="AZ1266" s="214">
        <v>2</v>
      </c>
      <c r="BA1266" s="214">
        <f>IF(AZ1266=1,G1266,0)</f>
        <v>0</v>
      </c>
      <c r="BB1266" s="214">
        <f>IF(AZ1266=2,G1266,0)</f>
        <v>0</v>
      </c>
      <c r="BC1266" s="214">
        <f>IF(AZ1266=3,G1266,0)</f>
        <v>0</v>
      </c>
      <c r="BD1266" s="214">
        <f>IF(AZ1266=4,G1266,0)</f>
        <v>0</v>
      </c>
      <c r="BE1266" s="214">
        <f>IF(AZ1266=5,G1266,0)</f>
        <v>0</v>
      </c>
      <c r="CA1266" s="241">
        <v>1</v>
      </c>
      <c r="CB1266" s="241">
        <v>7</v>
      </c>
    </row>
    <row r="1267" spans="1:15" ht="12.75">
      <c r="A1267" s="250"/>
      <c r="B1267" s="253"/>
      <c r="C1267" s="580" t="s">
        <v>876</v>
      </c>
      <c r="D1267" s="581"/>
      <c r="E1267" s="254">
        <v>809.795</v>
      </c>
      <c r="F1267" s="540"/>
      <c r="G1267" s="255"/>
      <c r="H1267" s="256"/>
      <c r="I1267" s="251"/>
      <c r="J1267" s="257"/>
      <c r="K1267" s="251"/>
      <c r="M1267" s="252" t="s">
        <v>876</v>
      </c>
      <c r="O1267" s="241"/>
    </row>
    <row r="1268" spans="1:80" ht="12.75">
      <c r="A1268" s="242">
        <v>170</v>
      </c>
      <c r="B1268" s="243" t="s">
        <v>877</v>
      </c>
      <c r="C1268" s="244" t="s">
        <v>878</v>
      </c>
      <c r="D1268" s="245" t="s">
        <v>112</v>
      </c>
      <c r="E1268" s="246">
        <v>809.795</v>
      </c>
      <c r="F1268" s="377"/>
      <c r="G1268" s="247">
        <f>E1268*F1268</f>
        <v>0</v>
      </c>
      <c r="H1268" s="248">
        <v>0.00046</v>
      </c>
      <c r="I1268" s="249">
        <f>E1268*H1268</f>
        <v>0.3725057</v>
      </c>
      <c r="J1268" s="248">
        <v>0</v>
      </c>
      <c r="K1268" s="249">
        <f>E1268*J1268</f>
        <v>0</v>
      </c>
      <c r="O1268" s="241">
        <v>2</v>
      </c>
      <c r="AA1268" s="214">
        <v>1</v>
      </c>
      <c r="AB1268" s="214">
        <v>7</v>
      </c>
      <c r="AC1268" s="214">
        <v>7</v>
      </c>
      <c r="AZ1268" s="214">
        <v>2</v>
      </c>
      <c r="BA1268" s="214">
        <f>IF(AZ1268=1,G1268,0)</f>
        <v>0</v>
      </c>
      <c r="BB1268" s="214">
        <f>IF(AZ1268=2,G1268,0)</f>
        <v>0</v>
      </c>
      <c r="BC1268" s="214">
        <f>IF(AZ1268=3,G1268,0)</f>
        <v>0</v>
      </c>
      <c r="BD1268" s="214">
        <f>IF(AZ1268=4,G1268,0)</f>
        <v>0</v>
      </c>
      <c r="BE1268" s="214">
        <f>IF(AZ1268=5,G1268,0)</f>
        <v>0</v>
      </c>
      <c r="CA1268" s="241">
        <v>1</v>
      </c>
      <c r="CB1268" s="241">
        <v>7</v>
      </c>
    </row>
    <row r="1269" spans="1:15" ht="12.75">
      <c r="A1269" s="250"/>
      <c r="B1269" s="253"/>
      <c r="C1269" s="580" t="s">
        <v>876</v>
      </c>
      <c r="D1269" s="581"/>
      <c r="E1269" s="254">
        <v>809.795</v>
      </c>
      <c r="F1269" s="540"/>
      <c r="G1269" s="255"/>
      <c r="H1269" s="256"/>
      <c r="I1269" s="251"/>
      <c r="J1269" s="257"/>
      <c r="K1269" s="251"/>
      <c r="M1269" s="252" t="s">
        <v>876</v>
      </c>
      <c r="O1269" s="241"/>
    </row>
    <row r="1270" spans="1:80" ht="22.5">
      <c r="A1270" s="242">
        <v>171</v>
      </c>
      <c r="B1270" s="243" t="s">
        <v>879</v>
      </c>
      <c r="C1270" s="244" t="s">
        <v>880</v>
      </c>
      <c r="D1270" s="245" t="s">
        <v>112</v>
      </c>
      <c r="E1270" s="246">
        <v>3040.99</v>
      </c>
      <c r="F1270" s="377"/>
      <c r="G1270" s="247">
        <f>E1270*F1270</f>
        <v>0</v>
      </c>
      <c r="H1270" s="248">
        <v>0.00026</v>
      </c>
      <c r="I1270" s="249">
        <f>E1270*H1270</f>
        <v>0.7906573999999998</v>
      </c>
      <c r="J1270" s="248">
        <v>0</v>
      </c>
      <c r="K1270" s="249">
        <f>E1270*J1270</f>
        <v>0</v>
      </c>
      <c r="O1270" s="241">
        <v>2</v>
      </c>
      <c r="AA1270" s="214">
        <v>2</v>
      </c>
      <c r="AB1270" s="214">
        <v>7</v>
      </c>
      <c r="AC1270" s="214">
        <v>7</v>
      </c>
      <c r="AZ1270" s="214">
        <v>2</v>
      </c>
      <c r="BA1270" s="214">
        <f>IF(AZ1270=1,G1270,0)</f>
        <v>0</v>
      </c>
      <c r="BB1270" s="214">
        <f>IF(AZ1270=2,G1270,0)</f>
        <v>0</v>
      </c>
      <c r="BC1270" s="214">
        <f>IF(AZ1270=3,G1270,0)</f>
        <v>0</v>
      </c>
      <c r="BD1270" s="214">
        <f>IF(AZ1270=4,G1270,0)</f>
        <v>0</v>
      </c>
      <c r="BE1270" s="214">
        <f>IF(AZ1270=5,G1270,0)</f>
        <v>0</v>
      </c>
      <c r="CA1270" s="241">
        <v>2</v>
      </c>
      <c r="CB1270" s="241">
        <v>7</v>
      </c>
    </row>
    <row r="1271" spans="1:15" ht="12.75">
      <c r="A1271" s="250"/>
      <c r="B1271" s="253"/>
      <c r="C1271" s="580" t="s">
        <v>881</v>
      </c>
      <c r="D1271" s="581"/>
      <c r="E1271" s="254">
        <v>3040.99</v>
      </c>
      <c r="F1271" s="540"/>
      <c r="G1271" s="255"/>
      <c r="H1271" s="256"/>
      <c r="I1271" s="251"/>
      <c r="J1271" s="257"/>
      <c r="K1271" s="251"/>
      <c r="M1271" s="252" t="s">
        <v>881</v>
      </c>
      <c r="O1271" s="241"/>
    </row>
    <row r="1272" spans="1:57" ht="12.75">
      <c r="A1272" s="258"/>
      <c r="B1272" s="259" t="s">
        <v>102</v>
      </c>
      <c r="C1272" s="260" t="s">
        <v>873</v>
      </c>
      <c r="D1272" s="261"/>
      <c r="E1272" s="262"/>
      <c r="F1272" s="542"/>
      <c r="G1272" s="264">
        <f>SUM(G1265:G1271)</f>
        <v>0</v>
      </c>
      <c r="H1272" s="265"/>
      <c r="I1272" s="266">
        <f>SUM(I1265:I1271)</f>
        <v>1.31702415</v>
      </c>
      <c r="J1272" s="265"/>
      <c r="K1272" s="266">
        <f>SUM(K1265:K1271)</f>
        <v>0</v>
      </c>
      <c r="O1272" s="241">
        <v>4</v>
      </c>
      <c r="BA1272" s="267">
        <f>SUM(BA1265:BA1271)</f>
        <v>0</v>
      </c>
      <c r="BB1272" s="267">
        <f>SUM(BB1265:BB1271)</f>
        <v>0</v>
      </c>
      <c r="BC1272" s="267">
        <f>SUM(BC1265:BC1271)</f>
        <v>0</v>
      </c>
      <c r="BD1272" s="267">
        <f>SUM(BD1265:BD1271)</f>
        <v>0</v>
      </c>
      <c r="BE1272" s="267">
        <f>SUM(BE1265:BE1271)</f>
        <v>0</v>
      </c>
    </row>
    <row r="1273" spans="1:15" ht="12.75">
      <c r="A1273" s="231" t="s">
        <v>98</v>
      </c>
      <c r="B1273" s="232" t="s">
        <v>882</v>
      </c>
      <c r="C1273" s="233" t="s">
        <v>883</v>
      </c>
      <c r="D1273" s="234"/>
      <c r="E1273" s="235"/>
      <c r="F1273" s="543"/>
      <c r="G1273" s="236"/>
      <c r="H1273" s="237"/>
      <c r="I1273" s="238"/>
      <c r="J1273" s="239"/>
      <c r="K1273" s="240"/>
      <c r="O1273" s="241">
        <v>1</v>
      </c>
    </row>
    <row r="1274" spans="1:80" ht="22.5">
      <c r="A1274" s="242">
        <v>172</v>
      </c>
      <c r="B1274" s="243" t="s">
        <v>885</v>
      </c>
      <c r="C1274" s="244" t="s">
        <v>886</v>
      </c>
      <c r="D1274" s="245" t="s">
        <v>112</v>
      </c>
      <c r="E1274" s="246">
        <v>314.12</v>
      </c>
      <c r="F1274" s="377"/>
      <c r="G1274" s="247">
        <f>E1274*F1274</f>
        <v>0</v>
      </c>
      <c r="H1274" s="248">
        <v>0.00382</v>
      </c>
      <c r="I1274" s="249">
        <f>E1274*H1274</f>
        <v>1.1999384</v>
      </c>
      <c r="J1274" s="248">
        <v>0</v>
      </c>
      <c r="K1274" s="249">
        <f>E1274*J1274</f>
        <v>0</v>
      </c>
      <c r="O1274" s="241">
        <v>2</v>
      </c>
      <c r="AA1274" s="214">
        <v>1</v>
      </c>
      <c r="AB1274" s="214">
        <v>7</v>
      </c>
      <c r="AC1274" s="214">
        <v>7</v>
      </c>
      <c r="AZ1274" s="214">
        <v>2</v>
      </c>
      <c r="BA1274" s="214">
        <f>IF(AZ1274=1,G1274,0)</f>
        <v>0</v>
      </c>
      <c r="BB1274" s="214">
        <f>IF(AZ1274=2,G1274,0)</f>
        <v>0</v>
      </c>
      <c r="BC1274" s="214">
        <f>IF(AZ1274=3,G1274,0)</f>
        <v>0</v>
      </c>
      <c r="BD1274" s="214">
        <f>IF(AZ1274=4,G1274,0)</f>
        <v>0</v>
      </c>
      <c r="BE1274" s="214">
        <f>IF(AZ1274=5,G1274,0)</f>
        <v>0</v>
      </c>
      <c r="CA1274" s="241">
        <v>1</v>
      </c>
      <c r="CB1274" s="241">
        <v>7</v>
      </c>
    </row>
    <row r="1275" spans="1:15" ht="12.75">
      <c r="A1275" s="250"/>
      <c r="B1275" s="253"/>
      <c r="C1275" s="580" t="s">
        <v>887</v>
      </c>
      <c r="D1275" s="581"/>
      <c r="E1275" s="254">
        <v>10.88</v>
      </c>
      <c r="F1275" s="540"/>
      <c r="G1275" s="255"/>
      <c r="H1275" s="256"/>
      <c r="I1275" s="251"/>
      <c r="J1275" s="257"/>
      <c r="K1275" s="251"/>
      <c r="M1275" s="252" t="s">
        <v>887</v>
      </c>
      <c r="O1275" s="241"/>
    </row>
    <row r="1276" spans="1:15" ht="12.75">
      <c r="A1276" s="250"/>
      <c r="B1276" s="253"/>
      <c r="C1276" s="580" t="s">
        <v>888</v>
      </c>
      <c r="D1276" s="581"/>
      <c r="E1276" s="254">
        <v>30</v>
      </c>
      <c r="F1276" s="540"/>
      <c r="G1276" s="255"/>
      <c r="H1276" s="256"/>
      <c r="I1276" s="251"/>
      <c r="J1276" s="257"/>
      <c r="K1276" s="251"/>
      <c r="M1276" s="252" t="s">
        <v>888</v>
      </c>
      <c r="O1276" s="241"/>
    </row>
    <row r="1277" spans="1:15" ht="12.75">
      <c r="A1277" s="250"/>
      <c r="B1277" s="253"/>
      <c r="C1277" s="580" t="s">
        <v>889</v>
      </c>
      <c r="D1277" s="581"/>
      <c r="E1277" s="254">
        <v>218.7</v>
      </c>
      <c r="F1277" s="540"/>
      <c r="G1277" s="255"/>
      <c r="H1277" s="256"/>
      <c r="I1277" s="251"/>
      <c r="J1277" s="257"/>
      <c r="K1277" s="251"/>
      <c r="M1277" s="252" t="s">
        <v>889</v>
      </c>
      <c r="O1277" s="241"/>
    </row>
    <row r="1278" spans="1:15" ht="12.75">
      <c r="A1278" s="250"/>
      <c r="B1278" s="253"/>
      <c r="C1278" s="580" t="s">
        <v>890</v>
      </c>
      <c r="D1278" s="581"/>
      <c r="E1278" s="254">
        <v>34.56</v>
      </c>
      <c r="F1278" s="540"/>
      <c r="G1278" s="255"/>
      <c r="H1278" s="256"/>
      <c r="I1278" s="251"/>
      <c r="J1278" s="257"/>
      <c r="K1278" s="251"/>
      <c r="M1278" s="252" t="s">
        <v>890</v>
      </c>
      <c r="O1278" s="241"/>
    </row>
    <row r="1279" spans="1:15" ht="12.75">
      <c r="A1279" s="250"/>
      <c r="B1279" s="253"/>
      <c r="C1279" s="580" t="s">
        <v>260</v>
      </c>
      <c r="D1279" s="581"/>
      <c r="E1279" s="254">
        <v>19.98</v>
      </c>
      <c r="F1279" s="540"/>
      <c r="G1279" s="255"/>
      <c r="H1279" s="256"/>
      <c r="I1279" s="251"/>
      <c r="J1279" s="257"/>
      <c r="K1279" s="251"/>
      <c r="M1279" s="252" t="s">
        <v>260</v>
      </c>
      <c r="O1279" s="241"/>
    </row>
    <row r="1280" spans="1:80" ht="12.75">
      <c r="A1280" s="242">
        <v>173</v>
      </c>
      <c r="B1280" s="243" t="s">
        <v>891</v>
      </c>
      <c r="C1280" s="244" t="s">
        <v>892</v>
      </c>
      <c r="D1280" s="245" t="s">
        <v>579</v>
      </c>
      <c r="E1280" s="246">
        <v>1.1999384</v>
      </c>
      <c r="F1280" s="377"/>
      <c r="G1280" s="247">
        <f>E1280*F1280</f>
        <v>0</v>
      </c>
      <c r="H1280" s="248">
        <v>0</v>
      </c>
      <c r="I1280" s="249">
        <f>E1280*H1280</f>
        <v>0</v>
      </c>
      <c r="J1280" s="248"/>
      <c r="K1280" s="249">
        <f>E1280*J1280</f>
        <v>0</v>
      </c>
      <c r="O1280" s="241">
        <v>2</v>
      </c>
      <c r="AA1280" s="214">
        <v>7</v>
      </c>
      <c r="AB1280" s="214">
        <v>1001</v>
      </c>
      <c r="AC1280" s="214">
        <v>5</v>
      </c>
      <c r="AZ1280" s="214">
        <v>2</v>
      </c>
      <c r="BA1280" s="214">
        <f>IF(AZ1280=1,G1280,0)</f>
        <v>0</v>
      </c>
      <c r="BB1280" s="214">
        <f>IF(AZ1280=2,G1280,0)</f>
        <v>0</v>
      </c>
      <c r="BC1280" s="214">
        <f>IF(AZ1280=3,G1280,0)</f>
        <v>0</v>
      </c>
      <c r="BD1280" s="214">
        <f>IF(AZ1280=4,G1280,0)</f>
        <v>0</v>
      </c>
      <c r="BE1280" s="214">
        <f>IF(AZ1280=5,G1280,0)</f>
        <v>0</v>
      </c>
      <c r="CA1280" s="241">
        <v>7</v>
      </c>
      <c r="CB1280" s="241">
        <v>1001</v>
      </c>
    </row>
    <row r="1281" spans="1:57" ht="12.75">
      <c r="A1281" s="258"/>
      <c r="B1281" s="259" t="s">
        <v>102</v>
      </c>
      <c r="C1281" s="260" t="s">
        <v>884</v>
      </c>
      <c r="D1281" s="261"/>
      <c r="E1281" s="262"/>
      <c r="F1281" s="542"/>
      <c r="G1281" s="264">
        <f>SUM(G1273:G1280)</f>
        <v>0</v>
      </c>
      <c r="H1281" s="265"/>
      <c r="I1281" s="266">
        <f>SUM(I1273:I1280)</f>
        <v>1.1999384</v>
      </c>
      <c r="J1281" s="265"/>
      <c r="K1281" s="266">
        <f>SUM(K1273:K1280)</f>
        <v>0</v>
      </c>
      <c r="O1281" s="241">
        <v>4</v>
      </c>
      <c r="BA1281" s="267">
        <f>SUM(BA1273:BA1280)</f>
        <v>0</v>
      </c>
      <c r="BB1281" s="267">
        <f>SUM(BB1273:BB1280)</f>
        <v>0</v>
      </c>
      <c r="BC1281" s="267">
        <f>SUM(BC1273:BC1280)</f>
        <v>0</v>
      </c>
      <c r="BD1281" s="267">
        <f>SUM(BD1273:BD1280)</f>
        <v>0</v>
      </c>
      <c r="BE1281" s="267">
        <f>SUM(BE1273:BE1280)</f>
        <v>0</v>
      </c>
    </row>
    <row r="1282" spans="1:15" ht="12.75">
      <c r="A1282" s="231" t="s">
        <v>98</v>
      </c>
      <c r="B1282" s="232" t="s">
        <v>893</v>
      </c>
      <c r="C1282" s="233" t="s">
        <v>894</v>
      </c>
      <c r="D1282" s="234"/>
      <c r="E1282" s="235"/>
      <c r="F1282" s="543"/>
      <c r="G1282" s="236"/>
      <c r="H1282" s="237"/>
      <c r="I1282" s="238"/>
      <c r="J1282" s="239"/>
      <c r="K1282" s="240"/>
      <c r="O1282" s="241">
        <v>1</v>
      </c>
    </row>
    <row r="1283" spans="1:80" ht="12.75">
      <c r="A1283" s="242">
        <v>174</v>
      </c>
      <c r="B1283" s="243" t="s">
        <v>896</v>
      </c>
      <c r="C1283" s="244" t="s">
        <v>897</v>
      </c>
      <c r="D1283" s="245" t="s">
        <v>153</v>
      </c>
      <c r="E1283" s="246">
        <v>7</v>
      </c>
      <c r="F1283" s="377"/>
      <c r="G1283" s="247">
        <f>E1283*F1283</f>
        <v>0</v>
      </c>
      <c r="H1283" s="248">
        <v>0</v>
      </c>
      <c r="I1283" s="249">
        <f>E1283*H1283</f>
        <v>0</v>
      </c>
      <c r="J1283" s="248">
        <v>0</v>
      </c>
      <c r="K1283" s="249">
        <f>E1283*J1283</f>
        <v>0</v>
      </c>
      <c r="O1283" s="241">
        <v>2</v>
      </c>
      <c r="AA1283" s="214">
        <v>1</v>
      </c>
      <c r="AB1283" s="214">
        <v>9</v>
      </c>
      <c r="AC1283" s="214">
        <v>9</v>
      </c>
      <c r="AZ1283" s="214">
        <v>4</v>
      </c>
      <c r="BA1283" s="214">
        <f>IF(AZ1283=1,G1283,0)</f>
        <v>0</v>
      </c>
      <c r="BB1283" s="214">
        <f>IF(AZ1283=2,G1283,0)</f>
        <v>0</v>
      </c>
      <c r="BC1283" s="214">
        <f>IF(AZ1283=3,G1283,0)</f>
        <v>0</v>
      </c>
      <c r="BD1283" s="214">
        <f>IF(AZ1283=4,G1283,0)</f>
        <v>0</v>
      </c>
      <c r="BE1283" s="214">
        <f>IF(AZ1283=5,G1283,0)</f>
        <v>0</v>
      </c>
      <c r="CA1283" s="241">
        <v>1</v>
      </c>
      <c r="CB1283" s="241">
        <v>9</v>
      </c>
    </row>
    <row r="1284" spans="1:15" ht="12.75">
      <c r="A1284" s="250"/>
      <c r="B1284" s="253"/>
      <c r="C1284" s="580" t="s">
        <v>898</v>
      </c>
      <c r="D1284" s="581"/>
      <c r="E1284" s="254">
        <v>4</v>
      </c>
      <c r="F1284" s="540"/>
      <c r="G1284" s="255"/>
      <c r="H1284" s="256"/>
      <c r="I1284" s="251"/>
      <c r="J1284" s="257"/>
      <c r="K1284" s="251"/>
      <c r="M1284" s="252" t="s">
        <v>898</v>
      </c>
      <c r="O1284" s="241"/>
    </row>
    <row r="1285" spans="1:15" ht="12.75">
      <c r="A1285" s="250"/>
      <c r="B1285" s="253"/>
      <c r="C1285" s="580" t="s">
        <v>899</v>
      </c>
      <c r="D1285" s="581"/>
      <c r="E1285" s="254">
        <v>3</v>
      </c>
      <c r="F1285" s="540"/>
      <c r="G1285" s="255"/>
      <c r="H1285" s="256"/>
      <c r="I1285" s="251"/>
      <c r="J1285" s="257"/>
      <c r="K1285" s="251"/>
      <c r="M1285" s="252" t="s">
        <v>899</v>
      </c>
      <c r="O1285" s="241"/>
    </row>
    <row r="1286" spans="1:80" ht="22.5">
      <c r="A1286" s="242">
        <v>175</v>
      </c>
      <c r="B1286" s="243" t="s">
        <v>900</v>
      </c>
      <c r="C1286" s="244" t="s">
        <v>901</v>
      </c>
      <c r="D1286" s="245" t="s">
        <v>153</v>
      </c>
      <c r="E1286" s="246">
        <v>3</v>
      </c>
      <c r="F1286" s="377"/>
      <c r="G1286" s="247">
        <f>E1286*F1286</f>
        <v>0</v>
      </c>
      <c r="H1286" s="248">
        <v>0</v>
      </c>
      <c r="I1286" s="249">
        <f>E1286*H1286</f>
        <v>0</v>
      </c>
      <c r="J1286" s="248">
        <v>0</v>
      </c>
      <c r="K1286" s="249">
        <f>E1286*J1286</f>
        <v>0</v>
      </c>
      <c r="O1286" s="241">
        <v>2</v>
      </c>
      <c r="AA1286" s="214">
        <v>1</v>
      </c>
      <c r="AB1286" s="214">
        <v>9</v>
      </c>
      <c r="AC1286" s="214">
        <v>9</v>
      </c>
      <c r="AZ1286" s="214">
        <v>4</v>
      </c>
      <c r="BA1286" s="214">
        <f>IF(AZ1286=1,G1286,0)</f>
        <v>0</v>
      </c>
      <c r="BB1286" s="214">
        <f>IF(AZ1286=2,G1286,0)</f>
        <v>0</v>
      </c>
      <c r="BC1286" s="214">
        <f>IF(AZ1286=3,G1286,0)</f>
        <v>0</v>
      </c>
      <c r="BD1286" s="214">
        <f>IF(AZ1286=4,G1286,0)</f>
        <v>0</v>
      </c>
      <c r="BE1286" s="214">
        <f>IF(AZ1286=5,G1286,0)</f>
        <v>0</v>
      </c>
      <c r="CA1286" s="241">
        <v>1</v>
      </c>
      <c r="CB1286" s="241">
        <v>9</v>
      </c>
    </row>
    <row r="1287" spans="1:80" ht="22.5">
      <c r="A1287" s="242">
        <v>176</v>
      </c>
      <c r="B1287" s="243" t="s">
        <v>902</v>
      </c>
      <c r="C1287" s="244" t="s">
        <v>903</v>
      </c>
      <c r="D1287" s="245" t="s">
        <v>112</v>
      </c>
      <c r="E1287" s="246">
        <v>3.45</v>
      </c>
      <c r="F1287" s="377"/>
      <c r="G1287" s="247">
        <f>E1287*F1287</f>
        <v>0</v>
      </c>
      <c r="H1287" s="248">
        <v>0</v>
      </c>
      <c r="I1287" s="249">
        <f>E1287*H1287</f>
        <v>0</v>
      </c>
      <c r="J1287" s="248">
        <v>0</v>
      </c>
      <c r="K1287" s="249">
        <f>E1287*J1287</f>
        <v>0</v>
      </c>
      <c r="O1287" s="241">
        <v>2</v>
      </c>
      <c r="AA1287" s="214">
        <v>1</v>
      </c>
      <c r="AB1287" s="214">
        <v>9</v>
      </c>
      <c r="AC1287" s="214">
        <v>9</v>
      </c>
      <c r="AZ1287" s="214">
        <v>4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9</v>
      </c>
    </row>
    <row r="1288" spans="1:15" ht="12.75">
      <c r="A1288" s="250"/>
      <c r="B1288" s="253"/>
      <c r="C1288" s="580" t="s">
        <v>631</v>
      </c>
      <c r="D1288" s="581"/>
      <c r="E1288" s="254">
        <v>0</v>
      </c>
      <c r="F1288" s="540"/>
      <c r="G1288" s="255"/>
      <c r="H1288" s="256"/>
      <c r="I1288" s="251"/>
      <c r="J1288" s="257"/>
      <c r="K1288" s="251"/>
      <c r="M1288" s="252" t="s">
        <v>631</v>
      </c>
      <c r="O1288" s="241"/>
    </row>
    <row r="1289" spans="1:15" ht="12.75">
      <c r="A1289" s="250"/>
      <c r="B1289" s="253"/>
      <c r="C1289" s="580" t="s">
        <v>904</v>
      </c>
      <c r="D1289" s="581"/>
      <c r="E1289" s="254">
        <v>0.8</v>
      </c>
      <c r="F1289" s="540"/>
      <c r="G1289" s="255"/>
      <c r="H1289" s="256"/>
      <c r="I1289" s="251"/>
      <c r="J1289" s="257"/>
      <c r="K1289" s="251"/>
      <c r="M1289" s="252" t="s">
        <v>904</v>
      </c>
      <c r="O1289" s="241"/>
    </row>
    <row r="1290" spans="1:15" ht="12.75">
      <c r="A1290" s="250"/>
      <c r="B1290" s="253"/>
      <c r="C1290" s="580" t="s">
        <v>905</v>
      </c>
      <c r="D1290" s="581"/>
      <c r="E1290" s="254">
        <v>0.27</v>
      </c>
      <c r="F1290" s="540"/>
      <c r="G1290" s="255"/>
      <c r="H1290" s="256"/>
      <c r="I1290" s="251"/>
      <c r="J1290" s="257"/>
      <c r="K1290" s="251"/>
      <c r="M1290" s="252" t="s">
        <v>905</v>
      </c>
      <c r="O1290" s="241"/>
    </row>
    <row r="1291" spans="1:15" ht="12.75">
      <c r="A1291" s="250"/>
      <c r="B1291" s="253"/>
      <c r="C1291" s="580" t="s">
        <v>906</v>
      </c>
      <c r="D1291" s="581"/>
      <c r="E1291" s="254">
        <v>0.3</v>
      </c>
      <c r="F1291" s="540"/>
      <c r="G1291" s="255"/>
      <c r="H1291" s="256"/>
      <c r="I1291" s="251"/>
      <c r="J1291" s="257"/>
      <c r="K1291" s="251"/>
      <c r="M1291" s="252" t="s">
        <v>906</v>
      </c>
      <c r="O1291" s="241"/>
    </row>
    <row r="1292" spans="1:15" ht="12.75">
      <c r="A1292" s="250"/>
      <c r="B1292" s="253"/>
      <c r="C1292" s="580" t="s">
        <v>907</v>
      </c>
      <c r="D1292" s="581"/>
      <c r="E1292" s="254">
        <v>2.08</v>
      </c>
      <c r="F1292" s="540"/>
      <c r="G1292" s="255"/>
      <c r="H1292" s="256"/>
      <c r="I1292" s="251"/>
      <c r="J1292" s="257"/>
      <c r="K1292" s="251"/>
      <c r="M1292" s="252" t="s">
        <v>907</v>
      </c>
      <c r="O1292" s="241"/>
    </row>
    <row r="1293" spans="1:80" ht="12.75">
      <c r="A1293" s="242">
        <v>177</v>
      </c>
      <c r="B1293" s="243" t="s">
        <v>908</v>
      </c>
      <c r="C1293" s="244" t="s">
        <v>909</v>
      </c>
      <c r="D1293" s="245" t="s">
        <v>227</v>
      </c>
      <c r="E1293" s="246">
        <v>260.715</v>
      </c>
      <c r="F1293" s="377"/>
      <c r="G1293" s="247">
        <f>E1293*F1293</f>
        <v>0</v>
      </c>
      <c r="H1293" s="248">
        <v>0</v>
      </c>
      <c r="I1293" s="249">
        <f>E1293*H1293</f>
        <v>0</v>
      </c>
      <c r="J1293" s="248"/>
      <c r="K1293" s="249">
        <f>E1293*J1293</f>
        <v>0</v>
      </c>
      <c r="O1293" s="241">
        <v>2</v>
      </c>
      <c r="AA1293" s="214">
        <v>12</v>
      </c>
      <c r="AB1293" s="214">
        <v>0</v>
      </c>
      <c r="AC1293" s="214">
        <v>19</v>
      </c>
      <c r="AZ1293" s="214">
        <v>4</v>
      </c>
      <c r="BA1293" s="214">
        <f>IF(AZ1293=1,G1293,0)</f>
        <v>0</v>
      </c>
      <c r="BB1293" s="214">
        <f>IF(AZ1293=2,G1293,0)</f>
        <v>0</v>
      </c>
      <c r="BC1293" s="214">
        <f>IF(AZ1293=3,G1293,0)</f>
        <v>0</v>
      </c>
      <c r="BD1293" s="214">
        <f>IF(AZ1293=4,G1293,0)</f>
        <v>0</v>
      </c>
      <c r="BE1293" s="214">
        <f>IF(AZ1293=5,G1293,0)</f>
        <v>0</v>
      </c>
      <c r="CA1293" s="241">
        <v>12</v>
      </c>
      <c r="CB1293" s="241">
        <v>0</v>
      </c>
    </row>
    <row r="1294" spans="1:15" ht="12.75">
      <c r="A1294" s="250"/>
      <c r="B1294" s="253"/>
      <c r="C1294" s="580" t="s">
        <v>228</v>
      </c>
      <c r="D1294" s="581"/>
      <c r="E1294" s="254">
        <v>73.55</v>
      </c>
      <c r="F1294" s="540"/>
      <c r="G1294" s="255"/>
      <c r="H1294" s="256"/>
      <c r="I1294" s="251"/>
      <c r="J1294" s="257"/>
      <c r="K1294" s="251"/>
      <c r="M1294" s="252" t="s">
        <v>228</v>
      </c>
      <c r="O1294" s="241"/>
    </row>
    <row r="1295" spans="1:15" ht="12.75">
      <c r="A1295" s="250"/>
      <c r="B1295" s="253"/>
      <c r="C1295" s="580" t="s">
        <v>229</v>
      </c>
      <c r="D1295" s="581"/>
      <c r="E1295" s="254">
        <v>62.165</v>
      </c>
      <c r="F1295" s="540"/>
      <c r="G1295" s="255"/>
      <c r="H1295" s="256"/>
      <c r="I1295" s="251"/>
      <c r="J1295" s="257"/>
      <c r="K1295" s="251"/>
      <c r="M1295" s="252" t="s">
        <v>229</v>
      </c>
      <c r="O1295" s="241"/>
    </row>
    <row r="1296" spans="1:15" ht="12.75">
      <c r="A1296" s="250"/>
      <c r="B1296" s="253"/>
      <c r="C1296" s="580" t="s">
        <v>230</v>
      </c>
      <c r="D1296" s="581"/>
      <c r="E1296" s="254">
        <v>5</v>
      </c>
      <c r="F1296" s="540"/>
      <c r="G1296" s="255"/>
      <c r="H1296" s="256"/>
      <c r="I1296" s="251"/>
      <c r="J1296" s="257"/>
      <c r="K1296" s="251"/>
      <c r="M1296" s="252" t="s">
        <v>230</v>
      </c>
      <c r="O1296" s="241"/>
    </row>
    <row r="1297" spans="1:15" ht="12.75">
      <c r="A1297" s="250"/>
      <c r="B1297" s="253"/>
      <c r="C1297" s="587" t="s">
        <v>202</v>
      </c>
      <c r="D1297" s="581"/>
      <c r="E1297" s="278">
        <v>140.715</v>
      </c>
      <c r="F1297" s="540"/>
      <c r="G1297" s="255"/>
      <c r="H1297" s="256"/>
      <c r="I1297" s="251"/>
      <c r="J1297" s="257"/>
      <c r="K1297" s="251"/>
      <c r="M1297" s="252" t="s">
        <v>202</v>
      </c>
      <c r="O1297" s="241"/>
    </row>
    <row r="1298" spans="1:15" ht="12.75">
      <c r="A1298" s="250"/>
      <c r="B1298" s="253"/>
      <c r="C1298" s="580" t="s">
        <v>231</v>
      </c>
      <c r="D1298" s="581"/>
      <c r="E1298" s="254">
        <v>42</v>
      </c>
      <c r="F1298" s="540"/>
      <c r="G1298" s="255"/>
      <c r="H1298" s="256"/>
      <c r="I1298" s="251"/>
      <c r="J1298" s="257"/>
      <c r="K1298" s="251"/>
      <c r="M1298" s="252" t="s">
        <v>231</v>
      </c>
      <c r="O1298" s="241"/>
    </row>
    <row r="1299" spans="1:15" ht="12.75">
      <c r="A1299" s="250"/>
      <c r="B1299" s="253"/>
      <c r="C1299" s="580" t="s">
        <v>232</v>
      </c>
      <c r="D1299" s="581"/>
      <c r="E1299" s="254">
        <v>52</v>
      </c>
      <c r="F1299" s="540"/>
      <c r="G1299" s="255"/>
      <c r="H1299" s="256"/>
      <c r="I1299" s="251"/>
      <c r="J1299" s="257"/>
      <c r="K1299" s="251"/>
      <c r="M1299" s="252" t="s">
        <v>232</v>
      </c>
      <c r="O1299" s="241"/>
    </row>
    <row r="1300" spans="1:15" ht="12.75">
      <c r="A1300" s="250"/>
      <c r="B1300" s="253"/>
      <c r="C1300" s="587" t="s">
        <v>202</v>
      </c>
      <c r="D1300" s="581"/>
      <c r="E1300" s="278">
        <v>94</v>
      </c>
      <c r="F1300" s="540"/>
      <c r="G1300" s="255"/>
      <c r="H1300" s="256"/>
      <c r="I1300" s="251"/>
      <c r="J1300" s="257"/>
      <c r="K1300" s="251"/>
      <c r="M1300" s="252" t="s">
        <v>202</v>
      </c>
      <c r="O1300" s="241"/>
    </row>
    <row r="1301" spans="1:15" ht="12.75">
      <c r="A1301" s="250"/>
      <c r="B1301" s="253"/>
      <c r="C1301" s="580" t="s">
        <v>233</v>
      </c>
      <c r="D1301" s="581"/>
      <c r="E1301" s="254">
        <v>26</v>
      </c>
      <c r="F1301" s="540"/>
      <c r="G1301" s="255"/>
      <c r="H1301" s="256"/>
      <c r="I1301" s="251"/>
      <c r="J1301" s="257"/>
      <c r="K1301" s="251"/>
      <c r="M1301" s="252" t="s">
        <v>233</v>
      </c>
      <c r="O1301" s="241"/>
    </row>
    <row r="1302" spans="1:80" ht="22.5">
      <c r="A1302" s="242">
        <v>178</v>
      </c>
      <c r="B1302" s="243" t="s">
        <v>910</v>
      </c>
      <c r="C1302" s="244" t="s">
        <v>911</v>
      </c>
      <c r="D1302" s="245" t="s">
        <v>153</v>
      </c>
      <c r="E1302" s="246">
        <v>3</v>
      </c>
      <c r="F1302" s="377"/>
      <c r="G1302" s="247">
        <f>E1302*F1302</f>
        <v>0</v>
      </c>
      <c r="H1302" s="248">
        <v>0</v>
      </c>
      <c r="I1302" s="249">
        <f>E1302*H1302</f>
        <v>0</v>
      </c>
      <c r="J1302" s="248"/>
      <c r="K1302" s="249">
        <f>E1302*J1302</f>
        <v>0</v>
      </c>
      <c r="O1302" s="241">
        <v>2</v>
      </c>
      <c r="AA1302" s="214">
        <v>12</v>
      </c>
      <c r="AB1302" s="214">
        <v>0</v>
      </c>
      <c r="AC1302" s="214">
        <v>24</v>
      </c>
      <c r="AZ1302" s="214">
        <v>4</v>
      </c>
      <c r="BA1302" s="214">
        <f>IF(AZ1302=1,G1302,0)</f>
        <v>0</v>
      </c>
      <c r="BB1302" s="214">
        <f>IF(AZ1302=2,G1302,0)</f>
        <v>0</v>
      </c>
      <c r="BC1302" s="214">
        <f>IF(AZ1302=3,G1302,0)</f>
        <v>0</v>
      </c>
      <c r="BD1302" s="214">
        <f>IF(AZ1302=4,G1302,0)</f>
        <v>0</v>
      </c>
      <c r="BE1302" s="214">
        <f>IF(AZ1302=5,G1302,0)</f>
        <v>0</v>
      </c>
      <c r="CA1302" s="241">
        <v>12</v>
      </c>
      <c r="CB1302" s="241">
        <v>0</v>
      </c>
    </row>
    <row r="1303" spans="1:57" ht="12.75">
      <c r="A1303" s="258"/>
      <c r="B1303" s="259" t="s">
        <v>102</v>
      </c>
      <c r="C1303" s="260" t="s">
        <v>895</v>
      </c>
      <c r="D1303" s="261"/>
      <c r="E1303" s="262"/>
      <c r="F1303" s="542"/>
      <c r="G1303" s="264">
        <f>SUM(G1282:G1302)</f>
        <v>0</v>
      </c>
      <c r="H1303" s="265"/>
      <c r="I1303" s="266">
        <f>SUM(I1282:I1302)</f>
        <v>0</v>
      </c>
      <c r="J1303" s="265"/>
      <c r="K1303" s="266">
        <f>SUM(K1282:K1302)</f>
        <v>0</v>
      </c>
      <c r="O1303" s="241">
        <v>4</v>
      </c>
      <c r="BA1303" s="267">
        <f>SUM(BA1282:BA1302)</f>
        <v>0</v>
      </c>
      <c r="BB1303" s="267">
        <f>SUM(BB1282:BB1302)</f>
        <v>0</v>
      </c>
      <c r="BC1303" s="267">
        <f>SUM(BC1282:BC1302)</f>
        <v>0</v>
      </c>
      <c r="BD1303" s="267">
        <f>SUM(BD1282:BD1302)</f>
        <v>0</v>
      </c>
      <c r="BE1303" s="267">
        <f>SUM(BE1282:BE1302)</f>
        <v>0</v>
      </c>
    </row>
    <row r="1304" spans="1:15" ht="12.75">
      <c r="A1304" s="231" t="s">
        <v>98</v>
      </c>
      <c r="B1304" s="232" t="s">
        <v>912</v>
      </c>
      <c r="C1304" s="233" t="s">
        <v>913</v>
      </c>
      <c r="D1304" s="234"/>
      <c r="E1304" s="235"/>
      <c r="F1304" s="543"/>
      <c r="G1304" s="236"/>
      <c r="H1304" s="237"/>
      <c r="I1304" s="238"/>
      <c r="J1304" s="239"/>
      <c r="K1304" s="240"/>
      <c r="O1304" s="241">
        <v>1</v>
      </c>
    </row>
    <row r="1305" spans="1:80" ht="22.5">
      <c r="A1305" s="242">
        <v>179</v>
      </c>
      <c r="B1305" s="243" t="s">
        <v>915</v>
      </c>
      <c r="C1305" s="244" t="s">
        <v>916</v>
      </c>
      <c r="D1305" s="245" t="s">
        <v>153</v>
      </c>
      <c r="E1305" s="246">
        <v>1</v>
      </c>
      <c r="F1305" s="377"/>
      <c r="G1305" s="247">
        <f>E1305*F1305</f>
        <v>0</v>
      </c>
      <c r="H1305" s="248">
        <v>0</v>
      </c>
      <c r="I1305" s="249">
        <f>E1305*H1305</f>
        <v>0</v>
      </c>
      <c r="J1305" s="248"/>
      <c r="K1305" s="249">
        <f>E1305*J1305</f>
        <v>0</v>
      </c>
      <c r="O1305" s="241">
        <v>2</v>
      </c>
      <c r="AA1305" s="214">
        <v>12</v>
      </c>
      <c r="AB1305" s="214">
        <v>0</v>
      </c>
      <c r="AC1305" s="214">
        <v>189</v>
      </c>
      <c r="AZ1305" s="214">
        <v>4</v>
      </c>
      <c r="BA1305" s="214">
        <f>IF(AZ1305=1,G1305,0)</f>
        <v>0</v>
      </c>
      <c r="BB1305" s="214">
        <f>IF(AZ1305=2,G1305,0)</f>
        <v>0</v>
      </c>
      <c r="BC1305" s="214">
        <f>IF(AZ1305=3,G1305,0)</f>
        <v>0</v>
      </c>
      <c r="BD1305" s="214">
        <f>IF(AZ1305=4,G1305,0)</f>
        <v>0</v>
      </c>
      <c r="BE1305" s="214">
        <f>IF(AZ1305=5,G1305,0)</f>
        <v>0</v>
      </c>
      <c r="CA1305" s="241">
        <v>12</v>
      </c>
      <c r="CB1305" s="241">
        <v>0</v>
      </c>
    </row>
    <row r="1306" spans="1:80" ht="22.5">
      <c r="A1306" s="242">
        <v>180</v>
      </c>
      <c r="B1306" s="243" t="s">
        <v>917</v>
      </c>
      <c r="C1306" s="244" t="s">
        <v>918</v>
      </c>
      <c r="D1306" s="245" t="s">
        <v>153</v>
      </c>
      <c r="E1306" s="246">
        <v>2</v>
      </c>
      <c r="F1306" s="377"/>
      <c r="G1306" s="247">
        <f>E1306*F1306</f>
        <v>0</v>
      </c>
      <c r="H1306" s="248">
        <v>0</v>
      </c>
      <c r="I1306" s="249">
        <f>E1306*H1306</f>
        <v>0</v>
      </c>
      <c r="J1306" s="248"/>
      <c r="K1306" s="249">
        <f>E1306*J1306</f>
        <v>0</v>
      </c>
      <c r="O1306" s="241">
        <v>2</v>
      </c>
      <c r="AA1306" s="214">
        <v>12</v>
      </c>
      <c r="AB1306" s="214">
        <v>0</v>
      </c>
      <c r="AC1306" s="214">
        <v>200</v>
      </c>
      <c r="AZ1306" s="214">
        <v>4</v>
      </c>
      <c r="BA1306" s="214">
        <f>IF(AZ1306=1,G1306,0)</f>
        <v>0</v>
      </c>
      <c r="BB1306" s="214">
        <f>IF(AZ1306=2,G1306,0)</f>
        <v>0</v>
      </c>
      <c r="BC1306" s="214">
        <f>IF(AZ1306=3,G1306,0)</f>
        <v>0</v>
      </c>
      <c r="BD1306" s="214">
        <f>IF(AZ1306=4,G1306,0)</f>
        <v>0</v>
      </c>
      <c r="BE1306" s="214">
        <f>IF(AZ1306=5,G1306,0)</f>
        <v>0</v>
      </c>
      <c r="CA1306" s="241">
        <v>12</v>
      </c>
      <c r="CB1306" s="241">
        <v>0</v>
      </c>
    </row>
    <row r="1307" spans="1:80" ht="22.5">
      <c r="A1307" s="242">
        <v>181</v>
      </c>
      <c r="B1307" s="243" t="s">
        <v>919</v>
      </c>
      <c r="C1307" s="244" t="s">
        <v>920</v>
      </c>
      <c r="D1307" s="245" t="s">
        <v>153</v>
      </c>
      <c r="E1307" s="246">
        <v>3</v>
      </c>
      <c r="F1307" s="377"/>
      <c r="G1307" s="247">
        <f>E1307*F1307</f>
        <v>0</v>
      </c>
      <c r="H1307" s="248">
        <v>0</v>
      </c>
      <c r="I1307" s="249">
        <f>E1307*H1307</f>
        <v>0</v>
      </c>
      <c r="J1307" s="248"/>
      <c r="K1307" s="249">
        <f>E1307*J1307</f>
        <v>0</v>
      </c>
      <c r="O1307" s="241">
        <v>2</v>
      </c>
      <c r="AA1307" s="214">
        <v>12</v>
      </c>
      <c r="AB1307" s="214">
        <v>0</v>
      </c>
      <c r="AC1307" s="214">
        <v>202</v>
      </c>
      <c r="AZ1307" s="214">
        <v>4</v>
      </c>
      <c r="BA1307" s="214">
        <f>IF(AZ1307=1,G1307,0)</f>
        <v>0</v>
      </c>
      <c r="BB1307" s="214">
        <f>IF(AZ1307=2,G1307,0)</f>
        <v>0</v>
      </c>
      <c r="BC1307" s="214">
        <f>IF(AZ1307=3,G1307,0)</f>
        <v>0</v>
      </c>
      <c r="BD1307" s="214">
        <f>IF(AZ1307=4,G1307,0)</f>
        <v>0</v>
      </c>
      <c r="BE1307" s="214">
        <f>IF(AZ1307=5,G1307,0)</f>
        <v>0</v>
      </c>
      <c r="CA1307" s="241">
        <v>12</v>
      </c>
      <c r="CB1307" s="241">
        <v>0</v>
      </c>
    </row>
    <row r="1308" spans="1:57" ht="12.75">
      <c r="A1308" s="258"/>
      <c r="B1308" s="259" t="s">
        <v>102</v>
      </c>
      <c r="C1308" s="260" t="s">
        <v>914</v>
      </c>
      <c r="D1308" s="261"/>
      <c r="E1308" s="262"/>
      <c r="F1308" s="542"/>
      <c r="G1308" s="264">
        <f>SUM(G1304:G1307)</f>
        <v>0</v>
      </c>
      <c r="H1308" s="265"/>
      <c r="I1308" s="266">
        <f>SUM(I1304:I1307)</f>
        <v>0</v>
      </c>
      <c r="J1308" s="265"/>
      <c r="K1308" s="266">
        <f>SUM(K1304:K1307)</f>
        <v>0</v>
      </c>
      <c r="O1308" s="241">
        <v>4</v>
      </c>
      <c r="BA1308" s="267">
        <f>SUM(BA1304:BA1307)</f>
        <v>0</v>
      </c>
      <c r="BB1308" s="267">
        <f>SUM(BB1304:BB1307)</f>
        <v>0</v>
      </c>
      <c r="BC1308" s="267">
        <f>SUM(BC1304:BC1307)</f>
        <v>0</v>
      </c>
      <c r="BD1308" s="267">
        <f>SUM(BD1304:BD1307)</f>
        <v>0</v>
      </c>
      <c r="BE1308" s="267">
        <f>SUM(BE1304:BE1307)</f>
        <v>0</v>
      </c>
    </row>
    <row r="1309" spans="1:15" ht="12.75">
      <c r="A1309" s="231" t="s">
        <v>98</v>
      </c>
      <c r="B1309" s="232" t="s">
        <v>921</v>
      </c>
      <c r="C1309" s="233" t="s">
        <v>922</v>
      </c>
      <c r="D1309" s="234"/>
      <c r="E1309" s="235"/>
      <c r="F1309" s="543"/>
      <c r="G1309" s="236"/>
      <c r="H1309" s="237"/>
      <c r="I1309" s="238"/>
      <c r="J1309" s="239"/>
      <c r="K1309" s="240"/>
      <c r="O1309" s="241">
        <v>1</v>
      </c>
    </row>
    <row r="1310" spans="1:80" ht="22.5">
      <c r="A1310" s="242">
        <v>182</v>
      </c>
      <c r="B1310" s="243" t="s">
        <v>924</v>
      </c>
      <c r="C1310" s="244" t="s">
        <v>925</v>
      </c>
      <c r="D1310" s="245" t="s">
        <v>153</v>
      </c>
      <c r="E1310" s="246">
        <v>4</v>
      </c>
      <c r="F1310" s="377"/>
      <c r="G1310" s="247">
        <f>E1310*F1310</f>
        <v>0</v>
      </c>
      <c r="H1310" s="248">
        <v>0</v>
      </c>
      <c r="I1310" s="249">
        <f>E1310*H1310</f>
        <v>0</v>
      </c>
      <c r="J1310" s="248"/>
      <c r="K1310" s="249">
        <f>E1310*J1310</f>
        <v>0</v>
      </c>
      <c r="O1310" s="241">
        <v>2</v>
      </c>
      <c r="AA1310" s="214">
        <v>12</v>
      </c>
      <c r="AB1310" s="214">
        <v>0</v>
      </c>
      <c r="AC1310" s="214">
        <v>201</v>
      </c>
      <c r="AZ1310" s="214">
        <v>4</v>
      </c>
      <c r="BA1310" s="214">
        <f>IF(AZ1310=1,G1310,0)</f>
        <v>0</v>
      </c>
      <c r="BB1310" s="214">
        <f>IF(AZ1310=2,G1310,0)</f>
        <v>0</v>
      </c>
      <c r="BC1310" s="214">
        <f>IF(AZ1310=3,G1310,0)</f>
        <v>0</v>
      </c>
      <c r="BD1310" s="214">
        <f>IF(AZ1310=4,G1310,0)</f>
        <v>0</v>
      </c>
      <c r="BE1310" s="214">
        <f>IF(AZ1310=5,G1310,0)</f>
        <v>0</v>
      </c>
      <c r="CA1310" s="241">
        <v>12</v>
      </c>
      <c r="CB1310" s="241">
        <v>0</v>
      </c>
    </row>
    <row r="1311" spans="1:57" ht="12.75">
      <c r="A1311" s="258"/>
      <c r="B1311" s="259" t="s">
        <v>102</v>
      </c>
      <c r="C1311" s="260" t="s">
        <v>923</v>
      </c>
      <c r="D1311" s="261"/>
      <c r="E1311" s="262"/>
      <c r="F1311" s="542"/>
      <c r="G1311" s="264">
        <f>SUM(G1309:G1310)</f>
        <v>0</v>
      </c>
      <c r="H1311" s="265"/>
      <c r="I1311" s="266">
        <f>SUM(I1309:I1310)</f>
        <v>0</v>
      </c>
      <c r="J1311" s="265"/>
      <c r="K1311" s="266">
        <f>SUM(K1309:K1310)</f>
        <v>0</v>
      </c>
      <c r="O1311" s="241">
        <v>4</v>
      </c>
      <c r="BA1311" s="267">
        <f>SUM(BA1309:BA1310)</f>
        <v>0</v>
      </c>
      <c r="BB1311" s="267">
        <f>SUM(BB1309:BB1310)</f>
        <v>0</v>
      </c>
      <c r="BC1311" s="267">
        <f>SUM(BC1309:BC1310)</f>
        <v>0</v>
      </c>
      <c r="BD1311" s="267">
        <f>SUM(BD1309:BD1310)</f>
        <v>0</v>
      </c>
      <c r="BE1311" s="267">
        <f>SUM(BE1309:BE1310)</f>
        <v>0</v>
      </c>
    </row>
    <row r="1312" spans="1:15" ht="12.75">
      <c r="A1312" s="231" t="s">
        <v>98</v>
      </c>
      <c r="B1312" s="232" t="s">
        <v>926</v>
      </c>
      <c r="C1312" s="233" t="s">
        <v>927</v>
      </c>
      <c r="D1312" s="234"/>
      <c r="E1312" s="235"/>
      <c r="F1312" s="543"/>
      <c r="G1312" s="236"/>
      <c r="H1312" s="237"/>
      <c r="I1312" s="238"/>
      <c r="J1312" s="239"/>
      <c r="K1312" s="240"/>
      <c r="O1312" s="241">
        <v>1</v>
      </c>
    </row>
    <row r="1313" spans="1:80" ht="12.75">
      <c r="A1313" s="242">
        <v>183</v>
      </c>
      <c r="B1313" s="243" t="s">
        <v>929</v>
      </c>
      <c r="C1313" s="244" t="s">
        <v>930</v>
      </c>
      <c r="D1313" s="245" t="s">
        <v>579</v>
      </c>
      <c r="E1313" s="246">
        <v>194.43734914</v>
      </c>
      <c r="F1313" s="377"/>
      <c r="G1313" s="247">
        <f aca="true" t="shared" si="0" ref="G1313:G1319">E1313*F1313</f>
        <v>0</v>
      </c>
      <c r="H1313" s="248">
        <v>0</v>
      </c>
      <c r="I1313" s="249">
        <f aca="true" t="shared" si="1" ref="I1313:I1319">E1313*H1313</f>
        <v>0</v>
      </c>
      <c r="J1313" s="248"/>
      <c r="K1313" s="249">
        <f aca="true" t="shared" si="2" ref="K1313:K1319">E1313*J1313</f>
        <v>0</v>
      </c>
      <c r="O1313" s="241">
        <v>2</v>
      </c>
      <c r="AA1313" s="214">
        <v>8</v>
      </c>
      <c r="AB1313" s="214">
        <v>0</v>
      </c>
      <c r="AC1313" s="214">
        <v>3</v>
      </c>
      <c r="AZ1313" s="214">
        <v>1</v>
      </c>
      <c r="BA1313" s="214">
        <f aca="true" t="shared" si="3" ref="BA1313:BA1319">IF(AZ1313=1,G1313,0)</f>
        <v>0</v>
      </c>
      <c r="BB1313" s="214">
        <f aca="true" t="shared" si="4" ref="BB1313:BB1319">IF(AZ1313=2,G1313,0)</f>
        <v>0</v>
      </c>
      <c r="BC1313" s="214">
        <f aca="true" t="shared" si="5" ref="BC1313:BC1319">IF(AZ1313=3,G1313,0)</f>
        <v>0</v>
      </c>
      <c r="BD1313" s="214">
        <f aca="true" t="shared" si="6" ref="BD1313:BD1319">IF(AZ1313=4,G1313,0)</f>
        <v>0</v>
      </c>
      <c r="BE1313" s="214">
        <f aca="true" t="shared" si="7" ref="BE1313:BE1319">IF(AZ1313=5,G1313,0)</f>
        <v>0</v>
      </c>
      <c r="CA1313" s="241">
        <v>8</v>
      </c>
      <c r="CB1313" s="241">
        <v>0</v>
      </c>
    </row>
    <row r="1314" spans="1:80" ht="12.75">
      <c r="A1314" s="242">
        <v>184</v>
      </c>
      <c r="B1314" s="243" t="s">
        <v>931</v>
      </c>
      <c r="C1314" s="244" t="s">
        <v>932</v>
      </c>
      <c r="D1314" s="245" t="s">
        <v>579</v>
      </c>
      <c r="E1314" s="246">
        <v>388.87469828</v>
      </c>
      <c r="F1314" s="377"/>
      <c r="G1314" s="247">
        <f t="shared" si="0"/>
        <v>0</v>
      </c>
      <c r="H1314" s="248">
        <v>0</v>
      </c>
      <c r="I1314" s="249">
        <f t="shared" si="1"/>
        <v>0</v>
      </c>
      <c r="J1314" s="248"/>
      <c r="K1314" s="249">
        <f t="shared" si="2"/>
        <v>0</v>
      </c>
      <c r="O1314" s="241">
        <v>2</v>
      </c>
      <c r="AA1314" s="214">
        <v>8</v>
      </c>
      <c r="AB1314" s="214">
        <v>0</v>
      </c>
      <c r="AC1314" s="214">
        <v>3</v>
      </c>
      <c r="AZ1314" s="214">
        <v>1</v>
      </c>
      <c r="BA1314" s="214">
        <f t="shared" si="3"/>
        <v>0</v>
      </c>
      <c r="BB1314" s="214">
        <f t="shared" si="4"/>
        <v>0</v>
      </c>
      <c r="BC1314" s="214">
        <f t="shared" si="5"/>
        <v>0</v>
      </c>
      <c r="BD1314" s="214">
        <f t="shared" si="6"/>
        <v>0</v>
      </c>
      <c r="BE1314" s="214">
        <f t="shared" si="7"/>
        <v>0</v>
      </c>
      <c r="CA1314" s="241">
        <v>8</v>
      </c>
      <c r="CB1314" s="241">
        <v>0</v>
      </c>
    </row>
    <row r="1315" spans="1:80" ht="12.75">
      <c r="A1315" s="242">
        <v>185</v>
      </c>
      <c r="B1315" s="243" t="s">
        <v>933</v>
      </c>
      <c r="C1315" s="244" t="s">
        <v>934</v>
      </c>
      <c r="D1315" s="245" t="s">
        <v>579</v>
      </c>
      <c r="E1315" s="246">
        <v>194.43734914</v>
      </c>
      <c r="F1315" s="377"/>
      <c r="G1315" s="247">
        <f t="shared" si="0"/>
        <v>0</v>
      </c>
      <c r="H1315" s="248">
        <v>0</v>
      </c>
      <c r="I1315" s="249">
        <f t="shared" si="1"/>
        <v>0</v>
      </c>
      <c r="J1315" s="248"/>
      <c r="K1315" s="249">
        <f t="shared" si="2"/>
        <v>0</v>
      </c>
      <c r="O1315" s="241">
        <v>2</v>
      </c>
      <c r="AA1315" s="214">
        <v>8</v>
      </c>
      <c r="AB1315" s="214">
        <v>0</v>
      </c>
      <c r="AC1315" s="214">
        <v>3</v>
      </c>
      <c r="AZ1315" s="214">
        <v>1</v>
      </c>
      <c r="BA1315" s="214">
        <f t="shared" si="3"/>
        <v>0</v>
      </c>
      <c r="BB1315" s="214">
        <f t="shared" si="4"/>
        <v>0</v>
      </c>
      <c r="BC1315" s="214">
        <f t="shared" si="5"/>
        <v>0</v>
      </c>
      <c r="BD1315" s="214">
        <f t="shared" si="6"/>
        <v>0</v>
      </c>
      <c r="BE1315" s="214">
        <f t="shared" si="7"/>
        <v>0</v>
      </c>
      <c r="CA1315" s="241">
        <v>8</v>
      </c>
      <c r="CB1315" s="241">
        <v>0</v>
      </c>
    </row>
    <row r="1316" spans="1:80" ht="12.75">
      <c r="A1316" s="242">
        <v>186</v>
      </c>
      <c r="B1316" s="243" t="s">
        <v>935</v>
      </c>
      <c r="C1316" s="244" t="s">
        <v>936</v>
      </c>
      <c r="D1316" s="245" t="s">
        <v>579</v>
      </c>
      <c r="E1316" s="246">
        <v>777.74939656</v>
      </c>
      <c r="F1316" s="377"/>
      <c r="G1316" s="247">
        <f t="shared" si="0"/>
        <v>0</v>
      </c>
      <c r="H1316" s="248">
        <v>0</v>
      </c>
      <c r="I1316" s="249">
        <f t="shared" si="1"/>
        <v>0</v>
      </c>
      <c r="J1316" s="248"/>
      <c r="K1316" s="249">
        <f t="shared" si="2"/>
        <v>0</v>
      </c>
      <c r="O1316" s="241">
        <v>2</v>
      </c>
      <c r="AA1316" s="214">
        <v>8</v>
      </c>
      <c r="AB1316" s="214">
        <v>0</v>
      </c>
      <c r="AC1316" s="214">
        <v>3</v>
      </c>
      <c r="AZ1316" s="214">
        <v>1</v>
      </c>
      <c r="BA1316" s="214">
        <f t="shared" si="3"/>
        <v>0</v>
      </c>
      <c r="BB1316" s="214">
        <f t="shared" si="4"/>
        <v>0</v>
      </c>
      <c r="BC1316" s="214">
        <f t="shared" si="5"/>
        <v>0</v>
      </c>
      <c r="BD1316" s="214">
        <f t="shared" si="6"/>
        <v>0</v>
      </c>
      <c r="BE1316" s="214">
        <f t="shared" si="7"/>
        <v>0</v>
      </c>
      <c r="CA1316" s="241">
        <v>8</v>
      </c>
      <c r="CB1316" s="241">
        <v>0</v>
      </c>
    </row>
    <row r="1317" spans="1:80" ht="12.75">
      <c r="A1317" s="242">
        <v>187</v>
      </c>
      <c r="B1317" s="243" t="s">
        <v>937</v>
      </c>
      <c r="C1317" s="244" t="s">
        <v>938</v>
      </c>
      <c r="D1317" s="245" t="s">
        <v>579</v>
      </c>
      <c r="E1317" s="246">
        <v>194.43734914</v>
      </c>
      <c r="F1317" s="377"/>
      <c r="G1317" s="247">
        <f t="shared" si="0"/>
        <v>0</v>
      </c>
      <c r="H1317" s="248">
        <v>0</v>
      </c>
      <c r="I1317" s="249">
        <f t="shared" si="1"/>
        <v>0</v>
      </c>
      <c r="J1317" s="248"/>
      <c r="K1317" s="249">
        <f t="shared" si="2"/>
        <v>0</v>
      </c>
      <c r="O1317" s="241">
        <v>2</v>
      </c>
      <c r="AA1317" s="214">
        <v>8</v>
      </c>
      <c r="AB1317" s="214">
        <v>0</v>
      </c>
      <c r="AC1317" s="214">
        <v>3</v>
      </c>
      <c r="AZ1317" s="214">
        <v>1</v>
      </c>
      <c r="BA1317" s="214">
        <f t="shared" si="3"/>
        <v>0</v>
      </c>
      <c r="BB1317" s="214">
        <f t="shared" si="4"/>
        <v>0</v>
      </c>
      <c r="BC1317" s="214">
        <f t="shared" si="5"/>
        <v>0</v>
      </c>
      <c r="BD1317" s="214">
        <f t="shared" si="6"/>
        <v>0</v>
      </c>
      <c r="BE1317" s="214">
        <f t="shared" si="7"/>
        <v>0</v>
      </c>
      <c r="CA1317" s="241">
        <v>8</v>
      </c>
      <c r="CB1317" s="241">
        <v>0</v>
      </c>
    </row>
    <row r="1318" spans="1:80" ht="12.75">
      <c r="A1318" s="242">
        <v>188</v>
      </c>
      <c r="B1318" s="243" t="s">
        <v>939</v>
      </c>
      <c r="C1318" s="244" t="s">
        <v>940</v>
      </c>
      <c r="D1318" s="245" t="s">
        <v>579</v>
      </c>
      <c r="E1318" s="246">
        <v>777.74939656</v>
      </c>
      <c r="F1318" s="377"/>
      <c r="G1318" s="247">
        <f t="shared" si="0"/>
        <v>0</v>
      </c>
      <c r="H1318" s="248">
        <v>0</v>
      </c>
      <c r="I1318" s="249">
        <f t="shared" si="1"/>
        <v>0</v>
      </c>
      <c r="J1318" s="248"/>
      <c r="K1318" s="249">
        <f t="shared" si="2"/>
        <v>0</v>
      </c>
      <c r="O1318" s="241">
        <v>2</v>
      </c>
      <c r="AA1318" s="214">
        <v>8</v>
      </c>
      <c r="AB1318" s="214">
        <v>0</v>
      </c>
      <c r="AC1318" s="214">
        <v>3</v>
      </c>
      <c r="AZ1318" s="214">
        <v>1</v>
      </c>
      <c r="BA1318" s="214">
        <f t="shared" si="3"/>
        <v>0</v>
      </c>
      <c r="BB1318" s="214">
        <f t="shared" si="4"/>
        <v>0</v>
      </c>
      <c r="BC1318" s="214">
        <f t="shared" si="5"/>
        <v>0</v>
      </c>
      <c r="BD1318" s="214">
        <f t="shared" si="6"/>
        <v>0</v>
      </c>
      <c r="BE1318" s="214">
        <f t="shared" si="7"/>
        <v>0</v>
      </c>
      <c r="CA1318" s="241">
        <v>8</v>
      </c>
      <c r="CB1318" s="241">
        <v>0</v>
      </c>
    </row>
    <row r="1319" spans="1:80" ht="12.75">
      <c r="A1319" s="242">
        <v>189</v>
      </c>
      <c r="B1319" s="243" t="s">
        <v>941</v>
      </c>
      <c r="C1319" s="244" t="s">
        <v>942</v>
      </c>
      <c r="D1319" s="245" t="s">
        <v>579</v>
      </c>
      <c r="E1319" s="246">
        <v>194.43734914</v>
      </c>
      <c r="F1319" s="377"/>
      <c r="G1319" s="247">
        <f t="shared" si="0"/>
        <v>0</v>
      </c>
      <c r="H1319" s="248">
        <v>0</v>
      </c>
      <c r="I1319" s="249">
        <f t="shared" si="1"/>
        <v>0</v>
      </c>
      <c r="J1319" s="248"/>
      <c r="K1319" s="249">
        <f t="shared" si="2"/>
        <v>0</v>
      </c>
      <c r="O1319" s="241">
        <v>2</v>
      </c>
      <c r="AA1319" s="214">
        <v>8</v>
      </c>
      <c r="AB1319" s="214">
        <v>0</v>
      </c>
      <c r="AC1319" s="214">
        <v>3</v>
      </c>
      <c r="AZ1319" s="214">
        <v>1</v>
      </c>
      <c r="BA1319" s="214">
        <f t="shared" si="3"/>
        <v>0</v>
      </c>
      <c r="BB1319" s="214">
        <f t="shared" si="4"/>
        <v>0</v>
      </c>
      <c r="BC1319" s="214">
        <f t="shared" si="5"/>
        <v>0</v>
      </c>
      <c r="BD1319" s="214">
        <f t="shared" si="6"/>
        <v>0</v>
      </c>
      <c r="BE1319" s="214">
        <f t="shared" si="7"/>
        <v>0</v>
      </c>
      <c r="CA1319" s="241">
        <v>8</v>
      </c>
      <c r="CB1319" s="241">
        <v>0</v>
      </c>
    </row>
    <row r="1320" spans="1:57" ht="12.75">
      <c r="A1320" s="258"/>
      <c r="B1320" s="259" t="s">
        <v>102</v>
      </c>
      <c r="C1320" s="260" t="s">
        <v>928</v>
      </c>
      <c r="D1320" s="261"/>
      <c r="E1320" s="262"/>
      <c r="F1320" s="542"/>
      <c r="G1320" s="264">
        <f>SUM(G1312:G1319)</f>
        <v>0</v>
      </c>
      <c r="H1320" s="265"/>
      <c r="I1320" s="266">
        <f>SUM(I1312:I1319)</f>
        <v>0</v>
      </c>
      <c r="J1320" s="265"/>
      <c r="K1320" s="266">
        <f>SUM(K1312:K1319)</f>
        <v>0</v>
      </c>
      <c r="O1320" s="241">
        <v>4</v>
      </c>
      <c r="BA1320" s="267">
        <f>SUM(BA1312:BA1319)</f>
        <v>0</v>
      </c>
      <c r="BB1320" s="267">
        <f>SUM(BB1312:BB1319)</f>
        <v>0</v>
      </c>
      <c r="BC1320" s="267">
        <f>SUM(BC1312:BC1319)</f>
        <v>0</v>
      </c>
      <c r="BD1320" s="267">
        <f>SUM(BD1312:BD1319)</f>
        <v>0</v>
      </c>
      <c r="BE1320" s="267">
        <f>SUM(BE1312:BE1319)</f>
        <v>0</v>
      </c>
    </row>
    <row r="1321" spans="5:6" ht="12.75">
      <c r="E1321" s="214"/>
      <c r="F1321" s="544"/>
    </row>
    <row r="1322" spans="5:6" ht="12.75">
      <c r="E1322" s="214"/>
      <c r="F1322" s="541"/>
    </row>
    <row r="1323" spans="5:6" ht="12.75">
      <c r="E1323" s="214"/>
      <c r="F1323" s="541"/>
    </row>
    <row r="1324" spans="5:6" ht="12.75">
      <c r="E1324" s="214"/>
      <c r="F1324" s="541"/>
    </row>
    <row r="1325" spans="5:6" ht="12.75">
      <c r="E1325" s="214"/>
      <c r="F1325" s="541"/>
    </row>
    <row r="1326" spans="5:6" ht="12.75">
      <c r="E1326" s="214"/>
      <c r="F1326" s="541"/>
    </row>
    <row r="1327" spans="5:6" ht="12.75">
      <c r="E1327" s="214"/>
      <c r="F1327" s="541"/>
    </row>
    <row r="1328" spans="5:6" ht="12.75">
      <c r="E1328" s="214"/>
      <c r="F1328" s="541"/>
    </row>
    <row r="1329" ht="12.75">
      <c r="E1329" s="214"/>
    </row>
    <row r="1330" ht="12.75">
      <c r="E1330" s="214"/>
    </row>
    <row r="1331" ht="12.75">
      <c r="E1331" s="214"/>
    </row>
    <row r="1332" ht="12.75">
      <c r="E1332" s="214"/>
    </row>
    <row r="1333" ht="12.75">
      <c r="E1333" s="214"/>
    </row>
    <row r="1334" ht="12.75">
      <c r="E1334" s="214"/>
    </row>
    <row r="1335" ht="12.75">
      <c r="E1335" s="214"/>
    </row>
    <row r="1336" ht="12.75">
      <c r="E1336" s="214"/>
    </row>
    <row r="1337" ht="12.75">
      <c r="E1337" s="214"/>
    </row>
    <row r="1338" ht="12.75">
      <c r="E1338" s="214"/>
    </row>
    <row r="1339" ht="12.75">
      <c r="E1339" s="214"/>
    </row>
    <row r="1340" ht="12.75">
      <c r="E1340" s="214"/>
    </row>
    <row r="1341" ht="12.75">
      <c r="E1341" s="214"/>
    </row>
    <row r="1342" ht="12.75">
      <c r="E1342" s="214"/>
    </row>
    <row r="1343" ht="12.75">
      <c r="E1343" s="214"/>
    </row>
    <row r="1344" spans="1:7" ht="12.75">
      <c r="A1344" s="257"/>
      <c r="B1344" s="257"/>
      <c r="C1344" s="257"/>
      <c r="D1344" s="257"/>
      <c r="E1344" s="257"/>
      <c r="F1344" s="257"/>
      <c r="G1344" s="257"/>
    </row>
    <row r="1345" spans="1:7" ht="12.75">
      <c r="A1345" s="257"/>
      <c r="B1345" s="257"/>
      <c r="C1345" s="257"/>
      <c r="D1345" s="257"/>
      <c r="E1345" s="257"/>
      <c r="F1345" s="257"/>
      <c r="G1345" s="257"/>
    </row>
    <row r="1346" spans="1:7" ht="12.75">
      <c r="A1346" s="257"/>
      <c r="B1346" s="257"/>
      <c r="C1346" s="257"/>
      <c r="D1346" s="257"/>
      <c r="E1346" s="257"/>
      <c r="F1346" s="257"/>
      <c r="G1346" s="257"/>
    </row>
    <row r="1347" spans="1:7" ht="12.75">
      <c r="A1347" s="257"/>
      <c r="B1347" s="257"/>
      <c r="C1347" s="257"/>
      <c r="D1347" s="257"/>
      <c r="E1347" s="257"/>
      <c r="F1347" s="257"/>
      <c r="G1347" s="257"/>
    </row>
    <row r="1348" ht="12.75">
      <c r="E1348" s="214"/>
    </row>
    <row r="1349" ht="12.75">
      <c r="E1349" s="214"/>
    </row>
    <row r="1350" ht="12.75">
      <c r="E1350" s="214"/>
    </row>
    <row r="1351" ht="12.75">
      <c r="E1351" s="214"/>
    </row>
    <row r="1352" ht="12.75">
      <c r="E1352" s="214"/>
    </row>
    <row r="1353" ht="12.75">
      <c r="E1353" s="214"/>
    </row>
    <row r="1354" ht="12.75">
      <c r="E1354" s="214"/>
    </row>
    <row r="1355" ht="12.75">
      <c r="E1355" s="214"/>
    </row>
    <row r="1356" ht="12.75">
      <c r="E1356" s="214"/>
    </row>
    <row r="1357" ht="12.75">
      <c r="E1357" s="214"/>
    </row>
    <row r="1358" ht="12.75">
      <c r="E1358" s="214"/>
    </row>
    <row r="1359" ht="12.75">
      <c r="E1359" s="214"/>
    </row>
    <row r="1360" ht="12.75">
      <c r="E1360" s="214"/>
    </row>
    <row r="1361" ht="12.75">
      <c r="E1361" s="214"/>
    </row>
    <row r="1362" ht="12.75">
      <c r="E1362" s="214"/>
    </row>
    <row r="1363" ht="12.75">
      <c r="E1363" s="214"/>
    </row>
    <row r="1364" ht="12.75">
      <c r="E1364" s="214"/>
    </row>
    <row r="1365" ht="12.75">
      <c r="E1365" s="214"/>
    </row>
    <row r="1366" ht="12.75">
      <c r="E1366" s="214"/>
    </row>
    <row r="1367" ht="12.75">
      <c r="E1367" s="214"/>
    </row>
    <row r="1368" ht="12.75">
      <c r="E1368" s="214"/>
    </row>
    <row r="1369" ht="12.75">
      <c r="E1369" s="214"/>
    </row>
    <row r="1370" ht="12.75">
      <c r="E1370" s="214"/>
    </row>
    <row r="1371" ht="12.75">
      <c r="E1371" s="214"/>
    </row>
    <row r="1372" ht="12.75">
      <c r="E1372" s="214"/>
    </row>
    <row r="1373" ht="12.75">
      <c r="E1373" s="214"/>
    </row>
    <row r="1374" ht="12.75">
      <c r="E1374" s="214"/>
    </row>
    <row r="1375" ht="12.75">
      <c r="E1375" s="214"/>
    </row>
    <row r="1376" ht="12.75">
      <c r="E1376" s="214"/>
    </row>
    <row r="1377" ht="12.75">
      <c r="E1377" s="214"/>
    </row>
    <row r="1378" ht="12.75">
      <c r="E1378" s="214"/>
    </row>
    <row r="1379" spans="1:2" ht="12.75">
      <c r="A1379" s="268"/>
      <c r="B1379" s="268"/>
    </row>
    <row r="1380" spans="1:7" ht="12.75">
      <c r="A1380" s="257"/>
      <c r="B1380" s="257"/>
      <c r="C1380" s="269"/>
      <c r="D1380" s="269"/>
      <c r="E1380" s="270"/>
      <c r="F1380" s="269"/>
      <c r="G1380" s="271"/>
    </row>
    <row r="1381" spans="1:7" ht="12.75">
      <c r="A1381" s="272"/>
      <c r="B1381" s="272"/>
      <c r="C1381" s="257"/>
      <c r="D1381" s="257"/>
      <c r="E1381" s="273"/>
      <c r="F1381" s="257"/>
      <c r="G1381" s="257"/>
    </row>
    <row r="1382" spans="1:7" ht="12.75">
      <c r="A1382" s="257"/>
      <c r="B1382" s="257"/>
      <c r="C1382" s="257"/>
      <c r="D1382" s="257"/>
      <c r="E1382" s="273"/>
      <c r="F1382" s="257"/>
      <c r="G1382" s="257"/>
    </row>
    <row r="1383" spans="1:7" ht="12.75">
      <c r="A1383" s="257"/>
      <c r="B1383" s="257"/>
      <c r="C1383" s="257"/>
      <c r="D1383" s="257"/>
      <c r="E1383" s="273"/>
      <c r="F1383" s="257"/>
      <c r="G1383" s="257"/>
    </row>
    <row r="1384" spans="1:7" ht="12.75">
      <c r="A1384" s="257"/>
      <c r="B1384" s="257"/>
      <c r="C1384" s="257"/>
      <c r="D1384" s="257"/>
      <c r="E1384" s="273"/>
      <c r="F1384" s="257"/>
      <c r="G1384" s="257"/>
    </row>
    <row r="1385" spans="1:7" ht="12.75">
      <c r="A1385" s="257"/>
      <c r="B1385" s="257"/>
      <c r="C1385" s="257"/>
      <c r="D1385" s="257"/>
      <c r="E1385" s="273"/>
      <c r="F1385" s="257"/>
      <c r="G1385" s="257"/>
    </row>
    <row r="1386" spans="1:7" ht="12.75">
      <c r="A1386" s="257"/>
      <c r="B1386" s="257"/>
      <c r="C1386" s="257"/>
      <c r="D1386" s="257"/>
      <c r="E1386" s="273"/>
      <c r="F1386" s="257"/>
      <c r="G1386" s="257"/>
    </row>
    <row r="1387" spans="1:7" ht="12.75">
      <c r="A1387" s="257"/>
      <c r="B1387" s="257"/>
      <c r="C1387" s="257"/>
      <c r="D1387" s="257"/>
      <c r="E1387" s="273"/>
      <c r="F1387" s="257"/>
      <c r="G1387" s="257"/>
    </row>
    <row r="1388" spans="1:7" ht="12.75">
      <c r="A1388" s="257"/>
      <c r="B1388" s="257"/>
      <c r="C1388" s="257"/>
      <c r="D1388" s="257"/>
      <c r="E1388" s="273"/>
      <c r="F1388" s="257"/>
      <c r="G1388" s="257"/>
    </row>
    <row r="1389" spans="1:7" ht="12.75">
      <c r="A1389" s="257"/>
      <c r="B1389" s="257"/>
      <c r="C1389" s="257"/>
      <c r="D1389" s="257"/>
      <c r="E1389" s="273"/>
      <c r="F1389" s="257"/>
      <c r="G1389" s="257"/>
    </row>
    <row r="1390" spans="1:7" ht="12.75">
      <c r="A1390" s="257"/>
      <c r="B1390" s="257"/>
      <c r="C1390" s="257"/>
      <c r="D1390" s="257"/>
      <c r="E1390" s="273"/>
      <c r="F1390" s="257"/>
      <c r="G1390" s="257"/>
    </row>
    <row r="1391" spans="1:7" ht="12.75">
      <c r="A1391" s="257"/>
      <c r="B1391" s="257"/>
      <c r="C1391" s="257"/>
      <c r="D1391" s="257"/>
      <c r="E1391" s="273"/>
      <c r="F1391" s="257"/>
      <c r="G1391" s="257"/>
    </row>
    <row r="1392" spans="1:7" ht="12.75">
      <c r="A1392" s="257"/>
      <c r="B1392" s="257"/>
      <c r="C1392" s="257"/>
      <c r="D1392" s="257"/>
      <c r="E1392" s="273"/>
      <c r="F1392" s="257"/>
      <c r="G1392" s="257"/>
    </row>
    <row r="1393" spans="1:7" ht="12.75">
      <c r="A1393" s="257"/>
      <c r="B1393" s="257"/>
      <c r="C1393" s="257"/>
      <c r="D1393" s="257"/>
      <c r="E1393" s="273"/>
      <c r="F1393" s="257"/>
      <c r="G1393" s="257"/>
    </row>
  </sheetData>
  <sheetProtection algorithmName="SHA-512" hashValue="kP6oBRpFytvoIhLeoG1LFlshLmItrU+VAqsEXT2faAaMFTu4zs1k9WYVSSDsOdWxF7PfhOs/Agi0buv5V20MHw==" saltValue="AKu7U9Hh5f3yv63l6yPJIg==" spinCount="100000" sheet="1" objects="1" scenarios="1"/>
  <mergeCells count="1067">
    <mergeCell ref="C1301:D1301"/>
    <mergeCell ref="C1295:D1295"/>
    <mergeCell ref="C1296:D1296"/>
    <mergeCell ref="C1297:D1297"/>
    <mergeCell ref="C1298:D1298"/>
    <mergeCell ref="C1299:D1299"/>
    <mergeCell ref="C1300:D1300"/>
    <mergeCell ref="C1284:D1284"/>
    <mergeCell ref="C1285:D1285"/>
    <mergeCell ref="C1288:D1288"/>
    <mergeCell ref="C1289:D1289"/>
    <mergeCell ref="C1290:D1290"/>
    <mergeCell ref="C1291:D1291"/>
    <mergeCell ref="C1292:D1292"/>
    <mergeCell ref="C1294:D1294"/>
    <mergeCell ref="C1275:D1275"/>
    <mergeCell ref="C1276:D1276"/>
    <mergeCell ref="C1277:D1277"/>
    <mergeCell ref="C1278:D1278"/>
    <mergeCell ref="C1279:D1279"/>
    <mergeCell ref="C1263:D1263"/>
    <mergeCell ref="C1267:D1267"/>
    <mergeCell ref="C1269:D1269"/>
    <mergeCell ref="C1271:D1271"/>
    <mergeCell ref="C1253:D1253"/>
    <mergeCell ref="C1254:D1254"/>
    <mergeCell ref="C1255:D1255"/>
    <mergeCell ref="C1257:D1257"/>
    <mergeCell ref="C1258:D1258"/>
    <mergeCell ref="C1259:D1259"/>
    <mergeCell ref="C1247:D1247"/>
    <mergeCell ref="C1248:D1248"/>
    <mergeCell ref="C1249:D1249"/>
    <mergeCell ref="C1250:D1250"/>
    <mergeCell ref="C1251:D1251"/>
    <mergeCell ref="C1252:D1252"/>
    <mergeCell ref="C1241:D1241"/>
    <mergeCell ref="C1242:D1242"/>
    <mergeCell ref="C1243:D1243"/>
    <mergeCell ref="C1244:D1244"/>
    <mergeCell ref="C1245:D1245"/>
    <mergeCell ref="C1246:D1246"/>
    <mergeCell ref="C1234:D1234"/>
    <mergeCell ref="C1235:D1235"/>
    <mergeCell ref="C1237:D1237"/>
    <mergeCell ref="C1238:D1238"/>
    <mergeCell ref="C1239:D1239"/>
    <mergeCell ref="C1240:D1240"/>
    <mergeCell ref="C1228:D1228"/>
    <mergeCell ref="C1229:D1229"/>
    <mergeCell ref="C1230:D1230"/>
    <mergeCell ref="C1231:D1231"/>
    <mergeCell ref="C1232:D1232"/>
    <mergeCell ref="C1233:D1233"/>
    <mergeCell ref="C1222:D1222"/>
    <mergeCell ref="C1223:D1223"/>
    <mergeCell ref="C1224:D1224"/>
    <mergeCell ref="C1225:D1225"/>
    <mergeCell ref="C1226:D1226"/>
    <mergeCell ref="C1227:D1227"/>
    <mergeCell ref="C1216:D1216"/>
    <mergeCell ref="C1217:D1217"/>
    <mergeCell ref="C1218:D1218"/>
    <mergeCell ref="C1219:D1219"/>
    <mergeCell ref="C1220:D1220"/>
    <mergeCell ref="C1221:D1221"/>
    <mergeCell ref="C1210:D1210"/>
    <mergeCell ref="C1211:D1211"/>
    <mergeCell ref="C1212:D1212"/>
    <mergeCell ref="C1213:D1213"/>
    <mergeCell ref="C1214:D1214"/>
    <mergeCell ref="C1215:D1215"/>
    <mergeCell ref="C1196:D1196"/>
    <mergeCell ref="C1198:D1198"/>
    <mergeCell ref="C1199:D1199"/>
    <mergeCell ref="C1201:D1201"/>
    <mergeCell ref="C1206:D1206"/>
    <mergeCell ref="C1207:D1207"/>
    <mergeCell ref="C1208:D1208"/>
    <mergeCell ref="C1209:D1209"/>
    <mergeCell ref="C1187:D1187"/>
    <mergeCell ref="C1188:D1188"/>
    <mergeCell ref="C1190:D1190"/>
    <mergeCell ref="C1192:D1192"/>
    <mergeCell ref="C1193:D1193"/>
    <mergeCell ref="C1195:D1195"/>
    <mergeCell ref="C1178:D1178"/>
    <mergeCell ref="C1179:D1179"/>
    <mergeCell ref="C1182:D1182"/>
    <mergeCell ref="C1184:D1184"/>
    <mergeCell ref="C1185:D1185"/>
    <mergeCell ref="C1186:D1186"/>
    <mergeCell ref="C1163:D1163"/>
    <mergeCell ref="C1168:D1168"/>
    <mergeCell ref="C1170:D1170"/>
    <mergeCell ref="C1172:D1172"/>
    <mergeCell ref="C1174:D1174"/>
    <mergeCell ref="C1175:D1175"/>
    <mergeCell ref="C1176:D1176"/>
    <mergeCell ref="C1177:D1177"/>
    <mergeCell ref="C1156:D1156"/>
    <mergeCell ref="C1157:D1157"/>
    <mergeCell ref="C1158:D1158"/>
    <mergeCell ref="C1159:D1159"/>
    <mergeCell ref="C1161:D1161"/>
    <mergeCell ref="C1162:D1162"/>
    <mergeCell ref="C1150:D1150"/>
    <mergeCell ref="C1151:D1151"/>
    <mergeCell ref="C1152:D1152"/>
    <mergeCell ref="C1153:D1153"/>
    <mergeCell ref="C1154:D1154"/>
    <mergeCell ref="C1155:D1155"/>
    <mergeCell ref="C1143:D1143"/>
    <mergeCell ref="C1144:D1144"/>
    <mergeCell ref="C1145:D1145"/>
    <mergeCell ref="C1146:D1146"/>
    <mergeCell ref="C1148:D1148"/>
    <mergeCell ref="C1149:D1149"/>
    <mergeCell ref="C1137:D1137"/>
    <mergeCell ref="C1138:D1138"/>
    <mergeCell ref="C1139:D1139"/>
    <mergeCell ref="C1140:D1140"/>
    <mergeCell ref="C1141:D1141"/>
    <mergeCell ref="C1142:D1142"/>
    <mergeCell ref="C1130:D1130"/>
    <mergeCell ref="C1131:D1131"/>
    <mergeCell ref="C1132:D1132"/>
    <mergeCell ref="C1134:D1134"/>
    <mergeCell ref="C1135:D1135"/>
    <mergeCell ref="C1136:D1136"/>
    <mergeCell ref="C1124:D1124"/>
    <mergeCell ref="C1125:D1125"/>
    <mergeCell ref="C1126:D1126"/>
    <mergeCell ref="C1127:D1127"/>
    <mergeCell ref="C1128:D1128"/>
    <mergeCell ref="C1129:D1129"/>
    <mergeCell ref="C1118:D1118"/>
    <mergeCell ref="C1119:D1119"/>
    <mergeCell ref="C1120:D1120"/>
    <mergeCell ref="C1121:D1121"/>
    <mergeCell ref="C1122:D1122"/>
    <mergeCell ref="C1123:D1123"/>
    <mergeCell ref="C1112:D1112"/>
    <mergeCell ref="C1113:D1113"/>
    <mergeCell ref="C1114:D1114"/>
    <mergeCell ref="C1115:D1115"/>
    <mergeCell ref="C1116:D1116"/>
    <mergeCell ref="C1117:D1117"/>
    <mergeCell ref="C1105:D1105"/>
    <mergeCell ref="C1106:D1106"/>
    <mergeCell ref="C1107:D1107"/>
    <mergeCell ref="C1108:D1108"/>
    <mergeCell ref="C1109:D1109"/>
    <mergeCell ref="C1110:D1110"/>
    <mergeCell ref="C1099:D1099"/>
    <mergeCell ref="C1100:D1100"/>
    <mergeCell ref="C1101:D1101"/>
    <mergeCell ref="C1102:D1102"/>
    <mergeCell ref="C1103:D1103"/>
    <mergeCell ref="C1104:D1104"/>
    <mergeCell ref="C1093:D1093"/>
    <mergeCell ref="C1094:D1094"/>
    <mergeCell ref="C1095:D1095"/>
    <mergeCell ref="C1096:D1096"/>
    <mergeCell ref="C1097:D1097"/>
    <mergeCell ref="C1098:D1098"/>
    <mergeCell ref="C1087:D1087"/>
    <mergeCell ref="C1088:D1088"/>
    <mergeCell ref="C1089:D1089"/>
    <mergeCell ref="C1090:D1090"/>
    <mergeCell ref="C1091:D1091"/>
    <mergeCell ref="C1092:D1092"/>
    <mergeCell ref="C1081:D1081"/>
    <mergeCell ref="C1082:D1082"/>
    <mergeCell ref="C1083:D1083"/>
    <mergeCell ref="C1084:D1084"/>
    <mergeCell ref="C1085:D1085"/>
    <mergeCell ref="C1086:D1086"/>
    <mergeCell ref="C1068:D1068"/>
    <mergeCell ref="C1070:D1070"/>
    <mergeCell ref="C1071:D1071"/>
    <mergeCell ref="C1076:D1076"/>
    <mergeCell ref="C1077:D1077"/>
    <mergeCell ref="C1078:D1078"/>
    <mergeCell ref="C1079:D1079"/>
    <mergeCell ref="C1080:D1080"/>
    <mergeCell ref="C1060:D1060"/>
    <mergeCell ref="C1061:D1061"/>
    <mergeCell ref="C1063:D1063"/>
    <mergeCell ref="C1064:D1064"/>
    <mergeCell ref="C1065:D1065"/>
    <mergeCell ref="C1067:D1067"/>
    <mergeCell ref="C1051:D1051"/>
    <mergeCell ref="C1052:D1052"/>
    <mergeCell ref="C1053:D1053"/>
    <mergeCell ref="C1054:D1054"/>
    <mergeCell ref="C1055:D1055"/>
    <mergeCell ref="C1059:D1059"/>
    <mergeCell ref="C1045:D1045"/>
    <mergeCell ref="C1046:D1046"/>
    <mergeCell ref="C1047:D1047"/>
    <mergeCell ref="C1048:D1048"/>
    <mergeCell ref="C1049:D1049"/>
    <mergeCell ref="C1050:D1050"/>
    <mergeCell ref="C1038:D1038"/>
    <mergeCell ref="C1039:D1039"/>
    <mergeCell ref="C1041:D1041"/>
    <mergeCell ref="C1042:D1042"/>
    <mergeCell ref="C1043:D1043"/>
    <mergeCell ref="C1044:D1044"/>
    <mergeCell ref="C1030:D1030"/>
    <mergeCell ref="C1031:D1031"/>
    <mergeCell ref="C1033:D1033"/>
    <mergeCell ref="C1034:D1034"/>
    <mergeCell ref="C1036:D1036"/>
    <mergeCell ref="C1037:D1037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08:D1008"/>
    <mergeCell ref="C1010:D1010"/>
    <mergeCell ref="C1011:D1011"/>
    <mergeCell ref="C1012:D1012"/>
    <mergeCell ref="C1014:D1014"/>
    <mergeCell ref="C1015:D1015"/>
    <mergeCell ref="C1016:D1016"/>
    <mergeCell ref="C1017:D1017"/>
    <mergeCell ref="C997:D997"/>
    <mergeCell ref="C998:D998"/>
    <mergeCell ref="C1002:D1002"/>
    <mergeCell ref="C987:D987"/>
    <mergeCell ref="C992:D992"/>
    <mergeCell ref="C993:D993"/>
    <mergeCell ref="C979:D979"/>
    <mergeCell ref="C980:D980"/>
    <mergeCell ref="C981:D981"/>
    <mergeCell ref="C982:D982"/>
    <mergeCell ref="C983:D983"/>
    <mergeCell ref="C985:D985"/>
    <mergeCell ref="C973:D973"/>
    <mergeCell ref="C974:D974"/>
    <mergeCell ref="C975:D975"/>
    <mergeCell ref="C976:D976"/>
    <mergeCell ref="C977:D977"/>
    <mergeCell ref="C978:D978"/>
    <mergeCell ref="C966:D966"/>
    <mergeCell ref="C967:D967"/>
    <mergeCell ref="C969:D969"/>
    <mergeCell ref="C970:D970"/>
    <mergeCell ref="C971:D971"/>
    <mergeCell ref="C972:D972"/>
    <mergeCell ref="C960:D960"/>
    <mergeCell ref="C961:D961"/>
    <mergeCell ref="C962:D962"/>
    <mergeCell ref="C963:D963"/>
    <mergeCell ref="C964:D964"/>
    <mergeCell ref="C965:D965"/>
    <mergeCell ref="C954:D954"/>
    <mergeCell ref="C955:D955"/>
    <mergeCell ref="C956:D956"/>
    <mergeCell ref="C957:D957"/>
    <mergeCell ref="C958:D958"/>
    <mergeCell ref="C959:D959"/>
    <mergeCell ref="C938:D938"/>
    <mergeCell ref="C940:D940"/>
    <mergeCell ref="C941:D941"/>
    <mergeCell ref="C946:D946"/>
    <mergeCell ref="C948:D948"/>
    <mergeCell ref="C950:D950"/>
    <mergeCell ref="C952:D952"/>
    <mergeCell ref="C953:D953"/>
    <mergeCell ref="C931:D931"/>
    <mergeCell ref="C932:D932"/>
    <mergeCell ref="C933:D933"/>
    <mergeCell ref="C934:D934"/>
    <mergeCell ref="C935:D935"/>
    <mergeCell ref="C936:D936"/>
    <mergeCell ref="C925:D925"/>
    <mergeCell ref="C926:D926"/>
    <mergeCell ref="C927:D927"/>
    <mergeCell ref="C928:D928"/>
    <mergeCell ref="C929:D929"/>
    <mergeCell ref="C930:D930"/>
    <mergeCell ref="C918:D918"/>
    <mergeCell ref="C920:D920"/>
    <mergeCell ref="C921:D921"/>
    <mergeCell ref="C922:D922"/>
    <mergeCell ref="C923:D923"/>
    <mergeCell ref="C924:D924"/>
    <mergeCell ref="C912:D912"/>
    <mergeCell ref="C913:D913"/>
    <mergeCell ref="C914:D914"/>
    <mergeCell ref="C915:D915"/>
    <mergeCell ref="C916:D916"/>
    <mergeCell ref="C917:D917"/>
    <mergeCell ref="C906:D906"/>
    <mergeCell ref="C907:D907"/>
    <mergeCell ref="C908:D908"/>
    <mergeCell ref="C909:D909"/>
    <mergeCell ref="C910:D910"/>
    <mergeCell ref="C911:D911"/>
    <mergeCell ref="C899:D899"/>
    <mergeCell ref="C900:D900"/>
    <mergeCell ref="C902:D902"/>
    <mergeCell ref="C903:D903"/>
    <mergeCell ref="C904:D904"/>
    <mergeCell ref="C905:D905"/>
    <mergeCell ref="C890:D890"/>
    <mergeCell ref="C891:D891"/>
    <mergeCell ref="C893:D893"/>
    <mergeCell ref="C894:D894"/>
    <mergeCell ref="C896:D896"/>
    <mergeCell ref="C897:D897"/>
    <mergeCell ref="C882:D882"/>
    <mergeCell ref="C884:D884"/>
    <mergeCell ref="C885:D885"/>
    <mergeCell ref="C886:D886"/>
    <mergeCell ref="C888:D888"/>
    <mergeCell ref="C889:D889"/>
    <mergeCell ref="C873:D873"/>
    <mergeCell ref="C875:D875"/>
    <mergeCell ref="C876:D876"/>
    <mergeCell ref="C878:D878"/>
    <mergeCell ref="C879:D879"/>
    <mergeCell ref="C881:D881"/>
    <mergeCell ref="C867:D867"/>
    <mergeCell ref="C868:D868"/>
    <mergeCell ref="C869:D869"/>
    <mergeCell ref="C870:D870"/>
    <mergeCell ref="C871:D871"/>
    <mergeCell ref="C872:D872"/>
    <mergeCell ref="C860:D860"/>
    <mergeCell ref="C861:D861"/>
    <mergeCell ref="C863:D863"/>
    <mergeCell ref="C864:D864"/>
    <mergeCell ref="C865:D865"/>
    <mergeCell ref="C866:D866"/>
    <mergeCell ref="C851:D851"/>
    <mergeCell ref="C854:D854"/>
    <mergeCell ref="C856:D856"/>
    <mergeCell ref="C857:D857"/>
    <mergeCell ref="C858:D858"/>
    <mergeCell ref="C859:D859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28:D828"/>
    <mergeCell ref="C830:D830"/>
    <mergeCell ref="C831:D831"/>
    <mergeCell ref="C832:D832"/>
    <mergeCell ref="C833:D833"/>
    <mergeCell ref="C847:D847"/>
    <mergeCell ref="C848:D848"/>
    <mergeCell ref="C849:D849"/>
    <mergeCell ref="C850:D850"/>
    <mergeCell ref="C821:D821"/>
    <mergeCell ref="C822:D822"/>
    <mergeCell ref="C823:D823"/>
    <mergeCell ref="C824:D824"/>
    <mergeCell ref="C825:D825"/>
    <mergeCell ref="C826:D826"/>
    <mergeCell ref="C806:D806"/>
    <mergeCell ref="C813:D813"/>
    <mergeCell ref="C814:D814"/>
    <mergeCell ref="C816:D816"/>
    <mergeCell ref="C818:D818"/>
    <mergeCell ref="C819:D819"/>
    <mergeCell ref="C800:D800"/>
    <mergeCell ref="C801:D801"/>
    <mergeCell ref="C802:D802"/>
    <mergeCell ref="C803:D803"/>
    <mergeCell ref="C804:D804"/>
    <mergeCell ref="C805:D805"/>
    <mergeCell ref="C782:D782"/>
    <mergeCell ref="C784:D784"/>
    <mergeCell ref="C785:D785"/>
    <mergeCell ref="C786:D786"/>
    <mergeCell ref="C787:D787"/>
    <mergeCell ref="C789:D789"/>
    <mergeCell ref="C790:D790"/>
    <mergeCell ref="C791:D791"/>
    <mergeCell ref="C792:D792"/>
    <mergeCell ref="C773:D773"/>
    <mergeCell ref="C774:D774"/>
    <mergeCell ref="C775:D775"/>
    <mergeCell ref="C776:D776"/>
    <mergeCell ref="C777:D777"/>
    <mergeCell ref="C794:D794"/>
    <mergeCell ref="C796:D796"/>
    <mergeCell ref="C797:D797"/>
    <mergeCell ref="C799:D799"/>
    <mergeCell ref="C767:D767"/>
    <mergeCell ref="C768:D768"/>
    <mergeCell ref="C769:D769"/>
    <mergeCell ref="C770:D770"/>
    <mergeCell ref="C771:D771"/>
    <mergeCell ref="C772:D772"/>
    <mergeCell ref="C761:D761"/>
    <mergeCell ref="C762:D762"/>
    <mergeCell ref="C763:D763"/>
    <mergeCell ref="C764:D764"/>
    <mergeCell ref="C765:D765"/>
    <mergeCell ref="C766:D766"/>
    <mergeCell ref="C755:D755"/>
    <mergeCell ref="C756:D756"/>
    <mergeCell ref="C757:D757"/>
    <mergeCell ref="C758:D758"/>
    <mergeCell ref="C759:D759"/>
    <mergeCell ref="C760:D760"/>
    <mergeCell ref="C749:D749"/>
    <mergeCell ref="C750:D750"/>
    <mergeCell ref="C751:D751"/>
    <mergeCell ref="C752:D752"/>
    <mergeCell ref="C753:D753"/>
    <mergeCell ref="C754:D754"/>
    <mergeCell ref="C738:D738"/>
    <mergeCell ref="C739:D739"/>
    <mergeCell ref="C740:D740"/>
    <mergeCell ref="C742:D742"/>
    <mergeCell ref="C743:D743"/>
    <mergeCell ref="C746:D746"/>
    <mergeCell ref="C747:D747"/>
    <mergeCell ref="C748:D748"/>
    <mergeCell ref="C727:D727"/>
    <mergeCell ref="C729:D729"/>
    <mergeCell ref="C730:D730"/>
    <mergeCell ref="C734:D734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9:D709"/>
    <mergeCell ref="C691:D691"/>
    <mergeCell ref="C692:D692"/>
    <mergeCell ref="C694:D694"/>
    <mergeCell ref="C695:D695"/>
    <mergeCell ref="C696:D696"/>
    <mergeCell ref="C711:D711"/>
    <mergeCell ref="C715:D715"/>
    <mergeCell ref="C718:D718"/>
    <mergeCell ref="C684:D684"/>
    <mergeCell ref="C685:D685"/>
    <mergeCell ref="C686:D686"/>
    <mergeCell ref="C687:D687"/>
    <mergeCell ref="C688:D688"/>
    <mergeCell ref="C689:D689"/>
    <mergeCell ref="C677:D677"/>
    <mergeCell ref="C679:D679"/>
    <mergeCell ref="C680:D680"/>
    <mergeCell ref="C681:D681"/>
    <mergeCell ref="C682:D682"/>
    <mergeCell ref="C683:D683"/>
    <mergeCell ref="C666:D666"/>
    <mergeCell ref="C667:D667"/>
    <mergeCell ref="C668:D668"/>
    <mergeCell ref="C669:D669"/>
    <mergeCell ref="C673:D673"/>
    <mergeCell ref="C674:D674"/>
    <mergeCell ref="C675:D675"/>
    <mergeCell ref="C676:D676"/>
    <mergeCell ref="C660:D660"/>
    <mergeCell ref="C661:D661"/>
    <mergeCell ref="C662:D662"/>
    <mergeCell ref="C663:D663"/>
    <mergeCell ref="C664:D664"/>
    <mergeCell ref="C665:D665"/>
    <mergeCell ref="C653:D653"/>
    <mergeCell ref="C654:D654"/>
    <mergeCell ref="C655:D655"/>
    <mergeCell ref="C657:D657"/>
    <mergeCell ref="C658:D658"/>
    <mergeCell ref="C659:D659"/>
    <mergeCell ref="C647:D647"/>
    <mergeCell ref="C648:D648"/>
    <mergeCell ref="C649:D649"/>
    <mergeCell ref="C650:D650"/>
    <mergeCell ref="C651:D651"/>
    <mergeCell ref="C652:D652"/>
    <mergeCell ref="C641:D641"/>
    <mergeCell ref="C642:D642"/>
    <mergeCell ref="C643:D643"/>
    <mergeCell ref="C644:D644"/>
    <mergeCell ref="C645:D645"/>
    <mergeCell ref="C646:D646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21:D621"/>
    <mergeCell ref="C622:D622"/>
    <mergeCell ref="C623:D623"/>
    <mergeCell ref="C624:D624"/>
    <mergeCell ref="C615:D615"/>
    <mergeCell ref="C616:D616"/>
    <mergeCell ref="C617:D617"/>
    <mergeCell ref="C618:D618"/>
    <mergeCell ref="C619:D619"/>
    <mergeCell ref="C620:D620"/>
    <mergeCell ref="C608:D608"/>
    <mergeCell ref="C609:D609"/>
    <mergeCell ref="C610:D610"/>
    <mergeCell ref="C611:D611"/>
    <mergeCell ref="C613:D613"/>
    <mergeCell ref="C614:D614"/>
    <mergeCell ref="C599:D599"/>
    <mergeCell ref="C600:D600"/>
    <mergeCell ref="C602:D602"/>
    <mergeCell ref="C604:D604"/>
    <mergeCell ref="C606:D606"/>
    <mergeCell ref="C607:D607"/>
    <mergeCell ref="C593:D593"/>
    <mergeCell ref="C594:D594"/>
    <mergeCell ref="C595:D595"/>
    <mergeCell ref="C596:D596"/>
    <mergeCell ref="C597:D597"/>
    <mergeCell ref="C598:D598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61:D561"/>
    <mergeCell ref="C563:D563"/>
    <mergeCell ref="C564:D564"/>
    <mergeCell ref="C565:D565"/>
    <mergeCell ref="C566:D566"/>
    <mergeCell ref="C568:D568"/>
    <mergeCell ref="C553:D553"/>
    <mergeCell ref="C555:D555"/>
    <mergeCell ref="C556:D556"/>
    <mergeCell ref="C558:D558"/>
    <mergeCell ref="C559:D559"/>
    <mergeCell ref="C560:D560"/>
    <mergeCell ref="C547:D547"/>
    <mergeCell ref="C548:D548"/>
    <mergeCell ref="C549:D549"/>
    <mergeCell ref="C550:D550"/>
    <mergeCell ref="C551:D551"/>
    <mergeCell ref="C552:D552"/>
    <mergeCell ref="C541:D541"/>
    <mergeCell ref="C542:D542"/>
    <mergeCell ref="C543:D543"/>
    <mergeCell ref="C544:D544"/>
    <mergeCell ref="C545:D545"/>
    <mergeCell ref="C546:D546"/>
    <mergeCell ref="C534:D534"/>
    <mergeCell ref="C535:D535"/>
    <mergeCell ref="C536:D536"/>
    <mergeCell ref="C537:D537"/>
    <mergeCell ref="C538:D538"/>
    <mergeCell ref="C539:D539"/>
    <mergeCell ref="C527:D527"/>
    <mergeCell ref="C528:D528"/>
    <mergeCell ref="C530:D530"/>
    <mergeCell ref="C531:D531"/>
    <mergeCell ref="C532:D532"/>
    <mergeCell ref="C533:D533"/>
    <mergeCell ref="C521:D521"/>
    <mergeCell ref="C522:D522"/>
    <mergeCell ref="C523:D523"/>
    <mergeCell ref="C524:D524"/>
    <mergeCell ref="C525:D525"/>
    <mergeCell ref="C526:D526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02:D502"/>
    <mergeCell ref="C503:D503"/>
    <mergeCell ref="C504:D504"/>
    <mergeCell ref="C506:D506"/>
    <mergeCell ref="C507:D507"/>
    <mergeCell ref="C508:D508"/>
    <mergeCell ref="C496:D496"/>
    <mergeCell ref="C497:D497"/>
    <mergeCell ref="C498:D498"/>
    <mergeCell ref="C499:D499"/>
    <mergeCell ref="C500:D500"/>
    <mergeCell ref="C501:D501"/>
    <mergeCell ref="C489:D489"/>
    <mergeCell ref="C490:D490"/>
    <mergeCell ref="C491:D491"/>
    <mergeCell ref="C492:D492"/>
    <mergeCell ref="C494:D494"/>
    <mergeCell ref="C495:D495"/>
    <mergeCell ref="C483:D483"/>
    <mergeCell ref="C484:D484"/>
    <mergeCell ref="C485:D485"/>
    <mergeCell ref="C486:D486"/>
    <mergeCell ref="C487:D487"/>
    <mergeCell ref="C488:D488"/>
    <mergeCell ref="C476:D476"/>
    <mergeCell ref="C477:D477"/>
    <mergeCell ref="C478:D478"/>
    <mergeCell ref="C479:D479"/>
    <mergeCell ref="C480:D480"/>
    <mergeCell ref="C482:D482"/>
    <mergeCell ref="C469:D469"/>
    <mergeCell ref="C471:D471"/>
    <mergeCell ref="C472:D472"/>
    <mergeCell ref="C473:D473"/>
    <mergeCell ref="C474:D474"/>
    <mergeCell ref="C475:D475"/>
    <mergeCell ref="C463:D463"/>
    <mergeCell ref="C464:D464"/>
    <mergeCell ref="C465:D465"/>
    <mergeCell ref="C466:D466"/>
    <mergeCell ref="C467:D467"/>
    <mergeCell ref="C468:D468"/>
    <mergeCell ref="C456:D456"/>
    <mergeCell ref="C457:D457"/>
    <mergeCell ref="C458:D458"/>
    <mergeCell ref="C460:D460"/>
    <mergeCell ref="C461:D461"/>
    <mergeCell ref="C462:D462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C425:D425"/>
    <mergeCell ref="C426:D426"/>
    <mergeCell ref="C427:D427"/>
    <mergeCell ref="C428:D428"/>
    <mergeCell ref="C429:D429"/>
    <mergeCell ref="C431:D431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0:D400"/>
    <mergeCell ref="C401:D401"/>
    <mergeCell ref="C403:D403"/>
    <mergeCell ref="C404:D404"/>
    <mergeCell ref="C405:D405"/>
    <mergeCell ref="C406:D406"/>
    <mergeCell ref="C394:D394"/>
    <mergeCell ref="C395:D395"/>
    <mergeCell ref="C396:D396"/>
    <mergeCell ref="C397:D397"/>
    <mergeCell ref="C398:D398"/>
    <mergeCell ref="C399:D399"/>
    <mergeCell ref="C387:D387"/>
    <mergeCell ref="C389:D389"/>
    <mergeCell ref="C390:D390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7:D367"/>
    <mergeCell ref="C368:D368"/>
    <mergeCell ref="C369:D369"/>
    <mergeCell ref="C370:D370"/>
    <mergeCell ref="C371:D371"/>
    <mergeCell ref="C372:D372"/>
    <mergeCell ref="C360:D360"/>
    <mergeCell ref="C361:D361"/>
    <mergeCell ref="C362:D362"/>
    <mergeCell ref="C363:D363"/>
    <mergeCell ref="C365:D365"/>
    <mergeCell ref="C366:D366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3:D323"/>
    <mergeCell ref="C324:D324"/>
    <mergeCell ref="C325:D325"/>
    <mergeCell ref="C327:D327"/>
    <mergeCell ref="C328:D328"/>
    <mergeCell ref="C329:D329"/>
    <mergeCell ref="C316:D316"/>
    <mergeCell ref="C317:D317"/>
    <mergeCell ref="C319:D319"/>
    <mergeCell ref="C320:D320"/>
    <mergeCell ref="C321:D321"/>
    <mergeCell ref="C322:D322"/>
    <mergeCell ref="C305:D305"/>
    <mergeCell ref="C306:D306"/>
    <mergeCell ref="C307:D307"/>
    <mergeCell ref="C311:D311"/>
    <mergeCell ref="C312:D312"/>
    <mergeCell ref="C313:D313"/>
    <mergeCell ref="C314:D314"/>
    <mergeCell ref="C315:D315"/>
    <mergeCell ref="C298:D298"/>
    <mergeCell ref="C299:D299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80:D280"/>
    <mergeCell ref="C281:D281"/>
    <mergeCell ref="C282:D282"/>
    <mergeCell ref="C283:D283"/>
    <mergeCell ref="C284:D284"/>
    <mergeCell ref="C285:D285"/>
    <mergeCell ref="C274:D274"/>
    <mergeCell ref="C275:D275"/>
    <mergeCell ref="C276:D276"/>
    <mergeCell ref="C277:D277"/>
    <mergeCell ref="C278:D278"/>
    <mergeCell ref="C279:D279"/>
    <mergeCell ref="C268:D268"/>
    <mergeCell ref="C269:D269"/>
    <mergeCell ref="C270:D270"/>
    <mergeCell ref="C271:D271"/>
    <mergeCell ref="C272:D272"/>
    <mergeCell ref="C273:D273"/>
    <mergeCell ref="C261:D261"/>
    <mergeCell ref="C262:D262"/>
    <mergeCell ref="C263:D263"/>
    <mergeCell ref="C265:D265"/>
    <mergeCell ref="C266:D266"/>
    <mergeCell ref="C267:D267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2:D222"/>
    <mergeCell ref="C223:D223"/>
    <mergeCell ref="C224:D224"/>
    <mergeCell ref="C225:D225"/>
    <mergeCell ref="C227:D227"/>
    <mergeCell ref="C229:D229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5:D185"/>
    <mergeCell ref="C186:D186"/>
    <mergeCell ref="C187:D187"/>
    <mergeCell ref="C188:D188"/>
    <mergeCell ref="C189:D189"/>
    <mergeCell ref="C191:D191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0:D150"/>
    <mergeCell ref="C151:D151"/>
    <mergeCell ref="C155:D155"/>
    <mergeCell ref="C156:D156"/>
    <mergeCell ref="C157:D157"/>
    <mergeCell ref="C158:D158"/>
    <mergeCell ref="C159:D159"/>
    <mergeCell ref="C160:D160"/>
    <mergeCell ref="C144:D144"/>
    <mergeCell ref="C145:D145"/>
    <mergeCell ref="C146:D146"/>
    <mergeCell ref="C147:D147"/>
    <mergeCell ref="C148:D148"/>
    <mergeCell ref="C149:D149"/>
    <mergeCell ref="C137:D137"/>
    <mergeCell ref="C138:D138"/>
    <mergeCell ref="C139:D139"/>
    <mergeCell ref="C140:D140"/>
    <mergeCell ref="C141:D141"/>
    <mergeCell ref="C143:D143"/>
    <mergeCell ref="C130:D130"/>
    <mergeCell ref="C131:D131"/>
    <mergeCell ref="C132:D132"/>
    <mergeCell ref="C134:D134"/>
    <mergeCell ref="C135:D135"/>
    <mergeCell ref="C136:D136"/>
    <mergeCell ref="C122:D122"/>
    <mergeCell ref="C123:D123"/>
    <mergeCell ref="C124:D124"/>
    <mergeCell ref="C126:D126"/>
    <mergeCell ref="C127:D127"/>
    <mergeCell ref="C129:D129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7:D117"/>
    <mergeCell ref="C101:D101"/>
    <mergeCell ref="C102:D102"/>
    <mergeCell ref="C103:D103"/>
    <mergeCell ref="C104:D104"/>
    <mergeCell ref="C118:D118"/>
    <mergeCell ref="C119:D119"/>
    <mergeCell ref="C120:D120"/>
    <mergeCell ref="C121:D121"/>
    <mergeCell ref="C93:D93"/>
    <mergeCell ref="C94:D94"/>
    <mergeCell ref="C95:D95"/>
    <mergeCell ref="C96:D96"/>
    <mergeCell ref="C97:D97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0:D60"/>
    <mergeCell ref="C61:D61"/>
    <mergeCell ref="C62:D62"/>
    <mergeCell ref="C63:D63"/>
    <mergeCell ref="C65:D65"/>
    <mergeCell ref="C66:D66"/>
    <mergeCell ref="C67:D67"/>
    <mergeCell ref="C68:D68"/>
    <mergeCell ref="C47:D47"/>
    <mergeCell ref="C48:D48"/>
    <mergeCell ref="C50:D50"/>
    <mergeCell ref="C51:D51"/>
    <mergeCell ref="C52:D52"/>
    <mergeCell ref="C54:D54"/>
    <mergeCell ref="C39:D39"/>
    <mergeCell ref="C40:D40"/>
    <mergeCell ref="C42:D42"/>
    <mergeCell ref="C43:D43"/>
    <mergeCell ref="C44:D44"/>
    <mergeCell ref="C46:D46"/>
    <mergeCell ref="C31:D31"/>
    <mergeCell ref="C32:D32"/>
    <mergeCell ref="C34:D34"/>
    <mergeCell ref="C35:D35"/>
    <mergeCell ref="C36:D36"/>
    <mergeCell ref="C38:D38"/>
    <mergeCell ref="C23:D23"/>
    <mergeCell ref="C24:D24"/>
    <mergeCell ref="C26:D26"/>
    <mergeCell ref="C27:D27"/>
    <mergeCell ref="C28:D28"/>
    <mergeCell ref="C30:D30"/>
    <mergeCell ref="C14:D14"/>
    <mergeCell ref="C16:D16"/>
    <mergeCell ref="C18:D18"/>
    <mergeCell ref="C19:D19"/>
    <mergeCell ref="C20:D20"/>
    <mergeCell ref="C22:D22"/>
    <mergeCell ref="A1:G1"/>
    <mergeCell ref="A3:B3"/>
    <mergeCell ref="A4:B4"/>
    <mergeCell ref="E4:G4"/>
    <mergeCell ref="C9:D9"/>
    <mergeCell ref="C10:D10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5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947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946</v>
      </c>
      <c r="B5" s="92"/>
      <c r="C5" s="93" t="s">
        <v>947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562" t="s">
        <v>944</v>
      </c>
      <c r="D8" s="562"/>
      <c r="E8" s="563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562"/>
      <c r="D9" s="562"/>
      <c r="E9" s="563"/>
      <c r="F9" s="87"/>
      <c r="G9" s="108"/>
      <c r="H9" s="109"/>
    </row>
    <row r="10" spans="1:8" ht="12.75">
      <c r="A10" s="103" t="s">
        <v>44</v>
      </c>
      <c r="B10" s="87"/>
      <c r="C10" s="562" t="s">
        <v>943</v>
      </c>
      <c r="D10" s="562"/>
      <c r="E10" s="562"/>
      <c r="F10" s="110"/>
      <c r="G10" s="111"/>
      <c r="H10" s="112"/>
    </row>
    <row r="11" spans="1:57" ht="13.5" customHeight="1">
      <c r="A11" s="103" t="s">
        <v>45</v>
      </c>
      <c r="B11" s="87"/>
      <c r="C11" s="562"/>
      <c r="D11" s="562"/>
      <c r="E11" s="562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564"/>
      <c r="D12" s="564"/>
      <c r="E12" s="564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02 1 Rek'!E37</f>
        <v>0</v>
      </c>
      <c r="D15" s="131">
        <f>'SO 02 1 Rek'!A45</f>
        <v>0</v>
      </c>
      <c r="E15" s="132"/>
      <c r="F15" s="133"/>
      <c r="G15" s="130">
        <f>'SO 02 1 Rek'!I45</f>
        <v>0</v>
      </c>
    </row>
    <row r="16" spans="1:7" ht="15.95" customHeight="1">
      <c r="A16" s="128" t="s">
        <v>53</v>
      </c>
      <c r="B16" s="129" t="s">
        <v>54</v>
      </c>
      <c r="C16" s="130">
        <f>'SO 02 1 Rek'!F37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02 1 Rek'!H37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02 1 Rek'!G37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02 1 Rek'!I37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560" t="s">
        <v>62</v>
      </c>
      <c r="B23" s="561"/>
      <c r="C23" s="140">
        <f>C22+G23</f>
        <v>0</v>
      </c>
      <c r="D23" s="141" t="s">
        <v>63</v>
      </c>
      <c r="E23" s="142"/>
      <c r="F23" s="143"/>
      <c r="G23" s="130">
        <f>'SO 02 1 Rek'!H43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566">
        <f>C23-F32</f>
        <v>0</v>
      </c>
      <c r="G30" s="567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566">
        <f>ROUND(PRODUCT(F30,C31/100),0)</f>
        <v>0</v>
      </c>
      <c r="G31" s="567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566">
        <v>0</v>
      </c>
      <c r="G32" s="567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566">
        <f>ROUND(PRODUCT(F32,C33/100),0)</f>
        <v>0</v>
      </c>
      <c r="G33" s="567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568">
        <f>ROUND(SUM(F30:F33),0)</f>
        <v>0</v>
      </c>
      <c r="G34" s="569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70"/>
      <c r="C37" s="570"/>
      <c r="D37" s="570"/>
      <c r="E37" s="570"/>
      <c r="F37" s="570"/>
      <c r="G37" s="570"/>
      <c r="H37" s="1" t="s">
        <v>1</v>
      </c>
    </row>
    <row r="38" spans="1:8" ht="12.75" customHeight="1">
      <c r="A38" s="167"/>
      <c r="B38" s="570"/>
      <c r="C38" s="570"/>
      <c r="D38" s="570"/>
      <c r="E38" s="570"/>
      <c r="F38" s="570"/>
      <c r="G38" s="570"/>
      <c r="H38" s="1" t="s">
        <v>1</v>
      </c>
    </row>
    <row r="39" spans="1:8" ht="12.75">
      <c r="A39" s="167"/>
      <c r="B39" s="570"/>
      <c r="C39" s="570"/>
      <c r="D39" s="570"/>
      <c r="E39" s="570"/>
      <c r="F39" s="570"/>
      <c r="G39" s="570"/>
      <c r="H39" s="1" t="s">
        <v>1</v>
      </c>
    </row>
    <row r="40" spans="1:8" ht="12.75">
      <c r="A40" s="167"/>
      <c r="B40" s="570"/>
      <c r="C40" s="570"/>
      <c r="D40" s="570"/>
      <c r="E40" s="570"/>
      <c r="F40" s="570"/>
      <c r="G40" s="570"/>
      <c r="H40" s="1" t="s">
        <v>1</v>
      </c>
    </row>
    <row r="41" spans="1:8" ht="12.75">
      <c r="A41" s="167"/>
      <c r="B41" s="570"/>
      <c r="C41" s="570"/>
      <c r="D41" s="570"/>
      <c r="E41" s="570"/>
      <c r="F41" s="570"/>
      <c r="G41" s="570"/>
      <c r="H41" s="1" t="s">
        <v>1</v>
      </c>
    </row>
    <row r="42" spans="1:8" ht="12.75">
      <c r="A42" s="167"/>
      <c r="B42" s="570"/>
      <c r="C42" s="570"/>
      <c r="D42" s="570"/>
      <c r="E42" s="570"/>
      <c r="F42" s="570"/>
      <c r="G42" s="570"/>
      <c r="H42" s="1" t="s">
        <v>1</v>
      </c>
    </row>
    <row r="43" spans="1:8" ht="12.75">
      <c r="A43" s="167"/>
      <c r="B43" s="570"/>
      <c r="C43" s="570"/>
      <c r="D43" s="570"/>
      <c r="E43" s="570"/>
      <c r="F43" s="570"/>
      <c r="G43" s="570"/>
      <c r="H43" s="1" t="s">
        <v>1</v>
      </c>
    </row>
    <row r="44" spans="1:8" ht="12.75" customHeight="1">
      <c r="A44" s="167"/>
      <c r="B44" s="570"/>
      <c r="C44" s="570"/>
      <c r="D44" s="570"/>
      <c r="E44" s="570"/>
      <c r="F44" s="570"/>
      <c r="G44" s="570"/>
      <c r="H44" s="1" t="s">
        <v>1</v>
      </c>
    </row>
    <row r="45" spans="1:8" ht="12.75" customHeight="1">
      <c r="A45" s="167"/>
      <c r="B45" s="570"/>
      <c r="C45" s="570"/>
      <c r="D45" s="570"/>
      <c r="E45" s="570"/>
      <c r="F45" s="570"/>
      <c r="G45" s="570"/>
      <c r="H45" s="1" t="s">
        <v>1</v>
      </c>
    </row>
    <row r="46" spans="2:7" ht="12.75">
      <c r="B46" s="565"/>
      <c r="C46" s="565"/>
      <c r="D46" s="565"/>
      <c r="E46" s="565"/>
      <c r="F46" s="565"/>
      <c r="G46" s="565"/>
    </row>
    <row r="47" spans="2:7" ht="12.75">
      <c r="B47" s="565"/>
      <c r="C47" s="565"/>
      <c r="D47" s="565"/>
      <c r="E47" s="565"/>
      <c r="F47" s="565"/>
      <c r="G47" s="565"/>
    </row>
    <row r="48" spans="2:7" ht="12.75">
      <c r="B48" s="565"/>
      <c r="C48" s="565"/>
      <c r="D48" s="565"/>
      <c r="E48" s="565"/>
      <c r="F48" s="565"/>
      <c r="G48" s="565"/>
    </row>
    <row r="49" spans="2:7" ht="12.75">
      <c r="B49" s="565"/>
      <c r="C49" s="565"/>
      <c r="D49" s="565"/>
      <c r="E49" s="565"/>
      <c r="F49" s="565"/>
      <c r="G49" s="565"/>
    </row>
    <row r="50" spans="2:7" ht="12.75">
      <c r="B50" s="565"/>
      <c r="C50" s="565"/>
      <c r="D50" s="565"/>
      <c r="E50" s="565"/>
      <c r="F50" s="565"/>
      <c r="G50" s="565"/>
    </row>
    <row r="51" spans="2:7" ht="12.75">
      <c r="B51" s="565"/>
      <c r="C51" s="565"/>
      <c r="D51" s="565"/>
      <c r="E51" s="565"/>
      <c r="F51" s="565"/>
      <c r="G51" s="56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71" t="s">
        <v>2</v>
      </c>
      <c r="B1" s="57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573" t="s">
        <v>77</v>
      </c>
      <c r="B2" s="574"/>
      <c r="C2" s="174" t="s">
        <v>948</v>
      </c>
      <c r="D2" s="175"/>
      <c r="E2" s="176"/>
      <c r="F2" s="175"/>
      <c r="G2" s="575" t="s">
        <v>947</v>
      </c>
      <c r="H2" s="576"/>
      <c r="I2" s="57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2.75">
      <c r="A7" s="274" t="str">
        <f>'SO 02 1 Pol'!B7</f>
        <v>1</v>
      </c>
      <c r="B7" s="47" t="str">
        <f>'SO 02 1 Pol'!C7</f>
        <v>Zemní práce</v>
      </c>
      <c r="D7" s="186"/>
      <c r="E7" s="275">
        <f>'SO 02 1 Pol'!BA52</f>
        <v>0</v>
      </c>
      <c r="F7" s="276">
        <f>'SO 02 1 Pol'!BB52</f>
        <v>0</v>
      </c>
      <c r="G7" s="276">
        <f>'SO 02 1 Pol'!BC52</f>
        <v>0</v>
      </c>
      <c r="H7" s="276">
        <f>'SO 02 1 Pol'!BD52</f>
        <v>0</v>
      </c>
      <c r="I7" s="277">
        <f>'SO 02 1 Pol'!BE52</f>
        <v>0</v>
      </c>
    </row>
    <row r="8" spans="1:9" s="109" customFormat="1" ht="12.75">
      <c r="A8" s="274" t="str">
        <f>'SO 02 1 Pol'!B53</f>
        <v>3</v>
      </c>
      <c r="B8" s="47" t="str">
        <f>'SO 02 1 Pol'!C53</f>
        <v>Svislé a kompletní konstrukce</v>
      </c>
      <c r="D8" s="186"/>
      <c r="E8" s="275">
        <f>'SO 02 1 Pol'!BA70</f>
        <v>0</v>
      </c>
      <c r="F8" s="276">
        <f>'SO 02 1 Pol'!BB70</f>
        <v>0</v>
      </c>
      <c r="G8" s="276">
        <f>'SO 02 1 Pol'!BC70</f>
        <v>0</v>
      </c>
      <c r="H8" s="276">
        <f>'SO 02 1 Pol'!BD70</f>
        <v>0</v>
      </c>
      <c r="I8" s="277">
        <f>'SO 02 1 Pol'!BE70</f>
        <v>0</v>
      </c>
    </row>
    <row r="9" spans="1:9" s="109" customFormat="1" ht="12.75">
      <c r="A9" s="274" t="str">
        <f>'SO 02 1 Pol'!B71</f>
        <v>4</v>
      </c>
      <c r="B9" s="47" t="str">
        <f>'SO 02 1 Pol'!C71</f>
        <v>Vodorovné konstrukce</v>
      </c>
      <c r="D9" s="186"/>
      <c r="E9" s="275">
        <f>'SO 02 1 Pol'!BA78</f>
        <v>0</v>
      </c>
      <c r="F9" s="276">
        <f>'SO 02 1 Pol'!BB78</f>
        <v>0</v>
      </c>
      <c r="G9" s="276">
        <f>'SO 02 1 Pol'!BC78</f>
        <v>0</v>
      </c>
      <c r="H9" s="276">
        <f>'SO 02 1 Pol'!BD78</f>
        <v>0</v>
      </c>
      <c r="I9" s="277">
        <f>'SO 02 1 Pol'!BE78</f>
        <v>0</v>
      </c>
    </row>
    <row r="10" spans="1:9" s="109" customFormat="1" ht="12.75">
      <c r="A10" s="274" t="str">
        <f>'SO 02 1 Pol'!B79</f>
        <v>5</v>
      </c>
      <c r="B10" s="47" t="str">
        <f>'SO 02 1 Pol'!C79</f>
        <v>Komunikace</v>
      </c>
      <c r="D10" s="186"/>
      <c r="E10" s="275">
        <f>'SO 02 1 Pol'!BA115</f>
        <v>0</v>
      </c>
      <c r="F10" s="276">
        <f>'SO 02 1 Pol'!BB115</f>
        <v>0</v>
      </c>
      <c r="G10" s="276">
        <f>'SO 02 1 Pol'!BC115</f>
        <v>0</v>
      </c>
      <c r="H10" s="276">
        <f>'SO 02 1 Pol'!BD115</f>
        <v>0</v>
      </c>
      <c r="I10" s="277">
        <f>'SO 02 1 Pol'!BE115</f>
        <v>0</v>
      </c>
    </row>
    <row r="11" spans="1:9" s="109" customFormat="1" ht="12.75">
      <c r="A11" s="274" t="str">
        <f>'SO 02 1 Pol'!B116</f>
        <v>61</v>
      </c>
      <c r="B11" s="47" t="str">
        <f>'SO 02 1 Pol'!C116</f>
        <v>Upravy povrchů vnitřní</v>
      </c>
      <c r="D11" s="186"/>
      <c r="E11" s="275">
        <f>'SO 02 1 Pol'!BA165</f>
        <v>0</v>
      </c>
      <c r="F11" s="276">
        <f>'SO 02 1 Pol'!BB165</f>
        <v>0</v>
      </c>
      <c r="G11" s="276">
        <f>'SO 02 1 Pol'!BC165</f>
        <v>0</v>
      </c>
      <c r="H11" s="276">
        <f>'SO 02 1 Pol'!BD165</f>
        <v>0</v>
      </c>
      <c r="I11" s="277">
        <f>'SO 02 1 Pol'!BE165</f>
        <v>0</v>
      </c>
    </row>
    <row r="12" spans="1:9" s="109" customFormat="1" ht="12.75">
      <c r="A12" s="274" t="str">
        <f>'SO 02 1 Pol'!B166</f>
        <v>62</v>
      </c>
      <c r="B12" s="47" t="str">
        <f>'SO 02 1 Pol'!C166</f>
        <v>Úpravy povrchů vnější</v>
      </c>
      <c r="D12" s="186"/>
      <c r="E12" s="275">
        <f>'SO 02 1 Pol'!BA345</f>
        <v>0</v>
      </c>
      <c r="F12" s="276">
        <f>'SO 02 1 Pol'!BB345</f>
        <v>0</v>
      </c>
      <c r="G12" s="276">
        <f>'SO 02 1 Pol'!BC345</f>
        <v>0</v>
      </c>
      <c r="H12" s="276">
        <f>'SO 02 1 Pol'!BD345</f>
        <v>0</v>
      </c>
      <c r="I12" s="277">
        <f>'SO 02 1 Pol'!BE345</f>
        <v>0</v>
      </c>
    </row>
    <row r="13" spans="1:9" s="109" customFormat="1" ht="12.75">
      <c r="A13" s="274" t="str">
        <f>'SO 02 1 Pol'!B346</f>
        <v>621</v>
      </c>
      <c r="B13" s="47" t="str">
        <f>'SO 02 1 Pol'!C346</f>
        <v>Průzkumy a zkoušky</v>
      </c>
      <c r="D13" s="186"/>
      <c r="E13" s="275">
        <f>'SO 02 1 Pol'!BA350</f>
        <v>0</v>
      </c>
      <c r="F13" s="276">
        <f>'SO 02 1 Pol'!BB350</f>
        <v>0</v>
      </c>
      <c r="G13" s="276">
        <f>'SO 02 1 Pol'!BC350</f>
        <v>0</v>
      </c>
      <c r="H13" s="276">
        <f>'SO 02 1 Pol'!BD350</f>
        <v>0</v>
      </c>
      <c r="I13" s="277">
        <f>'SO 02 1 Pol'!BE350</f>
        <v>0</v>
      </c>
    </row>
    <row r="14" spans="1:9" s="109" customFormat="1" ht="12.75">
      <c r="A14" s="274" t="str">
        <f>'SO 02 1 Pol'!B351</f>
        <v>63</v>
      </c>
      <c r="B14" s="47" t="str">
        <f>'SO 02 1 Pol'!C351</f>
        <v>Podlahy a podlahové konstrukce</v>
      </c>
      <c r="D14" s="186"/>
      <c r="E14" s="275">
        <f>'SO 02 1 Pol'!BA372</f>
        <v>0</v>
      </c>
      <c r="F14" s="276">
        <f>'SO 02 1 Pol'!BB372</f>
        <v>0</v>
      </c>
      <c r="G14" s="276">
        <f>'SO 02 1 Pol'!BC372</f>
        <v>0</v>
      </c>
      <c r="H14" s="276">
        <f>'SO 02 1 Pol'!BD372</f>
        <v>0</v>
      </c>
      <c r="I14" s="277">
        <f>'SO 02 1 Pol'!BE372</f>
        <v>0</v>
      </c>
    </row>
    <row r="15" spans="1:9" s="109" customFormat="1" ht="12.75">
      <c r="A15" s="274" t="str">
        <f>'SO 02 1 Pol'!B373</f>
        <v>64</v>
      </c>
      <c r="B15" s="47" t="str">
        <f>'SO 02 1 Pol'!C373</f>
        <v>Výplně otvorů</v>
      </c>
      <c r="D15" s="186"/>
      <c r="E15" s="275">
        <f>'SO 02 1 Pol'!BA386</f>
        <v>0</v>
      </c>
      <c r="F15" s="276">
        <f>'SO 02 1 Pol'!BB386</f>
        <v>0</v>
      </c>
      <c r="G15" s="276">
        <f>'SO 02 1 Pol'!BC386</f>
        <v>0</v>
      </c>
      <c r="H15" s="276">
        <f>'SO 02 1 Pol'!BD386</f>
        <v>0</v>
      </c>
      <c r="I15" s="277">
        <f>'SO 02 1 Pol'!BE386</f>
        <v>0</v>
      </c>
    </row>
    <row r="16" spans="1:9" s="109" customFormat="1" ht="12.75">
      <c r="A16" s="274" t="str">
        <f>'SO 02 1 Pol'!B387</f>
        <v>91</v>
      </c>
      <c r="B16" s="47" t="str">
        <f>'SO 02 1 Pol'!C387</f>
        <v>Doplňující práce na komunikaci</v>
      </c>
      <c r="D16" s="186"/>
      <c r="E16" s="275">
        <f>'SO 02 1 Pol'!BA390</f>
        <v>0</v>
      </c>
      <c r="F16" s="276">
        <f>'SO 02 1 Pol'!BB390</f>
        <v>0</v>
      </c>
      <c r="G16" s="276">
        <f>'SO 02 1 Pol'!BC390</f>
        <v>0</v>
      </c>
      <c r="H16" s="276">
        <f>'SO 02 1 Pol'!BD390</f>
        <v>0</v>
      </c>
      <c r="I16" s="277">
        <f>'SO 02 1 Pol'!BE390</f>
        <v>0</v>
      </c>
    </row>
    <row r="17" spans="1:9" s="109" customFormat="1" ht="12.75">
      <c r="A17" s="274" t="str">
        <f>'SO 02 1 Pol'!B391</f>
        <v>94</v>
      </c>
      <c r="B17" s="47" t="str">
        <f>'SO 02 1 Pol'!C391</f>
        <v>Lešení a stavební výtahy</v>
      </c>
      <c r="D17" s="186"/>
      <c r="E17" s="275">
        <f>'SO 02 1 Pol'!BA409</f>
        <v>0</v>
      </c>
      <c r="F17" s="276">
        <f>'SO 02 1 Pol'!BB409</f>
        <v>0</v>
      </c>
      <c r="G17" s="276">
        <f>'SO 02 1 Pol'!BC409</f>
        <v>0</v>
      </c>
      <c r="H17" s="276">
        <f>'SO 02 1 Pol'!BD409</f>
        <v>0</v>
      </c>
      <c r="I17" s="277">
        <f>'SO 02 1 Pol'!BE409</f>
        <v>0</v>
      </c>
    </row>
    <row r="18" spans="1:9" s="109" customFormat="1" ht="12.75">
      <c r="A18" s="274" t="str">
        <f>'SO 02 1 Pol'!B410</f>
        <v>95</v>
      </c>
      <c r="B18" s="47" t="str">
        <f>'SO 02 1 Pol'!C410</f>
        <v>Dokončovací konstrukce na pozemních stavbách</v>
      </c>
      <c r="D18" s="186"/>
      <c r="E18" s="275">
        <f>'SO 02 1 Pol'!BA415</f>
        <v>0</v>
      </c>
      <c r="F18" s="276">
        <f>'SO 02 1 Pol'!BB415</f>
        <v>0</v>
      </c>
      <c r="G18" s="276">
        <f>'SO 02 1 Pol'!BC415</f>
        <v>0</v>
      </c>
      <c r="H18" s="276">
        <f>'SO 02 1 Pol'!BD415</f>
        <v>0</v>
      </c>
      <c r="I18" s="277">
        <f>'SO 02 1 Pol'!BE415</f>
        <v>0</v>
      </c>
    </row>
    <row r="19" spans="1:9" s="109" customFormat="1" ht="12.75">
      <c r="A19" s="274" t="str">
        <f>'SO 02 1 Pol'!B416</f>
        <v>96</v>
      </c>
      <c r="B19" s="47" t="str">
        <f>'SO 02 1 Pol'!C416</f>
        <v>Bourání konstrukcí</v>
      </c>
      <c r="D19" s="186"/>
      <c r="E19" s="275">
        <f>'SO 02 1 Pol'!BA436</f>
        <v>0</v>
      </c>
      <c r="F19" s="276">
        <f>'SO 02 1 Pol'!BB436</f>
        <v>0</v>
      </c>
      <c r="G19" s="276">
        <f>'SO 02 1 Pol'!BC436</f>
        <v>0</v>
      </c>
      <c r="H19" s="276">
        <f>'SO 02 1 Pol'!BD436</f>
        <v>0</v>
      </c>
      <c r="I19" s="277">
        <f>'SO 02 1 Pol'!BE436</f>
        <v>0</v>
      </c>
    </row>
    <row r="20" spans="1:9" s="109" customFormat="1" ht="12.75">
      <c r="A20" s="274" t="str">
        <f>'SO 02 1 Pol'!B437</f>
        <v>97</v>
      </c>
      <c r="B20" s="47" t="str">
        <f>'SO 02 1 Pol'!C437</f>
        <v>Prorážení otvorů</v>
      </c>
      <c r="D20" s="186"/>
      <c r="E20" s="275">
        <f>'SO 02 1 Pol'!BA453</f>
        <v>0</v>
      </c>
      <c r="F20" s="276">
        <f>'SO 02 1 Pol'!BB453</f>
        <v>0</v>
      </c>
      <c r="G20" s="276">
        <f>'SO 02 1 Pol'!BC453</f>
        <v>0</v>
      </c>
      <c r="H20" s="276">
        <f>'SO 02 1 Pol'!BD453</f>
        <v>0</v>
      </c>
      <c r="I20" s="277">
        <f>'SO 02 1 Pol'!BE453</f>
        <v>0</v>
      </c>
    </row>
    <row r="21" spans="1:9" s="109" customFormat="1" ht="12.75">
      <c r="A21" s="274" t="str">
        <f>'SO 02 1 Pol'!B454</f>
        <v>99</v>
      </c>
      <c r="B21" s="47" t="str">
        <f>'SO 02 1 Pol'!C454</f>
        <v>Staveništní přesun hmot</v>
      </c>
      <c r="D21" s="186"/>
      <c r="E21" s="275">
        <f>'SO 02 1 Pol'!BA456</f>
        <v>0</v>
      </c>
      <c r="F21" s="276">
        <f>'SO 02 1 Pol'!BB456</f>
        <v>0</v>
      </c>
      <c r="G21" s="276">
        <f>'SO 02 1 Pol'!BC456</f>
        <v>0</v>
      </c>
      <c r="H21" s="276">
        <f>'SO 02 1 Pol'!BD456</f>
        <v>0</v>
      </c>
      <c r="I21" s="277">
        <f>'SO 02 1 Pol'!BE456</f>
        <v>0</v>
      </c>
    </row>
    <row r="22" spans="1:9" s="109" customFormat="1" ht="12.75">
      <c r="A22" s="274" t="str">
        <f>'SO 02 1 Pol'!B457</f>
        <v>711</v>
      </c>
      <c r="B22" s="47" t="str">
        <f>'SO 02 1 Pol'!C457</f>
        <v>Izolace proti vodě</v>
      </c>
      <c r="D22" s="186"/>
      <c r="E22" s="275">
        <f>'SO 02 1 Pol'!BA479</f>
        <v>0</v>
      </c>
      <c r="F22" s="276">
        <f>'SO 02 1 Pol'!BB479</f>
        <v>0</v>
      </c>
      <c r="G22" s="276">
        <f>'SO 02 1 Pol'!BC479</f>
        <v>0</v>
      </c>
      <c r="H22" s="276">
        <f>'SO 02 1 Pol'!BD479</f>
        <v>0</v>
      </c>
      <c r="I22" s="277">
        <f>'SO 02 1 Pol'!BE479</f>
        <v>0</v>
      </c>
    </row>
    <row r="23" spans="1:9" s="109" customFormat="1" ht="12.75">
      <c r="A23" s="274" t="str">
        <f>'SO 02 1 Pol'!B480</f>
        <v>712</v>
      </c>
      <c r="B23" s="47" t="str">
        <f>'SO 02 1 Pol'!C480</f>
        <v>Živičné krytiny</v>
      </c>
      <c r="D23" s="186"/>
      <c r="E23" s="275">
        <f>'SO 02 1 Pol'!BA526</f>
        <v>0</v>
      </c>
      <c r="F23" s="276">
        <f>'SO 02 1 Pol'!BB526</f>
        <v>0</v>
      </c>
      <c r="G23" s="276">
        <f>'SO 02 1 Pol'!BC526</f>
        <v>0</v>
      </c>
      <c r="H23" s="276">
        <f>'SO 02 1 Pol'!BD526</f>
        <v>0</v>
      </c>
      <c r="I23" s="277">
        <f>'SO 02 1 Pol'!BE526</f>
        <v>0</v>
      </c>
    </row>
    <row r="24" spans="1:9" s="109" customFormat="1" ht="12.75">
      <c r="A24" s="274" t="str">
        <f>'SO 02 1 Pol'!B527</f>
        <v>713</v>
      </c>
      <c r="B24" s="47" t="str">
        <f>'SO 02 1 Pol'!C527</f>
        <v>Izolace tepelné</v>
      </c>
      <c r="D24" s="186"/>
      <c r="E24" s="275">
        <f>'SO 02 1 Pol'!BA547</f>
        <v>0</v>
      </c>
      <c r="F24" s="276">
        <f>'SO 02 1 Pol'!BB547</f>
        <v>0</v>
      </c>
      <c r="G24" s="276">
        <f>'SO 02 1 Pol'!BC547</f>
        <v>0</v>
      </c>
      <c r="H24" s="276">
        <f>'SO 02 1 Pol'!BD547</f>
        <v>0</v>
      </c>
      <c r="I24" s="277">
        <f>'SO 02 1 Pol'!BE547</f>
        <v>0</v>
      </c>
    </row>
    <row r="25" spans="1:9" s="109" customFormat="1" ht="12.75">
      <c r="A25" s="274" t="str">
        <f>'SO 02 1 Pol'!B548</f>
        <v>762</v>
      </c>
      <c r="B25" s="47" t="str">
        <f>'SO 02 1 Pol'!C548</f>
        <v>Konstrukce tesařské</v>
      </c>
      <c r="D25" s="186"/>
      <c r="E25" s="275">
        <f>'SO 02 1 Pol'!BA567</f>
        <v>0</v>
      </c>
      <c r="F25" s="276">
        <f>'SO 02 1 Pol'!BB567</f>
        <v>0</v>
      </c>
      <c r="G25" s="276">
        <f>'SO 02 1 Pol'!BC567</f>
        <v>0</v>
      </c>
      <c r="H25" s="276">
        <f>'SO 02 1 Pol'!BD567</f>
        <v>0</v>
      </c>
      <c r="I25" s="277">
        <f>'SO 02 1 Pol'!BE567</f>
        <v>0</v>
      </c>
    </row>
    <row r="26" spans="1:9" s="109" customFormat="1" ht="12.75">
      <c r="A26" s="274" t="str">
        <f>'SO 02 1 Pol'!B568</f>
        <v>764</v>
      </c>
      <c r="B26" s="47" t="str">
        <f>'SO 02 1 Pol'!C568</f>
        <v>Konstrukce klempířské</v>
      </c>
      <c r="D26" s="186"/>
      <c r="E26" s="275">
        <f>'SO 02 1 Pol'!BA632</f>
        <v>0</v>
      </c>
      <c r="F26" s="276">
        <f>'SO 02 1 Pol'!BB632</f>
        <v>0</v>
      </c>
      <c r="G26" s="276">
        <f>'SO 02 1 Pol'!BC632</f>
        <v>0</v>
      </c>
      <c r="H26" s="276">
        <f>'SO 02 1 Pol'!BD632</f>
        <v>0</v>
      </c>
      <c r="I26" s="277">
        <f>'SO 02 1 Pol'!BE632</f>
        <v>0</v>
      </c>
    </row>
    <row r="27" spans="1:9" s="109" customFormat="1" ht="12.75">
      <c r="A27" s="274" t="str">
        <f>'SO 02 1 Pol'!B633</f>
        <v>766</v>
      </c>
      <c r="B27" s="47" t="str">
        <f>'SO 02 1 Pol'!C633</f>
        <v>Konstrukce truhlářské</v>
      </c>
      <c r="D27" s="186"/>
      <c r="E27" s="275">
        <f>'SO 02 1 Pol'!BA668</f>
        <v>0</v>
      </c>
      <c r="F27" s="276">
        <f>'SO 02 1 Pol'!BB668</f>
        <v>0</v>
      </c>
      <c r="G27" s="276">
        <f>'SO 02 1 Pol'!BC668</f>
        <v>0</v>
      </c>
      <c r="H27" s="276">
        <f>'SO 02 1 Pol'!BD668</f>
        <v>0</v>
      </c>
      <c r="I27" s="277">
        <f>'SO 02 1 Pol'!BE668</f>
        <v>0</v>
      </c>
    </row>
    <row r="28" spans="1:9" s="109" customFormat="1" ht="12.75">
      <c r="A28" s="274" t="str">
        <f>'SO 02 1 Pol'!B669</f>
        <v>767</v>
      </c>
      <c r="B28" s="47" t="str">
        <f>'SO 02 1 Pol'!C669</f>
        <v>Konstrukce zámečnické</v>
      </c>
      <c r="D28" s="186"/>
      <c r="E28" s="275">
        <f>'SO 02 1 Pol'!BA697</f>
        <v>0</v>
      </c>
      <c r="F28" s="276">
        <f>'SO 02 1 Pol'!BB697</f>
        <v>0</v>
      </c>
      <c r="G28" s="276">
        <f>'SO 02 1 Pol'!BC697</f>
        <v>0</v>
      </c>
      <c r="H28" s="276">
        <f>'SO 02 1 Pol'!BD697</f>
        <v>0</v>
      </c>
      <c r="I28" s="277">
        <f>'SO 02 1 Pol'!BE697</f>
        <v>0</v>
      </c>
    </row>
    <row r="29" spans="1:9" s="109" customFormat="1" ht="12.75">
      <c r="A29" s="274" t="str">
        <f>'SO 02 1 Pol'!B698</f>
        <v>769</v>
      </c>
      <c r="B29" s="47" t="str">
        <f>'SO 02 1 Pol'!C698</f>
        <v>Otvorové prvky z plastu</v>
      </c>
      <c r="D29" s="186"/>
      <c r="E29" s="275">
        <f>'SO 02 1 Pol'!BA744</f>
        <v>0</v>
      </c>
      <c r="F29" s="276">
        <f>'SO 02 1 Pol'!BB744</f>
        <v>0</v>
      </c>
      <c r="G29" s="276">
        <f>'SO 02 1 Pol'!BC744</f>
        <v>0</v>
      </c>
      <c r="H29" s="276">
        <f>'SO 02 1 Pol'!BD744</f>
        <v>0</v>
      </c>
      <c r="I29" s="277">
        <f>'SO 02 1 Pol'!BE744</f>
        <v>0</v>
      </c>
    </row>
    <row r="30" spans="1:9" s="109" customFormat="1" ht="12.75">
      <c r="A30" s="274" t="str">
        <f>'SO 02 1 Pol'!B745</f>
        <v>781</v>
      </c>
      <c r="B30" s="47" t="str">
        <f>'SO 02 1 Pol'!C745</f>
        <v>Obklady keramické</v>
      </c>
      <c r="D30" s="186"/>
      <c r="E30" s="275">
        <f>'SO 02 1 Pol'!BA752</f>
        <v>0</v>
      </c>
      <c r="F30" s="276">
        <f>'SO 02 1 Pol'!BB752</f>
        <v>0</v>
      </c>
      <c r="G30" s="276">
        <f>'SO 02 1 Pol'!BC752</f>
        <v>0</v>
      </c>
      <c r="H30" s="276">
        <f>'SO 02 1 Pol'!BD752</f>
        <v>0</v>
      </c>
      <c r="I30" s="277">
        <f>'SO 02 1 Pol'!BE752</f>
        <v>0</v>
      </c>
    </row>
    <row r="31" spans="1:9" s="109" customFormat="1" ht="12.75">
      <c r="A31" s="274" t="str">
        <f>'SO 02 1 Pol'!B753</f>
        <v>783</v>
      </c>
      <c r="B31" s="47" t="str">
        <f>'SO 02 1 Pol'!C753</f>
        <v>Nátěry</v>
      </c>
      <c r="D31" s="186"/>
      <c r="E31" s="275">
        <f>'SO 02 1 Pol'!BA756</f>
        <v>0</v>
      </c>
      <c r="F31" s="276">
        <f>'SO 02 1 Pol'!BB756</f>
        <v>0</v>
      </c>
      <c r="G31" s="276">
        <f>'SO 02 1 Pol'!BC756</f>
        <v>0</v>
      </c>
      <c r="H31" s="276">
        <f>'SO 02 1 Pol'!BD756</f>
        <v>0</v>
      </c>
      <c r="I31" s="277">
        <f>'SO 02 1 Pol'!BE756</f>
        <v>0</v>
      </c>
    </row>
    <row r="32" spans="1:9" s="109" customFormat="1" ht="12.75">
      <c r="A32" s="274" t="str">
        <f>'SO 02 1 Pol'!B757</f>
        <v>784</v>
      </c>
      <c r="B32" s="47" t="str">
        <f>'SO 02 1 Pol'!C757</f>
        <v>Malby</v>
      </c>
      <c r="D32" s="186"/>
      <c r="E32" s="275">
        <f>'SO 02 1 Pol'!BA766</f>
        <v>0</v>
      </c>
      <c r="F32" s="276">
        <f>'SO 02 1 Pol'!BB766</f>
        <v>0</v>
      </c>
      <c r="G32" s="276">
        <f>'SO 02 1 Pol'!BC766</f>
        <v>0</v>
      </c>
      <c r="H32" s="276">
        <f>'SO 02 1 Pol'!BD766</f>
        <v>0</v>
      </c>
      <c r="I32" s="277">
        <f>'SO 02 1 Pol'!BE766</f>
        <v>0</v>
      </c>
    </row>
    <row r="33" spans="1:9" s="109" customFormat="1" ht="12.75">
      <c r="A33" s="274" t="str">
        <f>'SO 02 1 Pol'!B767</f>
        <v>M21</v>
      </c>
      <c r="B33" s="47" t="str">
        <f>'SO 02 1 Pol'!C767</f>
        <v>Elektromontáže</v>
      </c>
      <c r="D33" s="186"/>
      <c r="E33" s="275">
        <f>'SO 02 1 Pol'!BA779</f>
        <v>0</v>
      </c>
      <c r="F33" s="276">
        <f>'SO 02 1 Pol'!BB779</f>
        <v>0</v>
      </c>
      <c r="G33" s="276">
        <f>'SO 02 1 Pol'!BC779</f>
        <v>0</v>
      </c>
      <c r="H33" s="276">
        <f>'SO 02 1 Pol'!BD779</f>
        <v>0</v>
      </c>
      <c r="I33" s="277">
        <f>'SO 02 1 Pol'!BE779</f>
        <v>0</v>
      </c>
    </row>
    <row r="34" spans="1:9" s="109" customFormat="1" ht="12.75">
      <c r="A34" s="274" t="str">
        <f>'SO 02 1 Pol'!B780</f>
        <v>M22</v>
      </c>
      <c r="B34" s="47" t="str">
        <f>'SO 02 1 Pol'!C780</f>
        <v>Montáž sdělovací a zabezp. techniky</v>
      </c>
      <c r="D34" s="186"/>
      <c r="E34" s="275">
        <f>'SO 02 1 Pol'!BA783</f>
        <v>0</v>
      </c>
      <c r="F34" s="276">
        <f>'SO 02 1 Pol'!BB783</f>
        <v>0</v>
      </c>
      <c r="G34" s="276">
        <f>'SO 02 1 Pol'!BC783</f>
        <v>0</v>
      </c>
      <c r="H34" s="276">
        <f>'SO 02 1 Pol'!BD783</f>
        <v>0</v>
      </c>
      <c r="I34" s="277">
        <f>'SO 02 1 Pol'!BE783</f>
        <v>0</v>
      </c>
    </row>
    <row r="35" spans="1:9" s="109" customFormat="1" ht="12.75">
      <c r="A35" s="274" t="str">
        <f>'SO 02 1 Pol'!B784</f>
        <v>M24</v>
      </c>
      <c r="B35" s="47" t="str">
        <f>'SO 02 1 Pol'!C784</f>
        <v>Montáže vzduchotechnických zařízení</v>
      </c>
      <c r="D35" s="186"/>
      <c r="E35" s="275">
        <f>'SO 02 1 Pol'!BA786</f>
        <v>0</v>
      </c>
      <c r="F35" s="276">
        <f>'SO 02 1 Pol'!BB786</f>
        <v>0</v>
      </c>
      <c r="G35" s="276">
        <f>'SO 02 1 Pol'!BC786</f>
        <v>0</v>
      </c>
      <c r="H35" s="276">
        <f>'SO 02 1 Pol'!BD786</f>
        <v>0</v>
      </c>
      <c r="I35" s="277">
        <f>'SO 02 1 Pol'!BE786</f>
        <v>0</v>
      </c>
    </row>
    <row r="36" spans="1:9" s="109" customFormat="1" ht="13.5" thickBot="1">
      <c r="A36" s="274" t="str">
        <f>'SO 02 1 Pol'!B787</f>
        <v>D96</v>
      </c>
      <c r="B36" s="47" t="str">
        <f>'SO 02 1 Pol'!C787</f>
        <v>Přesuny suti a vybouraných hmot</v>
      </c>
      <c r="D36" s="186"/>
      <c r="E36" s="275">
        <f>'SO 02 1 Pol'!BA795</f>
        <v>0</v>
      </c>
      <c r="F36" s="276">
        <f>'SO 02 1 Pol'!BB795</f>
        <v>0</v>
      </c>
      <c r="G36" s="276">
        <f>'SO 02 1 Pol'!BC795</f>
        <v>0</v>
      </c>
      <c r="H36" s="276">
        <f>'SO 02 1 Pol'!BD795</f>
        <v>0</v>
      </c>
      <c r="I36" s="277">
        <f>'SO 02 1 Pol'!BE795</f>
        <v>0</v>
      </c>
    </row>
    <row r="37" spans="1:9" s="4" customFormat="1" ht="13.5" thickBot="1">
      <c r="A37" s="187"/>
      <c r="B37" s="188" t="s">
        <v>80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81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82</v>
      </c>
      <c r="B41" s="145"/>
      <c r="C41" s="145"/>
      <c r="D41" s="194"/>
      <c r="E41" s="195" t="s">
        <v>83</v>
      </c>
      <c r="F41" s="196" t="s">
        <v>12</v>
      </c>
      <c r="G41" s="197" t="s">
        <v>84</v>
      </c>
      <c r="H41" s="198"/>
      <c r="I41" s="199" t="s">
        <v>83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85</v>
      </c>
      <c r="C43" s="208"/>
      <c r="D43" s="209"/>
      <c r="E43" s="210"/>
      <c r="F43" s="211"/>
      <c r="G43" s="211"/>
      <c r="H43" s="578">
        <f>SUM(I42:I42)</f>
        <v>0</v>
      </c>
      <c r="I43" s="579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68"/>
  <sheetViews>
    <sheetView showGridLines="0" showZeros="0" zoomScaleSheetLayoutView="100" workbookViewId="0" topLeftCell="A765">
      <selection activeCell="L778" sqref="L77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582" t="s">
        <v>1520</v>
      </c>
      <c r="B1" s="582"/>
      <c r="C1" s="582"/>
      <c r="D1" s="582"/>
      <c r="E1" s="582"/>
      <c r="F1" s="582"/>
      <c r="G1" s="582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571" t="s">
        <v>2</v>
      </c>
      <c r="B3" s="572"/>
      <c r="C3" s="168" t="s">
        <v>105</v>
      </c>
      <c r="D3" s="218"/>
      <c r="E3" s="219" t="s">
        <v>86</v>
      </c>
      <c r="F3" s="220" t="str">
        <f>'SO 02 1 Rek'!H1</f>
        <v>1</v>
      </c>
      <c r="G3" s="221"/>
    </row>
    <row r="4" spans="1:7" ht="13.5" thickBot="1">
      <c r="A4" s="583" t="s">
        <v>77</v>
      </c>
      <c r="B4" s="574"/>
      <c r="C4" s="174" t="s">
        <v>948</v>
      </c>
      <c r="D4" s="222"/>
      <c r="E4" s="584" t="str">
        <f>'SO 02 1 Rek'!G2</f>
        <v>ASŘ SO 02 - Stravovací zařízení</v>
      </c>
      <c r="F4" s="585"/>
      <c r="G4" s="586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99</v>
      </c>
      <c r="C7" s="233" t="s">
        <v>100</v>
      </c>
      <c r="D7" s="234"/>
      <c r="E7" s="235"/>
      <c r="F7" s="543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110</v>
      </c>
      <c r="C8" s="244" t="s">
        <v>111</v>
      </c>
      <c r="D8" s="245" t="s">
        <v>112</v>
      </c>
      <c r="E8" s="246">
        <v>72.4</v>
      </c>
      <c r="F8" s="377"/>
      <c r="G8" s="247">
        <f>E8*F8</f>
        <v>0</v>
      </c>
      <c r="H8" s="248">
        <v>0</v>
      </c>
      <c r="I8" s="249">
        <f>E8*H8</f>
        <v>0</v>
      </c>
      <c r="J8" s="248">
        <v>-0.138</v>
      </c>
      <c r="K8" s="249">
        <f>E8*J8</f>
        <v>-9.991200000000001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580" t="s">
        <v>949</v>
      </c>
      <c r="D9" s="581"/>
      <c r="E9" s="254">
        <v>47.03</v>
      </c>
      <c r="F9" s="540"/>
      <c r="G9" s="255"/>
      <c r="H9" s="256"/>
      <c r="I9" s="251"/>
      <c r="J9" s="257"/>
      <c r="K9" s="251"/>
      <c r="M9" s="252" t="s">
        <v>949</v>
      </c>
      <c r="O9" s="241"/>
    </row>
    <row r="10" spans="1:15" ht="12.75">
      <c r="A10" s="250"/>
      <c r="B10" s="253"/>
      <c r="C10" s="580" t="s">
        <v>950</v>
      </c>
      <c r="D10" s="581"/>
      <c r="E10" s="254">
        <v>43.67</v>
      </c>
      <c r="F10" s="540"/>
      <c r="G10" s="255"/>
      <c r="H10" s="256"/>
      <c r="I10" s="251"/>
      <c r="J10" s="257"/>
      <c r="K10" s="251"/>
      <c r="M10" s="252" t="s">
        <v>950</v>
      </c>
      <c r="O10" s="241"/>
    </row>
    <row r="11" spans="1:15" ht="12.75">
      <c r="A11" s="250"/>
      <c r="B11" s="253"/>
      <c r="C11" s="580" t="s">
        <v>951</v>
      </c>
      <c r="D11" s="581"/>
      <c r="E11" s="254">
        <v>22.16</v>
      </c>
      <c r="F11" s="540"/>
      <c r="G11" s="255"/>
      <c r="H11" s="256"/>
      <c r="I11" s="251"/>
      <c r="J11" s="257"/>
      <c r="K11" s="251"/>
      <c r="M11" s="252" t="s">
        <v>951</v>
      </c>
      <c r="O11" s="241"/>
    </row>
    <row r="12" spans="1:15" ht="12.75">
      <c r="A12" s="250"/>
      <c r="B12" s="253"/>
      <c r="C12" s="580" t="s">
        <v>952</v>
      </c>
      <c r="D12" s="581"/>
      <c r="E12" s="254">
        <v>31.94</v>
      </c>
      <c r="F12" s="540"/>
      <c r="G12" s="255"/>
      <c r="H12" s="256"/>
      <c r="I12" s="251"/>
      <c r="J12" s="257"/>
      <c r="K12" s="251"/>
      <c r="M12" s="252" t="s">
        <v>952</v>
      </c>
      <c r="O12" s="241"/>
    </row>
    <row r="13" spans="1:15" ht="12.75">
      <c r="A13" s="250"/>
      <c r="B13" s="253"/>
      <c r="C13" s="587" t="s">
        <v>202</v>
      </c>
      <c r="D13" s="581"/>
      <c r="E13" s="278">
        <v>144.8</v>
      </c>
      <c r="F13" s="540"/>
      <c r="G13" s="255"/>
      <c r="H13" s="256"/>
      <c r="I13" s="251"/>
      <c r="J13" s="257"/>
      <c r="K13" s="251"/>
      <c r="M13" s="252" t="s">
        <v>202</v>
      </c>
      <c r="O13" s="241"/>
    </row>
    <row r="14" spans="1:15" ht="12.75">
      <c r="A14" s="250"/>
      <c r="B14" s="253"/>
      <c r="C14" s="580" t="s">
        <v>953</v>
      </c>
      <c r="D14" s="581"/>
      <c r="E14" s="254">
        <v>-72.4</v>
      </c>
      <c r="F14" s="540"/>
      <c r="G14" s="255"/>
      <c r="H14" s="256"/>
      <c r="I14" s="251"/>
      <c r="J14" s="257"/>
      <c r="K14" s="251"/>
      <c r="M14" s="252" t="s">
        <v>953</v>
      </c>
      <c r="O14" s="241"/>
    </row>
    <row r="15" spans="1:80" ht="12.75">
      <c r="A15" s="242">
        <v>2</v>
      </c>
      <c r="B15" s="243" t="s">
        <v>954</v>
      </c>
      <c r="C15" s="244" t="s">
        <v>955</v>
      </c>
      <c r="D15" s="245" t="s">
        <v>112</v>
      </c>
      <c r="E15" s="246">
        <v>5.1</v>
      </c>
      <c r="F15" s="377"/>
      <c r="G15" s="247">
        <f>E15*F15</f>
        <v>0</v>
      </c>
      <c r="H15" s="248">
        <v>0</v>
      </c>
      <c r="I15" s="249">
        <f>E15*H15</f>
        <v>0</v>
      </c>
      <c r="J15" s="248">
        <v>-0.24</v>
      </c>
      <c r="K15" s="249">
        <f>E15*J15</f>
        <v>-1.224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>IF(AZ15=1,G15,0)</f>
        <v>0</v>
      </c>
      <c r="BB15" s="214">
        <f>IF(AZ15=2,G15,0)</f>
        <v>0</v>
      </c>
      <c r="BC15" s="214">
        <f>IF(AZ15=3,G15,0)</f>
        <v>0</v>
      </c>
      <c r="BD15" s="214">
        <f>IF(AZ15=4,G15,0)</f>
        <v>0</v>
      </c>
      <c r="BE15" s="214">
        <f>IF(AZ15=5,G15,0)</f>
        <v>0</v>
      </c>
      <c r="CA15" s="241">
        <v>1</v>
      </c>
      <c r="CB15" s="241">
        <v>1</v>
      </c>
    </row>
    <row r="16" spans="1:15" ht="12.75">
      <c r="A16" s="250"/>
      <c r="B16" s="253"/>
      <c r="C16" s="580" t="s">
        <v>956</v>
      </c>
      <c r="D16" s="581"/>
      <c r="E16" s="254">
        <v>5.1</v>
      </c>
      <c r="F16" s="540"/>
      <c r="G16" s="255"/>
      <c r="H16" s="256"/>
      <c r="I16" s="251"/>
      <c r="J16" s="257"/>
      <c r="K16" s="251"/>
      <c r="M16" s="252" t="s">
        <v>956</v>
      </c>
      <c r="O16" s="241"/>
    </row>
    <row r="17" spans="1:80" ht="12.75">
      <c r="A17" s="242">
        <v>3</v>
      </c>
      <c r="B17" s="243" t="s">
        <v>123</v>
      </c>
      <c r="C17" s="244" t="s">
        <v>124</v>
      </c>
      <c r="D17" s="245" t="s">
        <v>125</v>
      </c>
      <c r="E17" s="246">
        <v>54.432</v>
      </c>
      <c r="F17" s="377"/>
      <c r="G17" s="247">
        <f>E17*F17</f>
        <v>0</v>
      </c>
      <c r="H17" s="248">
        <v>0</v>
      </c>
      <c r="I17" s="249">
        <f>E17*H17</f>
        <v>0</v>
      </c>
      <c r="J17" s="248">
        <v>0</v>
      </c>
      <c r="K17" s="249">
        <f>E17*J17</f>
        <v>0</v>
      </c>
      <c r="O17" s="241">
        <v>2</v>
      </c>
      <c r="AA17" s="214">
        <v>1</v>
      </c>
      <c r="AB17" s="214">
        <v>1</v>
      </c>
      <c r="AC17" s="214">
        <v>1</v>
      </c>
      <c r="AZ17" s="214">
        <v>1</v>
      </c>
      <c r="BA17" s="214">
        <f>IF(AZ17=1,G17,0)</f>
        <v>0</v>
      </c>
      <c r="BB17" s="214">
        <f>IF(AZ17=2,G17,0)</f>
        <v>0</v>
      </c>
      <c r="BC17" s="214">
        <f>IF(AZ17=3,G17,0)</f>
        <v>0</v>
      </c>
      <c r="BD17" s="214">
        <f>IF(AZ17=4,G17,0)</f>
        <v>0</v>
      </c>
      <c r="BE17" s="214">
        <f>IF(AZ17=5,G17,0)</f>
        <v>0</v>
      </c>
      <c r="CA17" s="241">
        <v>1</v>
      </c>
      <c r="CB17" s="241">
        <v>1</v>
      </c>
    </row>
    <row r="18" spans="1:15" ht="12.75">
      <c r="A18" s="250"/>
      <c r="B18" s="253"/>
      <c r="C18" s="580" t="s">
        <v>126</v>
      </c>
      <c r="D18" s="581"/>
      <c r="E18" s="254">
        <v>0</v>
      </c>
      <c r="F18" s="540"/>
      <c r="G18" s="255"/>
      <c r="H18" s="256"/>
      <c r="I18" s="251"/>
      <c r="J18" s="257"/>
      <c r="K18" s="251"/>
      <c r="M18" s="252" t="s">
        <v>126</v>
      </c>
      <c r="O18" s="241"/>
    </row>
    <row r="19" spans="1:15" ht="12.75">
      <c r="A19" s="250"/>
      <c r="B19" s="253"/>
      <c r="C19" s="580" t="s">
        <v>957</v>
      </c>
      <c r="D19" s="581"/>
      <c r="E19" s="254">
        <v>54.432</v>
      </c>
      <c r="F19" s="540"/>
      <c r="G19" s="255"/>
      <c r="H19" s="256"/>
      <c r="I19" s="251"/>
      <c r="J19" s="257"/>
      <c r="K19" s="251"/>
      <c r="M19" s="252" t="s">
        <v>957</v>
      </c>
      <c r="O19" s="241"/>
    </row>
    <row r="20" spans="1:80" ht="12.75">
      <c r="A20" s="242">
        <v>4</v>
      </c>
      <c r="B20" s="243" t="s">
        <v>129</v>
      </c>
      <c r="C20" s="244" t="s">
        <v>130</v>
      </c>
      <c r="D20" s="245" t="s">
        <v>125</v>
      </c>
      <c r="E20" s="246">
        <v>16.3296</v>
      </c>
      <c r="F20" s="377"/>
      <c r="G20" s="247">
        <f>E20*F20</f>
        <v>0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0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580" t="s">
        <v>958</v>
      </c>
      <c r="D21" s="581"/>
      <c r="E21" s="254">
        <v>0</v>
      </c>
      <c r="F21" s="540"/>
      <c r="G21" s="255"/>
      <c r="H21" s="256"/>
      <c r="I21" s="251"/>
      <c r="J21" s="257"/>
      <c r="K21" s="251"/>
      <c r="M21" s="252" t="s">
        <v>958</v>
      </c>
      <c r="O21" s="241"/>
    </row>
    <row r="22" spans="1:15" ht="12.75">
      <c r="A22" s="250"/>
      <c r="B22" s="253"/>
      <c r="C22" s="580" t="s">
        <v>959</v>
      </c>
      <c r="D22" s="581"/>
      <c r="E22" s="254">
        <v>16.3296</v>
      </c>
      <c r="F22" s="540"/>
      <c r="G22" s="255"/>
      <c r="H22" s="256"/>
      <c r="I22" s="251"/>
      <c r="J22" s="257"/>
      <c r="K22" s="251"/>
      <c r="M22" s="252" t="s">
        <v>959</v>
      </c>
      <c r="O22" s="241"/>
    </row>
    <row r="23" spans="1:80" ht="12.75">
      <c r="A23" s="242">
        <v>5</v>
      </c>
      <c r="B23" s="243" t="s">
        <v>134</v>
      </c>
      <c r="C23" s="244" t="s">
        <v>135</v>
      </c>
      <c r="D23" s="245" t="s">
        <v>125</v>
      </c>
      <c r="E23" s="246">
        <v>16.3296</v>
      </c>
      <c r="F23" s="377"/>
      <c r="G23" s="247">
        <f>E23*F23</f>
        <v>0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0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580" t="s">
        <v>958</v>
      </c>
      <c r="D24" s="581"/>
      <c r="E24" s="254">
        <v>0</v>
      </c>
      <c r="F24" s="540"/>
      <c r="G24" s="255"/>
      <c r="H24" s="256"/>
      <c r="I24" s="251"/>
      <c r="J24" s="257"/>
      <c r="K24" s="251"/>
      <c r="M24" s="252" t="s">
        <v>958</v>
      </c>
      <c r="O24" s="241"/>
    </row>
    <row r="25" spans="1:15" ht="12.75">
      <c r="A25" s="250"/>
      <c r="B25" s="253"/>
      <c r="C25" s="580" t="s">
        <v>959</v>
      </c>
      <c r="D25" s="581"/>
      <c r="E25" s="254">
        <v>16.3296</v>
      </c>
      <c r="F25" s="540"/>
      <c r="G25" s="255"/>
      <c r="H25" s="256"/>
      <c r="I25" s="251"/>
      <c r="J25" s="257"/>
      <c r="K25" s="251"/>
      <c r="M25" s="252" t="s">
        <v>959</v>
      </c>
      <c r="O25" s="241"/>
    </row>
    <row r="26" spans="1:80" ht="12.75">
      <c r="A26" s="242">
        <v>6</v>
      </c>
      <c r="B26" s="243" t="s">
        <v>136</v>
      </c>
      <c r="C26" s="244" t="s">
        <v>137</v>
      </c>
      <c r="D26" s="245" t="s">
        <v>125</v>
      </c>
      <c r="E26" s="246">
        <v>16.3296</v>
      </c>
      <c r="F26" s="377"/>
      <c r="G26" s="247">
        <f>E26*F26</f>
        <v>0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0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580" t="s">
        <v>958</v>
      </c>
      <c r="D27" s="581"/>
      <c r="E27" s="254">
        <v>0</v>
      </c>
      <c r="F27" s="540"/>
      <c r="G27" s="255"/>
      <c r="H27" s="256"/>
      <c r="I27" s="251"/>
      <c r="J27" s="257"/>
      <c r="K27" s="251"/>
      <c r="M27" s="252" t="s">
        <v>958</v>
      </c>
      <c r="O27" s="241"/>
    </row>
    <row r="28" spans="1:15" ht="12.75">
      <c r="A28" s="250"/>
      <c r="B28" s="253"/>
      <c r="C28" s="580" t="s">
        <v>959</v>
      </c>
      <c r="D28" s="581"/>
      <c r="E28" s="254">
        <v>16.3296</v>
      </c>
      <c r="F28" s="540"/>
      <c r="G28" s="255"/>
      <c r="H28" s="256"/>
      <c r="I28" s="251"/>
      <c r="J28" s="257"/>
      <c r="K28" s="251"/>
      <c r="M28" s="252" t="s">
        <v>959</v>
      </c>
      <c r="O28" s="241"/>
    </row>
    <row r="29" spans="1:80" ht="12.75">
      <c r="A29" s="242">
        <v>7</v>
      </c>
      <c r="B29" s="243" t="s">
        <v>138</v>
      </c>
      <c r="C29" s="244" t="s">
        <v>139</v>
      </c>
      <c r="D29" s="245" t="s">
        <v>125</v>
      </c>
      <c r="E29" s="246">
        <v>38.1024</v>
      </c>
      <c r="F29" s="377"/>
      <c r="G29" s="247">
        <f>E29*F29</f>
        <v>0</v>
      </c>
      <c r="H29" s="248">
        <v>0</v>
      </c>
      <c r="I29" s="249">
        <f>E29*H29</f>
        <v>0</v>
      </c>
      <c r="J29" s="248">
        <v>0</v>
      </c>
      <c r="K29" s="249">
        <f>E29*J29</f>
        <v>0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0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580" t="s">
        <v>960</v>
      </c>
      <c r="D30" s="581"/>
      <c r="E30" s="254">
        <v>0</v>
      </c>
      <c r="F30" s="540"/>
      <c r="G30" s="255"/>
      <c r="H30" s="256"/>
      <c r="I30" s="251"/>
      <c r="J30" s="257"/>
      <c r="K30" s="251"/>
      <c r="M30" s="252" t="s">
        <v>960</v>
      </c>
      <c r="O30" s="241"/>
    </row>
    <row r="31" spans="1:15" ht="12.75">
      <c r="A31" s="250"/>
      <c r="B31" s="253"/>
      <c r="C31" s="580" t="s">
        <v>961</v>
      </c>
      <c r="D31" s="581"/>
      <c r="E31" s="254">
        <v>38.1024</v>
      </c>
      <c r="F31" s="540"/>
      <c r="G31" s="255"/>
      <c r="H31" s="256"/>
      <c r="I31" s="251"/>
      <c r="J31" s="257"/>
      <c r="K31" s="251"/>
      <c r="M31" s="252" t="s">
        <v>961</v>
      </c>
      <c r="O31" s="241"/>
    </row>
    <row r="32" spans="1:80" ht="12.75">
      <c r="A32" s="242">
        <v>8</v>
      </c>
      <c r="B32" s="243" t="s">
        <v>143</v>
      </c>
      <c r="C32" s="244" t="s">
        <v>144</v>
      </c>
      <c r="D32" s="245" t="s">
        <v>125</v>
      </c>
      <c r="E32" s="246">
        <v>16.3296</v>
      </c>
      <c r="F32" s="377"/>
      <c r="G32" s="247">
        <f>E32*F32</f>
        <v>0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0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580" t="s">
        <v>958</v>
      </c>
      <c r="D33" s="581"/>
      <c r="E33" s="254">
        <v>0</v>
      </c>
      <c r="F33" s="540"/>
      <c r="G33" s="255"/>
      <c r="H33" s="256"/>
      <c r="I33" s="251"/>
      <c r="J33" s="257"/>
      <c r="K33" s="251"/>
      <c r="M33" s="252" t="s">
        <v>958</v>
      </c>
      <c r="O33" s="241"/>
    </row>
    <row r="34" spans="1:15" ht="12.75">
      <c r="A34" s="250"/>
      <c r="B34" s="253"/>
      <c r="C34" s="580" t="s">
        <v>959</v>
      </c>
      <c r="D34" s="581"/>
      <c r="E34" s="254">
        <v>16.3296</v>
      </c>
      <c r="F34" s="540"/>
      <c r="G34" s="255"/>
      <c r="H34" s="256"/>
      <c r="I34" s="251"/>
      <c r="J34" s="257"/>
      <c r="K34" s="251"/>
      <c r="M34" s="252" t="s">
        <v>959</v>
      </c>
      <c r="O34" s="241"/>
    </row>
    <row r="35" spans="1:80" ht="12.75">
      <c r="A35" s="242">
        <v>9</v>
      </c>
      <c r="B35" s="243" t="s">
        <v>145</v>
      </c>
      <c r="C35" s="244" t="s">
        <v>146</v>
      </c>
      <c r="D35" s="245" t="s">
        <v>125</v>
      </c>
      <c r="E35" s="246">
        <v>16.3296</v>
      </c>
      <c r="F35" s="377"/>
      <c r="G35" s="247">
        <f>E35*F35</f>
        <v>0</v>
      </c>
      <c r="H35" s="248">
        <v>0</v>
      </c>
      <c r="I35" s="249">
        <f>E35*H35</f>
        <v>0</v>
      </c>
      <c r="J35" s="248">
        <v>0</v>
      </c>
      <c r="K35" s="249">
        <f>E35*J35</f>
        <v>0</v>
      </c>
      <c r="O35" s="241">
        <v>2</v>
      </c>
      <c r="AA35" s="214">
        <v>1</v>
      </c>
      <c r="AB35" s="214">
        <v>1</v>
      </c>
      <c r="AC35" s="214">
        <v>1</v>
      </c>
      <c r="AZ35" s="214">
        <v>1</v>
      </c>
      <c r="BA35" s="214">
        <f>IF(AZ35=1,G35,0)</f>
        <v>0</v>
      </c>
      <c r="BB35" s="214">
        <f>IF(AZ35=2,G35,0)</f>
        <v>0</v>
      </c>
      <c r="BC35" s="214">
        <f>IF(AZ35=3,G35,0)</f>
        <v>0</v>
      </c>
      <c r="BD35" s="214">
        <f>IF(AZ35=4,G35,0)</f>
        <v>0</v>
      </c>
      <c r="BE35" s="214">
        <f>IF(AZ35=5,G35,0)</f>
        <v>0</v>
      </c>
      <c r="CA35" s="241">
        <v>1</v>
      </c>
      <c r="CB35" s="241">
        <v>1</v>
      </c>
    </row>
    <row r="36" spans="1:15" ht="12.75">
      <c r="A36" s="250"/>
      <c r="B36" s="253"/>
      <c r="C36" s="580" t="s">
        <v>958</v>
      </c>
      <c r="D36" s="581"/>
      <c r="E36" s="254">
        <v>0</v>
      </c>
      <c r="F36" s="540"/>
      <c r="G36" s="255"/>
      <c r="H36" s="256"/>
      <c r="I36" s="251"/>
      <c r="J36" s="257"/>
      <c r="K36" s="251"/>
      <c r="M36" s="252" t="s">
        <v>958</v>
      </c>
      <c r="O36" s="241"/>
    </row>
    <row r="37" spans="1:15" ht="12.75">
      <c r="A37" s="250"/>
      <c r="B37" s="253"/>
      <c r="C37" s="580" t="s">
        <v>959</v>
      </c>
      <c r="D37" s="581"/>
      <c r="E37" s="254">
        <v>16.3296</v>
      </c>
      <c r="F37" s="540"/>
      <c r="G37" s="255"/>
      <c r="H37" s="256"/>
      <c r="I37" s="251"/>
      <c r="J37" s="257"/>
      <c r="K37" s="251"/>
      <c r="M37" s="252" t="s">
        <v>959</v>
      </c>
      <c r="O37" s="241"/>
    </row>
    <row r="38" spans="1:80" ht="12.75">
      <c r="A38" s="242">
        <v>10</v>
      </c>
      <c r="B38" s="243" t="s">
        <v>147</v>
      </c>
      <c r="C38" s="244" t="s">
        <v>148</v>
      </c>
      <c r="D38" s="245" t="s">
        <v>125</v>
      </c>
      <c r="E38" s="246">
        <v>38.1024</v>
      </c>
      <c r="F38" s="377"/>
      <c r="G38" s="247">
        <f>E38*F38</f>
        <v>0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0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580" t="s">
        <v>960</v>
      </c>
      <c r="D39" s="581"/>
      <c r="E39" s="254">
        <v>0</v>
      </c>
      <c r="F39" s="540"/>
      <c r="G39" s="255"/>
      <c r="H39" s="256"/>
      <c r="I39" s="251"/>
      <c r="J39" s="257"/>
      <c r="K39" s="251"/>
      <c r="M39" s="252" t="s">
        <v>960</v>
      </c>
      <c r="O39" s="241"/>
    </row>
    <row r="40" spans="1:15" ht="12.75">
      <c r="A40" s="250"/>
      <c r="B40" s="253"/>
      <c r="C40" s="580" t="s">
        <v>961</v>
      </c>
      <c r="D40" s="581"/>
      <c r="E40" s="254">
        <v>38.1024</v>
      </c>
      <c r="F40" s="540"/>
      <c r="G40" s="255"/>
      <c r="H40" s="256"/>
      <c r="I40" s="251"/>
      <c r="J40" s="257"/>
      <c r="K40" s="251"/>
      <c r="M40" s="252" t="s">
        <v>961</v>
      </c>
      <c r="O40" s="241"/>
    </row>
    <row r="41" spans="1:80" ht="12.75">
      <c r="A41" s="242">
        <v>11</v>
      </c>
      <c r="B41" s="243" t="s">
        <v>149</v>
      </c>
      <c r="C41" s="244" t="s">
        <v>150</v>
      </c>
      <c r="D41" s="245" t="s">
        <v>125</v>
      </c>
      <c r="E41" s="246">
        <v>16.3296</v>
      </c>
      <c r="F41" s="377"/>
      <c r="G41" s="247">
        <f>E41*F41</f>
        <v>0</v>
      </c>
      <c r="H41" s="248">
        <v>0</v>
      </c>
      <c r="I41" s="249">
        <f>E41*H41</f>
        <v>0</v>
      </c>
      <c r="J41" s="248">
        <v>0</v>
      </c>
      <c r="K41" s="249">
        <f>E41*J41</f>
        <v>0</v>
      </c>
      <c r="O41" s="241">
        <v>2</v>
      </c>
      <c r="AA41" s="214">
        <v>1</v>
      </c>
      <c r="AB41" s="214">
        <v>1</v>
      </c>
      <c r="AC41" s="214">
        <v>1</v>
      </c>
      <c r="AZ41" s="214">
        <v>1</v>
      </c>
      <c r="BA41" s="214">
        <f>IF(AZ41=1,G41,0)</f>
        <v>0</v>
      </c>
      <c r="BB41" s="214">
        <f>IF(AZ41=2,G41,0)</f>
        <v>0</v>
      </c>
      <c r="BC41" s="214">
        <f>IF(AZ41=3,G41,0)</f>
        <v>0</v>
      </c>
      <c r="BD41" s="214">
        <f>IF(AZ41=4,G41,0)</f>
        <v>0</v>
      </c>
      <c r="BE41" s="214">
        <f>IF(AZ41=5,G41,0)</f>
        <v>0</v>
      </c>
      <c r="CA41" s="241">
        <v>1</v>
      </c>
      <c r="CB41" s="241">
        <v>1</v>
      </c>
    </row>
    <row r="42" spans="1:15" ht="12.75">
      <c r="A42" s="250"/>
      <c r="B42" s="253"/>
      <c r="C42" s="580" t="s">
        <v>958</v>
      </c>
      <c r="D42" s="581"/>
      <c r="E42" s="254">
        <v>0</v>
      </c>
      <c r="F42" s="540"/>
      <c r="G42" s="255"/>
      <c r="H42" s="256"/>
      <c r="I42" s="251"/>
      <c r="J42" s="257"/>
      <c r="K42" s="251"/>
      <c r="M42" s="252" t="s">
        <v>958</v>
      </c>
      <c r="O42" s="241"/>
    </row>
    <row r="43" spans="1:15" ht="12.75">
      <c r="A43" s="250"/>
      <c r="B43" s="253"/>
      <c r="C43" s="580" t="s">
        <v>959</v>
      </c>
      <c r="D43" s="581"/>
      <c r="E43" s="254">
        <v>16.3296</v>
      </c>
      <c r="F43" s="540"/>
      <c r="G43" s="255"/>
      <c r="H43" s="256"/>
      <c r="I43" s="251"/>
      <c r="J43" s="257"/>
      <c r="K43" s="251"/>
      <c r="M43" s="252" t="s">
        <v>959</v>
      </c>
      <c r="O43" s="241"/>
    </row>
    <row r="44" spans="1:80" ht="22.5">
      <c r="A44" s="242">
        <v>12</v>
      </c>
      <c r="B44" s="243" t="s">
        <v>962</v>
      </c>
      <c r="C44" s="244" t="s">
        <v>963</v>
      </c>
      <c r="D44" s="245" t="s">
        <v>112</v>
      </c>
      <c r="E44" s="246">
        <v>28.96</v>
      </c>
      <c r="F44" s="377"/>
      <c r="G44" s="247">
        <f>E44*F44</f>
        <v>0</v>
      </c>
      <c r="H44" s="248">
        <v>3E-05</v>
      </c>
      <c r="I44" s="249">
        <f>E44*H44</f>
        <v>0.0008688000000000001</v>
      </c>
      <c r="J44" s="248">
        <v>0</v>
      </c>
      <c r="K44" s="249">
        <f>E44*J44</f>
        <v>0</v>
      </c>
      <c r="O44" s="241">
        <v>2</v>
      </c>
      <c r="AA44" s="214">
        <v>2</v>
      </c>
      <c r="AB44" s="214">
        <v>1</v>
      </c>
      <c r="AC44" s="214">
        <v>1</v>
      </c>
      <c r="AZ44" s="214">
        <v>1</v>
      </c>
      <c r="BA44" s="214">
        <f>IF(AZ44=1,G44,0)</f>
        <v>0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2</v>
      </c>
      <c r="CB44" s="241">
        <v>1</v>
      </c>
    </row>
    <row r="45" spans="1:15" ht="12.75">
      <c r="A45" s="250"/>
      <c r="B45" s="253"/>
      <c r="C45" s="580" t="s">
        <v>949</v>
      </c>
      <c r="D45" s="581"/>
      <c r="E45" s="254">
        <v>47.03</v>
      </c>
      <c r="F45" s="540"/>
      <c r="G45" s="255"/>
      <c r="H45" s="256"/>
      <c r="I45" s="251"/>
      <c r="J45" s="257"/>
      <c r="K45" s="251"/>
      <c r="M45" s="252" t="s">
        <v>949</v>
      </c>
      <c r="O45" s="241"/>
    </row>
    <row r="46" spans="1:15" ht="12.75">
      <c r="A46" s="250"/>
      <c r="B46" s="253"/>
      <c r="C46" s="580" t="s">
        <v>950</v>
      </c>
      <c r="D46" s="581"/>
      <c r="E46" s="254">
        <v>43.67</v>
      </c>
      <c r="F46" s="540"/>
      <c r="G46" s="255"/>
      <c r="H46" s="256"/>
      <c r="I46" s="251"/>
      <c r="J46" s="257"/>
      <c r="K46" s="251"/>
      <c r="M46" s="252" t="s">
        <v>950</v>
      </c>
      <c r="O46" s="241"/>
    </row>
    <row r="47" spans="1:15" ht="12.75">
      <c r="A47" s="250"/>
      <c r="B47" s="253"/>
      <c r="C47" s="580" t="s">
        <v>951</v>
      </c>
      <c r="D47" s="581"/>
      <c r="E47" s="254">
        <v>22.16</v>
      </c>
      <c r="F47" s="540"/>
      <c r="G47" s="255"/>
      <c r="H47" s="256"/>
      <c r="I47" s="251"/>
      <c r="J47" s="257"/>
      <c r="K47" s="251"/>
      <c r="M47" s="252" t="s">
        <v>951</v>
      </c>
      <c r="O47" s="241"/>
    </row>
    <row r="48" spans="1:15" ht="12.75">
      <c r="A48" s="250"/>
      <c r="B48" s="253"/>
      <c r="C48" s="580" t="s">
        <v>952</v>
      </c>
      <c r="D48" s="581"/>
      <c r="E48" s="254">
        <v>31.94</v>
      </c>
      <c r="F48" s="540"/>
      <c r="G48" s="255"/>
      <c r="H48" s="256"/>
      <c r="I48" s="251"/>
      <c r="J48" s="257"/>
      <c r="K48" s="251"/>
      <c r="M48" s="252" t="s">
        <v>952</v>
      </c>
      <c r="O48" s="241"/>
    </row>
    <row r="49" spans="1:15" ht="12.75">
      <c r="A49" s="250"/>
      <c r="B49" s="253"/>
      <c r="C49" s="587" t="s">
        <v>202</v>
      </c>
      <c r="D49" s="581"/>
      <c r="E49" s="278">
        <v>144.8</v>
      </c>
      <c r="F49" s="540"/>
      <c r="G49" s="255"/>
      <c r="H49" s="256"/>
      <c r="I49" s="251"/>
      <c r="J49" s="257"/>
      <c r="K49" s="251"/>
      <c r="M49" s="252" t="s">
        <v>202</v>
      </c>
      <c r="O49" s="241"/>
    </row>
    <row r="50" spans="1:15" ht="12.75">
      <c r="A50" s="250"/>
      <c r="B50" s="253"/>
      <c r="C50" s="580" t="s">
        <v>964</v>
      </c>
      <c r="D50" s="581"/>
      <c r="E50" s="254">
        <v>-115.84</v>
      </c>
      <c r="F50" s="540"/>
      <c r="G50" s="255"/>
      <c r="H50" s="256"/>
      <c r="I50" s="251"/>
      <c r="J50" s="257"/>
      <c r="K50" s="251"/>
      <c r="M50" s="252" t="s">
        <v>964</v>
      </c>
      <c r="O50" s="241"/>
    </row>
    <row r="51" spans="1:80" ht="12.75">
      <c r="A51" s="242">
        <v>13</v>
      </c>
      <c r="B51" s="243" t="s">
        <v>157</v>
      </c>
      <c r="C51" s="244" t="s">
        <v>158</v>
      </c>
      <c r="D51" s="245" t="s">
        <v>159</v>
      </c>
      <c r="E51" s="246">
        <v>10</v>
      </c>
      <c r="F51" s="377"/>
      <c r="G51" s="247">
        <f>E51*F51</f>
        <v>0</v>
      </c>
      <c r="H51" s="248">
        <v>0</v>
      </c>
      <c r="I51" s="249">
        <f>E51*H51</f>
        <v>0</v>
      </c>
      <c r="J51" s="248"/>
      <c r="K51" s="249">
        <f>E51*J51</f>
        <v>0</v>
      </c>
      <c r="O51" s="241">
        <v>2</v>
      </c>
      <c r="AA51" s="214">
        <v>10</v>
      </c>
      <c r="AB51" s="214">
        <v>0</v>
      </c>
      <c r="AC51" s="214">
        <v>8</v>
      </c>
      <c r="AZ51" s="214">
        <v>5</v>
      </c>
      <c r="BA51" s="214">
        <f>IF(AZ51=1,G51,0)</f>
        <v>0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10</v>
      </c>
      <c r="CB51" s="241">
        <v>0</v>
      </c>
    </row>
    <row r="52" spans="1:57" ht="12.75">
      <c r="A52" s="258"/>
      <c r="B52" s="259" t="s">
        <v>102</v>
      </c>
      <c r="C52" s="260" t="s">
        <v>109</v>
      </c>
      <c r="D52" s="261"/>
      <c r="E52" s="262"/>
      <c r="F52" s="542"/>
      <c r="G52" s="264">
        <f>SUM(G7:G51)</f>
        <v>0</v>
      </c>
      <c r="H52" s="265"/>
      <c r="I52" s="266">
        <f>SUM(I7:I51)</f>
        <v>0.0008688000000000001</v>
      </c>
      <c r="J52" s="265"/>
      <c r="K52" s="266">
        <f>SUM(K7:K51)</f>
        <v>-11.215200000000001</v>
      </c>
      <c r="O52" s="241">
        <v>4</v>
      </c>
      <c r="BA52" s="267">
        <f>SUM(BA7:BA51)</f>
        <v>0</v>
      </c>
      <c r="BB52" s="267">
        <f>SUM(BB7:BB51)</f>
        <v>0</v>
      </c>
      <c r="BC52" s="267">
        <f>SUM(BC7:BC51)</f>
        <v>0</v>
      </c>
      <c r="BD52" s="267">
        <f>SUM(BD7:BD51)</f>
        <v>0</v>
      </c>
      <c r="BE52" s="267">
        <f>SUM(BE7:BE51)</f>
        <v>0</v>
      </c>
    </row>
    <row r="53" spans="1:15" ht="12.75">
      <c r="A53" s="231" t="s">
        <v>98</v>
      </c>
      <c r="B53" s="232" t="s">
        <v>160</v>
      </c>
      <c r="C53" s="233" t="s">
        <v>161</v>
      </c>
      <c r="D53" s="234"/>
      <c r="E53" s="235"/>
      <c r="F53" s="543"/>
      <c r="G53" s="236"/>
      <c r="H53" s="237"/>
      <c r="I53" s="238"/>
      <c r="J53" s="239"/>
      <c r="K53" s="240"/>
      <c r="O53" s="241">
        <v>1</v>
      </c>
    </row>
    <row r="54" spans="1:80" ht="22.5">
      <c r="A54" s="242">
        <v>14</v>
      </c>
      <c r="B54" s="243" t="s">
        <v>169</v>
      </c>
      <c r="C54" s="244" t="s">
        <v>170</v>
      </c>
      <c r="D54" s="245" t="s">
        <v>112</v>
      </c>
      <c r="E54" s="246">
        <v>146.144</v>
      </c>
      <c r="F54" s="377"/>
      <c r="G54" s="247">
        <f>E54*F54</f>
        <v>0</v>
      </c>
      <c r="H54" s="248">
        <v>0.04</v>
      </c>
      <c r="I54" s="249">
        <f>E54*H54</f>
        <v>5.84576</v>
      </c>
      <c r="J54" s="248">
        <v>-0.04</v>
      </c>
      <c r="K54" s="249">
        <f>E54*J54</f>
        <v>-5.84576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0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580" t="s">
        <v>965</v>
      </c>
      <c r="D55" s="581"/>
      <c r="E55" s="254">
        <v>211.2</v>
      </c>
      <c r="F55" s="540"/>
      <c r="G55" s="255"/>
      <c r="H55" s="256"/>
      <c r="I55" s="251"/>
      <c r="J55" s="257"/>
      <c r="K55" s="251"/>
      <c r="M55" s="252" t="s">
        <v>965</v>
      </c>
      <c r="O55" s="241"/>
    </row>
    <row r="56" spans="1:15" ht="12.75">
      <c r="A56" s="250"/>
      <c r="B56" s="253"/>
      <c r="C56" s="580" t="s">
        <v>966</v>
      </c>
      <c r="D56" s="581"/>
      <c r="E56" s="254">
        <v>14.4</v>
      </c>
      <c r="F56" s="540"/>
      <c r="G56" s="255"/>
      <c r="H56" s="256"/>
      <c r="I56" s="251"/>
      <c r="J56" s="257"/>
      <c r="K56" s="251"/>
      <c r="M56" s="252" t="s">
        <v>966</v>
      </c>
      <c r="O56" s="241"/>
    </row>
    <row r="57" spans="1:15" ht="12.75">
      <c r="A57" s="250"/>
      <c r="B57" s="253"/>
      <c r="C57" s="580" t="s">
        <v>967</v>
      </c>
      <c r="D57" s="581"/>
      <c r="E57" s="254">
        <v>12</v>
      </c>
      <c r="F57" s="540"/>
      <c r="G57" s="255"/>
      <c r="H57" s="256"/>
      <c r="I57" s="251"/>
      <c r="J57" s="257"/>
      <c r="K57" s="251"/>
      <c r="M57" s="252" t="s">
        <v>967</v>
      </c>
      <c r="O57" s="241"/>
    </row>
    <row r="58" spans="1:15" ht="12.75">
      <c r="A58" s="250"/>
      <c r="B58" s="253"/>
      <c r="C58" s="580" t="s">
        <v>968</v>
      </c>
      <c r="D58" s="581"/>
      <c r="E58" s="254">
        <v>13.5</v>
      </c>
      <c r="F58" s="540"/>
      <c r="G58" s="255"/>
      <c r="H58" s="256"/>
      <c r="I58" s="251"/>
      <c r="J58" s="257"/>
      <c r="K58" s="251"/>
      <c r="M58" s="252" t="s">
        <v>968</v>
      </c>
      <c r="O58" s="241"/>
    </row>
    <row r="59" spans="1:15" ht="12.75">
      <c r="A59" s="250"/>
      <c r="B59" s="253"/>
      <c r="C59" s="580" t="s">
        <v>969</v>
      </c>
      <c r="D59" s="581"/>
      <c r="E59" s="254">
        <v>39</v>
      </c>
      <c r="F59" s="540"/>
      <c r="G59" s="255"/>
      <c r="H59" s="256"/>
      <c r="I59" s="251"/>
      <c r="J59" s="257"/>
      <c r="K59" s="251"/>
      <c r="M59" s="252" t="s">
        <v>969</v>
      </c>
      <c r="O59" s="241"/>
    </row>
    <row r="60" spans="1:15" ht="12.75">
      <c r="A60" s="250"/>
      <c r="B60" s="253"/>
      <c r="C60" s="580" t="s">
        <v>970</v>
      </c>
      <c r="D60" s="581"/>
      <c r="E60" s="254">
        <v>25</v>
      </c>
      <c r="F60" s="540"/>
      <c r="G60" s="255"/>
      <c r="H60" s="256"/>
      <c r="I60" s="251"/>
      <c r="J60" s="257"/>
      <c r="K60" s="251"/>
      <c r="M60" s="252" t="s">
        <v>970</v>
      </c>
      <c r="O60" s="241"/>
    </row>
    <row r="61" spans="1:15" ht="12.75">
      <c r="A61" s="250"/>
      <c r="B61" s="253"/>
      <c r="C61" s="580" t="s">
        <v>971</v>
      </c>
      <c r="D61" s="581"/>
      <c r="E61" s="254">
        <v>12</v>
      </c>
      <c r="F61" s="540"/>
      <c r="G61" s="255"/>
      <c r="H61" s="256"/>
      <c r="I61" s="251"/>
      <c r="J61" s="257"/>
      <c r="K61" s="251"/>
      <c r="M61" s="252" t="s">
        <v>971</v>
      </c>
      <c r="O61" s="241"/>
    </row>
    <row r="62" spans="1:15" ht="12.75">
      <c r="A62" s="250"/>
      <c r="B62" s="253"/>
      <c r="C62" s="580" t="s">
        <v>972</v>
      </c>
      <c r="D62" s="581"/>
      <c r="E62" s="254">
        <v>8.4</v>
      </c>
      <c r="F62" s="540"/>
      <c r="G62" s="255"/>
      <c r="H62" s="256"/>
      <c r="I62" s="251"/>
      <c r="J62" s="257"/>
      <c r="K62" s="251"/>
      <c r="M62" s="252" t="s">
        <v>972</v>
      </c>
      <c r="O62" s="241"/>
    </row>
    <row r="63" spans="1:15" ht="12.75">
      <c r="A63" s="250"/>
      <c r="B63" s="253"/>
      <c r="C63" s="580" t="s">
        <v>973</v>
      </c>
      <c r="D63" s="581"/>
      <c r="E63" s="254">
        <v>3.6</v>
      </c>
      <c r="F63" s="540"/>
      <c r="G63" s="255"/>
      <c r="H63" s="256"/>
      <c r="I63" s="251"/>
      <c r="J63" s="257"/>
      <c r="K63" s="251"/>
      <c r="M63" s="252" t="s">
        <v>973</v>
      </c>
      <c r="O63" s="241"/>
    </row>
    <row r="64" spans="1:15" ht="12.75">
      <c r="A64" s="250"/>
      <c r="B64" s="253"/>
      <c r="C64" s="580" t="s">
        <v>974</v>
      </c>
      <c r="D64" s="581"/>
      <c r="E64" s="254">
        <v>5.04</v>
      </c>
      <c r="F64" s="540"/>
      <c r="G64" s="255"/>
      <c r="H64" s="256"/>
      <c r="I64" s="251"/>
      <c r="J64" s="257"/>
      <c r="K64" s="251"/>
      <c r="M64" s="252" t="s">
        <v>974</v>
      </c>
      <c r="O64" s="241"/>
    </row>
    <row r="65" spans="1:15" ht="12.75">
      <c r="A65" s="250"/>
      <c r="B65" s="253"/>
      <c r="C65" s="580" t="s">
        <v>975</v>
      </c>
      <c r="D65" s="581"/>
      <c r="E65" s="254">
        <v>9.88</v>
      </c>
      <c r="F65" s="540"/>
      <c r="G65" s="255"/>
      <c r="H65" s="256"/>
      <c r="I65" s="251"/>
      <c r="J65" s="257"/>
      <c r="K65" s="251"/>
      <c r="M65" s="252" t="s">
        <v>975</v>
      </c>
      <c r="O65" s="241"/>
    </row>
    <row r="66" spans="1:15" ht="12.75">
      <c r="A66" s="250"/>
      <c r="B66" s="253"/>
      <c r="C66" s="580" t="s">
        <v>976</v>
      </c>
      <c r="D66" s="581"/>
      <c r="E66" s="254">
        <v>5.64</v>
      </c>
      <c r="F66" s="540"/>
      <c r="G66" s="255"/>
      <c r="H66" s="256"/>
      <c r="I66" s="251"/>
      <c r="J66" s="257"/>
      <c r="K66" s="251"/>
      <c r="M66" s="252" t="s">
        <v>976</v>
      </c>
      <c r="O66" s="241"/>
    </row>
    <row r="67" spans="1:15" ht="12.75">
      <c r="A67" s="250"/>
      <c r="B67" s="253"/>
      <c r="C67" s="580" t="s">
        <v>977</v>
      </c>
      <c r="D67" s="581"/>
      <c r="E67" s="254">
        <v>5.7</v>
      </c>
      <c r="F67" s="540"/>
      <c r="G67" s="255"/>
      <c r="H67" s="256"/>
      <c r="I67" s="251"/>
      <c r="J67" s="257"/>
      <c r="K67" s="251"/>
      <c r="M67" s="252" t="s">
        <v>977</v>
      </c>
      <c r="O67" s="241"/>
    </row>
    <row r="68" spans="1:15" ht="12.75">
      <c r="A68" s="250"/>
      <c r="B68" s="253"/>
      <c r="C68" s="587" t="s">
        <v>202</v>
      </c>
      <c r="D68" s="581"/>
      <c r="E68" s="278">
        <v>365.36</v>
      </c>
      <c r="F68" s="540"/>
      <c r="G68" s="255"/>
      <c r="H68" s="256"/>
      <c r="I68" s="251"/>
      <c r="J68" s="257"/>
      <c r="K68" s="251"/>
      <c r="M68" s="252" t="s">
        <v>202</v>
      </c>
      <c r="O68" s="241"/>
    </row>
    <row r="69" spans="1:15" ht="12.75">
      <c r="A69" s="250"/>
      <c r="B69" s="253"/>
      <c r="C69" s="580" t="s">
        <v>978</v>
      </c>
      <c r="D69" s="581"/>
      <c r="E69" s="254">
        <v>-219.216</v>
      </c>
      <c r="F69" s="540"/>
      <c r="G69" s="255"/>
      <c r="H69" s="256"/>
      <c r="I69" s="251"/>
      <c r="J69" s="257"/>
      <c r="K69" s="251"/>
      <c r="M69" s="252" t="s">
        <v>978</v>
      </c>
      <c r="O69" s="241"/>
    </row>
    <row r="70" spans="1:57" ht="12.75">
      <c r="A70" s="258"/>
      <c r="B70" s="259" t="s">
        <v>102</v>
      </c>
      <c r="C70" s="260" t="s">
        <v>162</v>
      </c>
      <c r="D70" s="261"/>
      <c r="E70" s="262"/>
      <c r="F70" s="542"/>
      <c r="G70" s="264">
        <f>SUM(G53:G69)</f>
        <v>0</v>
      </c>
      <c r="H70" s="265"/>
      <c r="I70" s="266">
        <f>SUM(I53:I69)</f>
        <v>5.84576</v>
      </c>
      <c r="J70" s="265"/>
      <c r="K70" s="266">
        <f>SUM(K53:K69)</f>
        <v>-5.84576</v>
      </c>
      <c r="O70" s="241">
        <v>4</v>
      </c>
      <c r="BA70" s="267">
        <f>SUM(BA53:BA69)</f>
        <v>0</v>
      </c>
      <c r="BB70" s="267">
        <f>SUM(BB53:BB69)</f>
        <v>0</v>
      </c>
      <c r="BC70" s="267">
        <f>SUM(BC53:BC69)</f>
        <v>0</v>
      </c>
      <c r="BD70" s="267">
        <f>SUM(BD53:BD69)</f>
        <v>0</v>
      </c>
      <c r="BE70" s="267">
        <f>SUM(BE53:BE69)</f>
        <v>0</v>
      </c>
    </row>
    <row r="71" spans="1:15" ht="12.75">
      <c r="A71" s="231" t="s">
        <v>98</v>
      </c>
      <c r="B71" s="232" t="s">
        <v>204</v>
      </c>
      <c r="C71" s="233" t="s">
        <v>205</v>
      </c>
      <c r="D71" s="234"/>
      <c r="E71" s="235"/>
      <c r="F71" s="543"/>
      <c r="G71" s="236"/>
      <c r="H71" s="237"/>
      <c r="I71" s="238"/>
      <c r="J71" s="239"/>
      <c r="K71" s="240"/>
      <c r="O71" s="241">
        <v>1</v>
      </c>
    </row>
    <row r="72" spans="1:80" ht="22.5">
      <c r="A72" s="242">
        <v>15</v>
      </c>
      <c r="B72" s="243" t="s">
        <v>979</v>
      </c>
      <c r="C72" s="244" t="s">
        <v>980</v>
      </c>
      <c r="D72" s="245" t="s">
        <v>112</v>
      </c>
      <c r="E72" s="246">
        <v>61.727</v>
      </c>
      <c r="F72" s="377"/>
      <c r="G72" s="247">
        <f>E72*F72</f>
        <v>0</v>
      </c>
      <c r="H72" s="248">
        <v>0.03146</v>
      </c>
      <c r="I72" s="249">
        <f>E72*H72</f>
        <v>1.94193142</v>
      </c>
      <c r="J72" s="248">
        <v>0</v>
      </c>
      <c r="K72" s="249">
        <f>E72*J72</f>
        <v>0</v>
      </c>
      <c r="O72" s="241">
        <v>2</v>
      </c>
      <c r="AA72" s="214">
        <v>1</v>
      </c>
      <c r="AB72" s="214">
        <v>1</v>
      </c>
      <c r="AC72" s="214">
        <v>1</v>
      </c>
      <c r="AZ72" s="214">
        <v>1</v>
      </c>
      <c r="BA72" s="214">
        <f>IF(AZ72=1,G72,0)</f>
        <v>0</v>
      </c>
      <c r="BB72" s="214">
        <f>IF(AZ72=2,G72,0)</f>
        <v>0</v>
      </c>
      <c r="BC72" s="214">
        <f>IF(AZ72=3,G72,0)</f>
        <v>0</v>
      </c>
      <c r="BD72" s="214">
        <f>IF(AZ72=4,G72,0)</f>
        <v>0</v>
      </c>
      <c r="BE72" s="214">
        <f>IF(AZ72=5,G72,0)</f>
        <v>0</v>
      </c>
      <c r="CA72" s="241">
        <v>1</v>
      </c>
      <c r="CB72" s="241">
        <v>1</v>
      </c>
    </row>
    <row r="73" spans="1:15" ht="12.75">
      <c r="A73" s="250"/>
      <c r="B73" s="253"/>
      <c r="C73" s="580" t="s">
        <v>981</v>
      </c>
      <c r="D73" s="581"/>
      <c r="E73" s="254">
        <v>0</v>
      </c>
      <c r="F73" s="540"/>
      <c r="G73" s="255"/>
      <c r="H73" s="256"/>
      <c r="I73" s="251"/>
      <c r="J73" s="257"/>
      <c r="K73" s="251"/>
      <c r="M73" s="252" t="s">
        <v>981</v>
      </c>
      <c r="O73" s="241"/>
    </row>
    <row r="74" spans="1:15" ht="22.5">
      <c r="A74" s="250"/>
      <c r="B74" s="253"/>
      <c r="C74" s="580" t="s">
        <v>982</v>
      </c>
      <c r="D74" s="581"/>
      <c r="E74" s="254">
        <v>0</v>
      </c>
      <c r="F74" s="540"/>
      <c r="G74" s="255"/>
      <c r="H74" s="256"/>
      <c r="I74" s="251"/>
      <c r="J74" s="257"/>
      <c r="K74" s="251"/>
      <c r="M74" s="252" t="s">
        <v>982</v>
      </c>
      <c r="O74" s="241"/>
    </row>
    <row r="75" spans="1:15" ht="12.75">
      <c r="A75" s="250"/>
      <c r="B75" s="253"/>
      <c r="C75" s="580" t="s">
        <v>983</v>
      </c>
      <c r="D75" s="581"/>
      <c r="E75" s="254">
        <v>0</v>
      </c>
      <c r="F75" s="540"/>
      <c r="G75" s="255"/>
      <c r="H75" s="256"/>
      <c r="I75" s="251"/>
      <c r="J75" s="257"/>
      <c r="K75" s="251"/>
      <c r="M75" s="252" t="s">
        <v>983</v>
      </c>
      <c r="O75" s="241"/>
    </row>
    <row r="76" spans="1:15" ht="12.75">
      <c r="A76" s="250"/>
      <c r="B76" s="253"/>
      <c r="C76" s="580" t="s">
        <v>984</v>
      </c>
      <c r="D76" s="581"/>
      <c r="E76" s="254">
        <v>49.91</v>
      </c>
      <c r="F76" s="540"/>
      <c r="G76" s="255"/>
      <c r="H76" s="256"/>
      <c r="I76" s="251"/>
      <c r="J76" s="257"/>
      <c r="K76" s="251"/>
      <c r="M76" s="252" t="s">
        <v>984</v>
      </c>
      <c r="O76" s="241"/>
    </row>
    <row r="77" spans="1:15" ht="12.75">
      <c r="A77" s="250"/>
      <c r="B77" s="253"/>
      <c r="C77" s="580" t="s">
        <v>985</v>
      </c>
      <c r="D77" s="581"/>
      <c r="E77" s="254">
        <v>11.817</v>
      </c>
      <c r="F77" s="540"/>
      <c r="G77" s="255"/>
      <c r="H77" s="256"/>
      <c r="I77" s="251"/>
      <c r="J77" s="257"/>
      <c r="K77" s="251"/>
      <c r="M77" s="252" t="s">
        <v>985</v>
      </c>
      <c r="O77" s="241"/>
    </row>
    <row r="78" spans="1:57" ht="12.75">
      <c r="A78" s="258"/>
      <c r="B78" s="259" t="s">
        <v>102</v>
      </c>
      <c r="C78" s="260" t="s">
        <v>206</v>
      </c>
      <c r="D78" s="261"/>
      <c r="E78" s="262"/>
      <c r="F78" s="542"/>
      <c r="G78" s="264">
        <f>SUM(G71:G77)</f>
        <v>0</v>
      </c>
      <c r="H78" s="265"/>
      <c r="I78" s="266">
        <f>SUM(I71:I77)</f>
        <v>1.94193142</v>
      </c>
      <c r="J78" s="265"/>
      <c r="K78" s="266">
        <f>SUM(K71:K77)</f>
        <v>0</v>
      </c>
      <c r="O78" s="241">
        <v>4</v>
      </c>
      <c r="BA78" s="267">
        <f>SUM(BA71:BA77)</f>
        <v>0</v>
      </c>
      <c r="BB78" s="267">
        <f>SUM(BB71:BB77)</f>
        <v>0</v>
      </c>
      <c r="BC78" s="267">
        <f>SUM(BC71:BC77)</f>
        <v>0</v>
      </c>
      <c r="BD78" s="267">
        <f>SUM(BD71:BD77)</f>
        <v>0</v>
      </c>
      <c r="BE78" s="267">
        <f>SUM(BE71:BE77)</f>
        <v>0</v>
      </c>
    </row>
    <row r="79" spans="1:15" ht="12.75">
      <c r="A79" s="231" t="s">
        <v>98</v>
      </c>
      <c r="B79" s="232" t="s">
        <v>213</v>
      </c>
      <c r="C79" s="233" t="s">
        <v>214</v>
      </c>
      <c r="D79" s="234"/>
      <c r="E79" s="235"/>
      <c r="F79" s="543"/>
      <c r="G79" s="236"/>
      <c r="H79" s="237"/>
      <c r="I79" s="238"/>
      <c r="J79" s="239"/>
      <c r="K79" s="240"/>
      <c r="O79" s="241">
        <v>1</v>
      </c>
    </row>
    <row r="80" spans="1:80" ht="12.75">
      <c r="A80" s="242">
        <v>16</v>
      </c>
      <c r="B80" s="243" t="s">
        <v>216</v>
      </c>
      <c r="C80" s="244" t="s">
        <v>217</v>
      </c>
      <c r="D80" s="245" t="s">
        <v>112</v>
      </c>
      <c r="E80" s="246">
        <v>86.88</v>
      </c>
      <c r="F80" s="377"/>
      <c r="G80" s="247">
        <f>E80*F80</f>
        <v>0</v>
      </c>
      <c r="H80" s="248">
        <v>0.40481</v>
      </c>
      <c r="I80" s="249">
        <f>E80*H80</f>
        <v>35.1698928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0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580" t="s">
        <v>949</v>
      </c>
      <c r="D81" s="581"/>
      <c r="E81" s="254">
        <v>47.03</v>
      </c>
      <c r="F81" s="540"/>
      <c r="G81" s="255"/>
      <c r="H81" s="256"/>
      <c r="I81" s="251"/>
      <c r="J81" s="257"/>
      <c r="K81" s="251"/>
      <c r="M81" s="252" t="s">
        <v>949</v>
      </c>
      <c r="O81" s="241"/>
    </row>
    <row r="82" spans="1:15" ht="12.75">
      <c r="A82" s="250"/>
      <c r="B82" s="253"/>
      <c r="C82" s="580" t="s">
        <v>950</v>
      </c>
      <c r="D82" s="581"/>
      <c r="E82" s="254">
        <v>43.67</v>
      </c>
      <c r="F82" s="540"/>
      <c r="G82" s="255"/>
      <c r="H82" s="256"/>
      <c r="I82" s="251"/>
      <c r="J82" s="257"/>
      <c r="K82" s="251"/>
      <c r="M82" s="252" t="s">
        <v>950</v>
      </c>
      <c r="O82" s="241"/>
    </row>
    <row r="83" spans="1:15" ht="12.75">
      <c r="A83" s="250"/>
      <c r="B83" s="253"/>
      <c r="C83" s="580" t="s">
        <v>951</v>
      </c>
      <c r="D83" s="581"/>
      <c r="E83" s="254">
        <v>22.16</v>
      </c>
      <c r="F83" s="540"/>
      <c r="G83" s="255"/>
      <c r="H83" s="256"/>
      <c r="I83" s="251"/>
      <c r="J83" s="257"/>
      <c r="K83" s="251"/>
      <c r="M83" s="252" t="s">
        <v>951</v>
      </c>
      <c r="O83" s="241"/>
    </row>
    <row r="84" spans="1:15" ht="12.75">
      <c r="A84" s="250"/>
      <c r="B84" s="253"/>
      <c r="C84" s="580" t="s">
        <v>952</v>
      </c>
      <c r="D84" s="581"/>
      <c r="E84" s="254">
        <v>31.94</v>
      </c>
      <c r="F84" s="540"/>
      <c r="G84" s="255"/>
      <c r="H84" s="256"/>
      <c r="I84" s="251"/>
      <c r="J84" s="257"/>
      <c r="K84" s="251"/>
      <c r="M84" s="252" t="s">
        <v>952</v>
      </c>
      <c r="O84" s="241"/>
    </row>
    <row r="85" spans="1:15" ht="12.75">
      <c r="A85" s="250"/>
      <c r="B85" s="253"/>
      <c r="C85" s="587" t="s">
        <v>202</v>
      </c>
      <c r="D85" s="581"/>
      <c r="E85" s="278">
        <v>144.8</v>
      </c>
      <c r="F85" s="540"/>
      <c r="G85" s="255"/>
      <c r="H85" s="256"/>
      <c r="I85" s="251"/>
      <c r="J85" s="257"/>
      <c r="K85" s="251"/>
      <c r="M85" s="252" t="s">
        <v>202</v>
      </c>
      <c r="O85" s="241"/>
    </row>
    <row r="86" spans="1:15" ht="12.75">
      <c r="A86" s="250"/>
      <c r="B86" s="253"/>
      <c r="C86" s="580" t="s">
        <v>986</v>
      </c>
      <c r="D86" s="581"/>
      <c r="E86" s="254">
        <v>-57.92</v>
      </c>
      <c r="F86" s="540"/>
      <c r="G86" s="255"/>
      <c r="H86" s="256"/>
      <c r="I86" s="251"/>
      <c r="J86" s="257"/>
      <c r="K86" s="251"/>
      <c r="M86" s="252" t="s">
        <v>986</v>
      </c>
      <c r="O86" s="241"/>
    </row>
    <row r="87" spans="1:80" ht="12.75">
      <c r="A87" s="242">
        <v>17</v>
      </c>
      <c r="B87" s="243" t="s">
        <v>218</v>
      </c>
      <c r="C87" s="244" t="s">
        <v>219</v>
      </c>
      <c r="D87" s="245" t="s">
        <v>112</v>
      </c>
      <c r="E87" s="246">
        <v>101.36</v>
      </c>
      <c r="F87" s="377"/>
      <c r="G87" s="247">
        <f>E87*F87</f>
        <v>0</v>
      </c>
      <c r="H87" s="248">
        <v>0</v>
      </c>
      <c r="I87" s="249">
        <f>E87*H87</f>
        <v>0</v>
      </c>
      <c r="J87" s="248">
        <v>0</v>
      </c>
      <c r="K87" s="249">
        <f>E87*J87</f>
        <v>0</v>
      </c>
      <c r="O87" s="241">
        <v>2</v>
      </c>
      <c r="AA87" s="214">
        <v>1</v>
      </c>
      <c r="AB87" s="214">
        <v>1</v>
      </c>
      <c r="AC87" s="214">
        <v>1</v>
      </c>
      <c r="AZ87" s="214">
        <v>1</v>
      </c>
      <c r="BA87" s="214">
        <f>IF(AZ87=1,G87,0)</f>
        <v>0</v>
      </c>
      <c r="BB87" s="214">
        <f>IF(AZ87=2,G87,0)</f>
        <v>0</v>
      </c>
      <c r="BC87" s="214">
        <f>IF(AZ87=3,G87,0)</f>
        <v>0</v>
      </c>
      <c r="BD87" s="214">
        <f>IF(AZ87=4,G87,0)</f>
        <v>0</v>
      </c>
      <c r="BE87" s="214">
        <f>IF(AZ87=5,G87,0)</f>
        <v>0</v>
      </c>
      <c r="CA87" s="241">
        <v>1</v>
      </c>
      <c r="CB87" s="241">
        <v>1</v>
      </c>
    </row>
    <row r="88" spans="1:15" ht="12.75">
      <c r="A88" s="250"/>
      <c r="B88" s="253"/>
      <c r="C88" s="580" t="s">
        <v>949</v>
      </c>
      <c r="D88" s="581"/>
      <c r="E88" s="254">
        <v>47.03</v>
      </c>
      <c r="F88" s="540"/>
      <c r="G88" s="255"/>
      <c r="H88" s="256"/>
      <c r="I88" s="251"/>
      <c r="J88" s="257"/>
      <c r="K88" s="251"/>
      <c r="M88" s="252" t="s">
        <v>949</v>
      </c>
      <c r="O88" s="241"/>
    </row>
    <row r="89" spans="1:15" ht="12.75">
      <c r="A89" s="250"/>
      <c r="B89" s="253"/>
      <c r="C89" s="580" t="s">
        <v>950</v>
      </c>
      <c r="D89" s="581"/>
      <c r="E89" s="254">
        <v>43.67</v>
      </c>
      <c r="F89" s="540"/>
      <c r="G89" s="255"/>
      <c r="H89" s="256"/>
      <c r="I89" s="251"/>
      <c r="J89" s="257"/>
      <c r="K89" s="251"/>
      <c r="M89" s="252" t="s">
        <v>950</v>
      </c>
      <c r="O89" s="241"/>
    </row>
    <row r="90" spans="1:15" ht="12.75">
      <c r="A90" s="250"/>
      <c r="B90" s="253"/>
      <c r="C90" s="580" t="s">
        <v>951</v>
      </c>
      <c r="D90" s="581"/>
      <c r="E90" s="254">
        <v>22.16</v>
      </c>
      <c r="F90" s="540"/>
      <c r="G90" s="255"/>
      <c r="H90" s="256"/>
      <c r="I90" s="251"/>
      <c r="J90" s="257"/>
      <c r="K90" s="251"/>
      <c r="M90" s="252" t="s">
        <v>951</v>
      </c>
      <c r="O90" s="241"/>
    </row>
    <row r="91" spans="1:15" ht="12.75">
      <c r="A91" s="250"/>
      <c r="B91" s="253"/>
      <c r="C91" s="580" t="s">
        <v>952</v>
      </c>
      <c r="D91" s="581"/>
      <c r="E91" s="254">
        <v>31.94</v>
      </c>
      <c r="F91" s="540"/>
      <c r="G91" s="255"/>
      <c r="H91" s="256"/>
      <c r="I91" s="251"/>
      <c r="J91" s="257"/>
      <c r="K91" s="251"/>
      <c r="M91" s="252" t="s">
        <v>952</v>
      </c>
      <c r="O91" s="241"/>
    </row>
    <row r="92" spans="1:15" ht="12.75">
      <c r="A92" s="250"/>
      <c r="B92" s="253"/>
      <c r="C92" s="587" t="s">
        <v>202</v>
      </c>
      <c r="D92" s="581"/>
      <c r="E92" s="278">
        <v>144.8</v>
      </c>
      <c r="F92" s="540"/>
      <c r="G92" s="255"/>
      <c r="H92" s="256"/>
      <c r="I92" s="251"/>
      <c r="J92" s="257"/>
      <c r="K92" s="251"/>
      <c r="M92" s="252" t="s">
        <v>202</v>
      </c>
      <c r="O92" s="241"/>
    </row>
    <row r="93" spans="1:15" ht="12.75">
      <c r="A93" s="250"/>
      <c r="B93" s="253"/>
      <c r="C93" s="580" t="s">
        <v>987</v>
      </c>
      <c r="D93" s="581"/>
      <c r="E93" s="254">
        <v>-43.44</v>
      </c>
      <c r="F93" s="540"/>
      <c r="G93" s="255"/>
      <c r="H93" s="256"/>
      <c r="I93" s="251"/>
      <c r="J93" s="257"/>
      <c r="K93" s="251"/>
      <c r="M93" s="252" t="s">
        <v>987</v>
      </c>
      <c r="O93" s="241"/>
    </row>
    <row r="94" spans="1:80" ht="22.5">
      <c r="A94" s="242">
        <v>18</v>
      </c>
      <c r="B94" s="243" t="s">
        <v>223</v>
      </c>
      <c r="C94" s="244" t="s">
        <v>224</v>
      </c>
      <c r="D94" s="245" t="s">
        <v>112</v>
      </c>
      <c r="E94" s="246">
        <v>72.4</v>
      </c>
      <c r="F94" s="377"/>
      <c r="G94" s="247">
        <f>E94*F94</f>
        <v>0</v>
      </c>
      <c r="H94" s="248">
        <v>0.18108</v>
      </c>
      <c r="I94" s="249">
        <f>E94*H94</f>
        <v>13.110192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580" t="s">
        <v>949</v>
      </c>
      <c r="D95" s="581"/>
      <c r="E95" s="254">
        <v>47.03</v>
      </c>
      <c r="F95" s="540"/>
      <c r="G95" s="255"/>
      <c r="H95" s="256"/>
      <c r="I95" s="251"/>
      <c r="J95" s="257"/>
      <c r="K95" s="251"/>
      <c r="M95" s="252" t="s">
        <v>949</v>
      </c>
      <c r="O95" s="241"/>
    </row>
    <row r="96" spans="1:15" ht="12.75">
      <c r="A96" s="250"/>
      <c r="B96" s="253"/>
      <c r="C96" s="580" t="s">
        <v>950</v>
      </c>
      <c r="D96" s="581"/>
      <c r="E96" s="254">
        <v>43.67</v>
      </c>
      <c r="F96" s="540"/>
      <c r="G96" s="255"/>
      <c r="H96" s="256"/>
      <c r="I96" s="251"/>
      <c r="J96" s="257"/>
      <c r="K96" s="251"/>
      <c r="M96" s="252" t="s">
        <v>950</v>
      </c>
      <c r="O96" s="241"/>
    </row>
    <row r="97" spans="1:15" ht="12.75">
      <c r="A97" s="250"/>
      <c r="B97" s="253"/>
      <c r="C97" s="580" t="s">
        <v>951</v>
      </c>
      <c r="D97" s="581"/>
      <c r="E97" s="254">
        <v>22.16</v>
      </c>
      <c r="F97" s="540"/>
      <c r="G97" s="255"/>
      <c r="H97" s="256"/>
      <c r="I97" s="251"/>
      <c r="J97" s="257"/>
      <c r="K97" s="251"/>
      <c r="M97" s="252" t="s">
        <v>951</v>
      </c>
      <c r="O97" s="241"/>
    </row>
    <row r="98" spans="1:15" ht="12.75">
      <c r="A98" s="250"/>
      <c r="B98" s="253"/>
      <c r="C98" s="580" t="s">
        <v>952</v>
      </c>
      <c r="D98" s="581"/>
      <c r="E98" s="254">
        <v>31.94</v>
      </c>
      <c r="F98" s="540"/>
      <c r="G98" s="255"/>
      <c r="H98" s="256"/>
      <c r="I98" s="251"/>
      <c r="J98" s="257"/>
      <c r="K98" s="251"/>
      <c r="M98" s="252" t="s">
        <v>952</v>
      </c>
      <c r="O98" s="241"/>
    </row>
    <row r="99" spans="1:15" ht="12.75">
      <c r="A99" s="250"/>
      <c r="B99" s="253"/>
      <c r="C99" s="587" t="s">
        <v>202</v>
      </c>
      <c r="D99" s="581"/>
      <c r="E99" s="278">
        <v>144.8</v>
      </c>
      <c r="F99" s="540"/>
      <c r="G99" s="255"/>
      <c r="H99" s="256"/>
      <c r="I99" s="251"/>
      <c r="J99" s="257"/>
      <c r="K99" s="251"/>
      <c r="M99" s="252" t="s">
        <v>202</v>
      </c>
      <c r="O99" s="241"/>
    </row>
    <row r="100" spans="1:15" ht="12.75">
      <c r="A100" s="250"/>
      <c r="B100" s="253"/>
      <c r="C100" s="580" t="s">
        <v>953</v>
      </c>
      <c r="D100" s="581"/>
      <c r="E100" s="254">
        <v>-72.4</v>
      </c>
      <c r="F100" s="540"/>
      <c r="G100" s="255"/>
      <c r="H100" s="256"/>
      <c r="I100" s="251"/>
      <c r="J100" s="257"/>
      <c r="K100" s="251"/>
      <c r="M100" s="252" t="s">
        <v>953</v>
      </c>
      <c r="O100" s="241"/>
    </row>
    <row r="101" spans="1:80" ht="22.5">
      <c r="A101" s="242">
        <v>19</v>
      </c>
      <c r="B101" s="243" t="s">
        <v>225</v>
      </c>
      <c r="C101" s="244" t="s">
        <v>226</v>
      </c>
      <c r="D101" s="245" t="s">
        <v>227</v>
      </c>
      <c r="E101" s="246">
        <v>144.8</v>
      </c>
      <c r="F101" s="377"/>
      <c r="G101" s="247">
        <f>E101*F101</f>
        <v>0</v>
      </c>
      <c r="H101" s="248">
        <v>0.12472</v>
      </c>
      <c r="I101" s="249">
        <f>E101*H101</f>
        <v>18.059456</v>
      </c>
      <c r="J101" s="248">
        <v>0</v>
      </c>
      <c r="K101" s="249">
        <f>E101*J101</f>
        <v>0</v>
      </c>
      <c r="O101" s="241">
        <v>2</v>
      </c>
      <c r="AA101" s="214">
        <v>1</v>
      </c>
      <c r="AB101" s="214">
        <v>1</v>
      </c>
      <c r="AC101" s="214">
        <v>1</v>
      </c>
      <c r="AZ101" s="214">
        <v>1</v>
      </c>
      <c r="BA101" s="214">
        <f>IF(AZ101=1,G101,0)</f>
        <v>0</v>
      </c>
      <c r="BB101" s="214">
        <f>IF(AZ101=2,G101,0)</f>
        <v>0</v>
      </c>
      <c r="BC101" s="214">
        <f>IF(AZ101=3,G101,0)</f>
        <v>0</v>
      </c>
      <c r="BD101" s="214">
        <f>IF(AZ101=4,G101,0)</f>
        <v>0</v>
      </c>
      <c r="BE101" s="214">
        <f>IF(AZ101=5,G101,0)</f>
        <v>0</v>
      </c>
      <c r="CA101" s="241">
        <v>1</v>
      </c>
      <c r="CB101" s="241">
        <v>1</v>
      </c>
    </row>
    <row r="102" spans="1:15" ht="12.75">
      <c r="A102" s="250"/>
      <c r="B102" s="253"/>
      <c r="C102" s="580" t="s">
        <v>949</v>
      </c>
      <c r="D102" s="581"/>
      <c r="E102" s="254">
        <v>47.03</v>
      </c>
      <c r="F102" s="540"/>
      <c r="G102" s="255"/>
      <c r="H102" s="256"/>
      <c r="I102" s="251"/>
      <c r="J102" s="257"/>
      <c r="K102" s="251"/>
      <c r="M102" s="252" t="s">
        <v>949</v>
      </c>
      <c r="O102" s="241"/>
    </row>
    <row r="103" spans="1:15" ht="12.75">
      <c r="A103" s="250"/>
      <c r="B103" s="253"/>
      <c r="C103" s="580" t="s">
        <v>950</v>
      </c>
      <c r="D103" s="581"/>
      <c r="E103" s="254">
        <v>43.67</v>
      </c>
      <c r="F103" s="540"/>
      <c r="G103" s="255"/>
      <c r="H103" s="256"/>
      <c r="I103" s="251"/>
      <c r="J103" s="257"/>
      <c r="K103" s="251"/>
      <c r="M103" s="252" t="s">
        <v>950</v>
      </c>
      <c r="O103" s="241"/>
    </row>
    <row r="104" spans="1:15" ht="12.75">
      <c r="A104" s="250"/>
      <c r="B104" s="253"/>
      <c r="C104" s="580" t="s">
        <v>951</v>
      </c>
      <c r="D104" s="581"/>
      <c r="E104" s="254">
        <v>22.16</v>
      </c>
      <c r="F104" s="540"/>
      <c r="G104" s="255"/>
      <c r="H104" s="256"/>
      <c r="I104" s="251"/>
      <c r="J104" s="257"/>
      <c r="K104" s="251"/>
      <c r="M104" s="252" t="s">
        <v>951</v>
      </c>
      <c r="O104" s="241"/>
    </row>
    <row r="105" spans="1:15" ht="12.75">
      <c r="A105" s="250"/>
      <c r="B105" s="253"/>
      <c r="C105" s="580" t="s">
        <v>952</v>
      </c>
      <c r="D105" s="581"/>
      <c r="E105" s="254">
        <v>31.94</v>
      </c>
      <c r="F105" s="540"/>
      <c r="G105" s="255"/>
      <c r="H105" s="256"/>
      <c r="I105" s="251"/>
      <c r="J105" s="257"/>
      <c r="K105" s="251"/>
      <c r="M105" s="252" t="s">
        <v>952</v>
      </c>
      <c r="O105" s="241"/>
    </row>
    <row r="106" spans="1:15" ht="12.75">
      <c r="A106" s="250"/>
      <c r="B106" s="253"/>
      <c r="C106" s="587" t="s">
        <v>202</v>
      </c>
      <c r="D106" s="581"/>
      <c r="E106" s="278">
        <v>144.8</v>
      </c>
      <c r="F106" s="540"/>
      <c r="G106" s="255"/>
      <c r="H106" s="256"/>
      <c r="I106" s="251"/>
      <c r="J106" s="257"/>
      <c r="K106" s="251"/>
      <c r="M106" s="252" t="s">
        <v>202</v>
      </c>
      <c r="O106" s="241"/>
    </row>
    <row r="107" spans="1:80" ht="12.75">
      <c r="A107" s="242">
        <v>20</v>
      </c>
      <c r="B107" s="243" t="s">
        <v>234</v>
      </c>
      <c r="C107" s="244" t="s">
        <v>235</v>
      </c>
      <c r="D107" s="245" t="s">
        <v>112</v>
      </c>
      <c r="E107" s="246">
        <v>116.564</v>
      </c>
      <c r="F107" s="377"/>
      <c r="G107" s="247">
        <f>E107*F107</f>
        <v>0</v>
      </c>
      <c r="H107" s="248">
        <v>0.0003</v>
      </c>
      <c r="I107" s="249">
        <f>E107*H107</f>
        <v>0.03496919999999999</v>
      </c>
      <c r="J107" s="248"/>
      <c r="K107" s="249">
        <f>E107*J107</f>
        <v>0</v>
      </c>
      <c r="O107" s="241">
        <v>2</v>
      </c>
      <c r="AA107" s="214">
        <v>3</v>
      </c>
      <c r="AB107" s="214">
        <v>1</v>
      </c>
      <c r="AC107" s="214">
        <v>6936619811</v>
      </c>
      <c r="AZ107" s="214">
        <v>1</v>
      </c>
      <c r="BA107" s="214">
        <f>IF(AZ107=1,G107,0)</f>
        <v>0</v>
      </c>
      <c r="BB107" s="214">
        <f>IF(AZ107=2,G107,0)</f>
        <v>0</v>
      </c>
      <c r="BC107" s="214">
        <f>IF(AZ107=3,G107,0)</f>
        <v>0</v>
      </c>
      <c r="BD107" s="214">
        <f>IF(AZ107=4,G107,0)</f>
        <v>0</v>
      </c>
      <c r="BE107" s="214">
        <f>IF(AZ107=5,G107,0)</f>
        <v>0</v>
      </c>
      <c r="CA107" s="241">
        <v>3</v>
      </c>
      <c r="CB107" s="241">
        <v>1</v>
      </c>
    </row>
    <row r="108" spans="1:15" ht="12.75">
      <c r="A108" s="250"/>
      <c r="B108" s="253"/>
      <c r="C108" s="580" t="s">
        <v>949</v>
      </c>
      <c r="D108" s="581"/>
      <c r="E108" s="254">
        <v>47.03</v>
      </c>
      <c r="F108" s="540"/>
      <c r="G108" s="255"/>
      <c r="H108" s="256"/>
      <c r="I108" s="251"/>
      <c r="J108" s="257"/>
      <c r="K108" s="251"/>
      <c r="M108" s="252" t="s">
        <v>949</v>
      </c>
      <c r="O108" s="241"/>
    </row>
    <row r="109" spans="1:15" ht="12.75">
      <c r="A109" s="250"/>
      <c r="B109" s="253"/>
      <c r="C109" s="580" t="s">
        <v>950</v>
      </c>
      <c r="D109" s="581"/>
      <c r="E109" s="254">
        <v>43.67</v>
      </c>
      <c r="F109" s="540"/>
      <c r="G109" s="255"/>
      <c r="H109" s="256"/>
      <c r="I109" s="251"/>
      <c r="J109" s="257"/>
      <c r="K109" s="251"/>
      <c r="M109" s="252" t="s">
        <v>950</v>
      </c>
      <c r="O109" s="241"/>
    </row>
    <row r="110" spans="1:15" ht="12.75">
      <c r="A110" s="250"/>
      <c r="B110" s="253"/>
      <c r="C110" s="580" t="s">
        <v>951</v>
      </c>
      <c r="D110" s="581"/>
      <c r="E110" s="254">
        <v>22.16</v>
      </c>
      <c r="F110" s="540"/>
      <c r="G110" s="255"/>
      <c r="H110" s="256"/>
      <c r="I110" s="251"/>
      <c r="J110" s="257"/>
      <c r="K110" s="251"/>
      <c r="M110" s="252" t="s">
        <v>951</v>
      </c>
      <c r="O110" s="241"/>
    </row>
    <row r="111" spans="1:15" ht="12.75">
      <c r="A111" s="250"/>
      <c r="B111" s="253"/>
      <c r="C111" s="580" t="s">
        <v>952</v>
      </c>
      <c r="D111" s="581"/>
      <c r="E111" s="254">
        <v>31.94</v>
      </c>
      <c r="F111" s="540"/>
      <c r="G111" s="255"/>
      <c r="H111" s="256"/>
      <c r="I111" s="251"/>
      <c r="J111" s="257"/>
      <c r="K111" s="251"/>
      <c r="M111" s="252" t="s">
        <v>952</v>
      </c>
      <c r="O111" s="241"/>
    </row>
    <row r="112" spans="1:15" ht="12.75">
      <c r="A112" s="250"/>
      <c r="B112" s="253"/>
      <c r="C112" s="587" t="s">
        <v>202</v>
      </c>
      <c r="D112" s="581"/>
      <c r="E112" s="278">
        <v>144.8</v>
      </c>
      <c r="F112" s="540"/>
      <c r="G112" s="255"/>
      <c r="H112" s="256"/>
      <c r="I112" s="251"/>
      <c r="J112" s="257"/>
      <c r="K112" s="251"/>
      <c r="M112" s="252" t="s">
        <v>202</v>
      </c>
      <c r="O112" s="241"/>
    </row>
    <row r="113" spans="1:15" ht="12.75">
      <c r="A113" s="250"/>
      <c r="B113" s="253"/>
      <c r="C113" s="580" t="s">
        <v>987</v>
      </c>
      <c r="D113" s="581"/>
      <c r="E113" s="254">
        <v>-43.44</v>
      </c>
      <c r="F113" s="540"/>
      <c r="G113" s="255"/>
      <c r="H113" s="256"/>
      <c r="I113" s="251"/>
      <c r="J113" s="257"/>
      <c r="K113" s="251"/>
      <c r="M113" s="252" t="s">
        <v>987</v>
      </c>
      <c r="O113" s="241"/>
    </row>
    <row r="114" spans="1:15" ht="12.75">
      <c r="A114" s="250"/>
      <c r="B114" s="253"/>
      <c r="C114" s="580" t="s">
        <v>988</v>
      </c>
      <c r="D114" s="581"/>
      <c r="E114" s="254">
        <v>15.204</v>
      </c>
      <c r="F114" s="540"/>
      <c r="G114" s="255"/>
      <c r="H114" s="256"/>
      <c r="I114" s="251"/>
      <c r="J114" s="257"/>
      <c r="K114" s="251"/>
      <c r="M114" s="252" t="s">
        <v>988</v>
      </c>
      <c r="O114" s="241"/>
    </row>
    <row r="115" spans="1:57" ht="12.75">
      <c r="A115" s="258"/>
      <c r="B115" s="259" t="s">
        <v>102</v>
      </c>
      <c r="C115" s="260" t="s">
        <v>215</v>
      </c>
      <c r="D115" s="261"/>
      <c r="E115" s="262"/>
      <c r="F115" s="542"/>
      <c r="G115" s="264">
        <f>SUM(G79:G114)</f>
        <v>0</v>
      </c>
      <c r="H115" s="265"/>
      <c r="I115" s="266">
        <f>SUM(I79:I114)</f>
        <v>66.37451</v>
      </c>
      <c r="J115" s="265"/>
      <c r="K115" s="266">
        <f>SUM(K79:K114)</f>
        <v>0</v>
      </c>
      <c r="O115" s="241">
        <v>4</v>
      </c>
      <c r="BA115" s="267">
        <f>SUM(BA79:BA114)</f>
        <v>0</v>
      </c>
      <c r="BB115" s="267">
        <f>SUM(BB79:BB114)</f>
        <v>0</v>
      </c>
      <c r="BC115" s="267">
        <f>SUM(BC79:BC114)</f>
        <v>0</v>
      </c>
      <c r="BD115" s="267">
        <f>SUM(BD79:BD114)</f>
        <v>0</v>
      </c>
      <c r="BE115" s="267">
        <f>SUM(BE79:BE114)</f>
        <v>0</v>
      </c>
    </row>
    <row r="116" spans="1:15" ht="12.75">
      <c r="A116" s="231" t="s">
        <v>98</v>
      </c>
      <c r="B116" s="232" t="s">
        <v>237</v>
      </c>
      <c r="C116" s="233" t="s">
        <v>238</v>
      </c>
      <c r="D116" s="234"/>
      <c r="E116" s="235"/>
      <c r="F116" s="543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21</v>
      </c>
      <c r="B117" s="243" t="s">
        <v>240</v>
      </c>
      <c r="C117" s="244" t="s">
        <v>241</v>
      </c>
      <c r="D117" s="245" t="s">
        <v>227</v>
      </c>
      <c r="E117" s="246">
        <v>365.36</v>
      </c>
      <c r="F117" s="377"/>
      <c r="G117" s="247">
        <f>E117*F117</f>
        <v>0</v>
      </c>
      <c r="H117" s="248">
        <v>0.00023</v>
      </c>
      <c r="I117" s="249">
        <f>E117*H117</f>
        <v>0.0840328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580" t="s">
        <v>965</v>
      </c>
      <c r="D118" s="581"/>
      <c r="E118" s="254">
        <v>211.2</v>
      </c>
      <c r="F118" s="540"/>
      <c r="G118" s="255"/>
      <c r="H118" s="256"/>
      <c r="I118" s="251"/>
      <c r="J118" s="257"/>
      <c r="K118" s="251"/>
      <c r="M118" s="252" t="s">
        <v>965</v>
      </c>
      <c r="O118" s="241"/>
    </row>
    <row r="119" spans="1:15" ht="12.75">
      <c r="A119" s="250"/>
      <c r="B119" s="253"/>
      <c r="C119" s="580" t="s">
        <v>966</v>
      </c>
      <c r="D119" s="581"/>
      <c r="E119" s="254">
        <v>14.4</v>
      </c>
      <c r="F119" s="540"/>
      <c r="G119" s="255"/>
      <c r="H119" s="256"/>
      <c r="I119" s="251"/>
      <c r="J119" s="257"/>
      <c r="K119" s="251"/>
      <c r="M119" s="252" t="s">
        <v>966</v>
      </c>
      <c r="O119" s="241"/>
    </row>
    <row r="120" spans="1:15" ht="12.75">
      <c r="A120" s="250"/>
      <c r="B120" s="253"/>
      <c r="C120" s="580" t="s">
        <v>967</v>
      </c>
      <c r="D120" s="581"/>
      <c r="E120" s="254">
        <v>12</v>
      </c>
      <c r="F120" s="540"/>
      <c r="G120" s="255"/>
      <c r="H120" s="256"/>
      <c r="I120" s="251"/>
      <c r="J120" s="257"/>
      <c r="K120" s="251"/>
      <c r="M120" s="252" t="s">
        <v>967</v>
      </c>
      <c r="O120" s="241"/>
    </row>
    <row r="121" spans="1:15" ht="12.75">
      <c r="A121" s="250"/>
      <c r="B121" s="253"/>
      <c r="C121" s="580" t="s">
        <v>968</v>
      </c>
      <c r="D121" s="581"/>
      <c r="E121" s="254">
        <v>13.5</v>
      </c>
      <c r="F121" s="540"/>
      <c r="G121" s="255"/>
      <c r="H121" s="256"/>
      <c r="I121" s="251"/>
      <c r="J121" s="257"/>
      <c r="K121" s="251"/>
      <c r="M121" s="252" t="s">
        <v>968</v>
      </c>
      <c r="O121" s="241"/>
    </row>
    <row r="122" spans="1:15" ht="12.75">
      <c r="A122" s="250"/>
      <c r="B122" s="253"/>
      <c r="C122" s="580" t="s">
        <v>969</v>
      </c>
      <c r="D122" s="581"/>
      <c r="E122" s="254">
        <v>39</v>
      </c>
      <c r="F122" s="540"/>
      <c r="G122" s="255"/>
      <c r="H122" s="256"/>
      <c r="I122" s="251"/>
      <c r="J122" s="257"/>
      <c r="K122" s="251"/>
      <c r="M122" s="252" t="s">
        <v>969</v>
      </c>
      <c r="O122" s="241"/>
    </row>
    <row r="123" spans="1:15" ht="12.75">
      <c r="A123" s="250"/>
      <c r="B123" s="253"/>
      <c r="C123" s="580" t="s">
        <v>970</v>
      </c>
      <c r="D123" s="581"/>
      <c r="E123" s="254">
        <v>25</v>
      </c>
      <c r="F123" s="540"/>
      <c r="G123" s="255"/>
      <c r="H123" s="256"/>
      <c r="I123" s="251"/>
      <c r="J123" s="257"/>
      <c r="K123" s="251"/>
      <c r="M123" s="252" t="s">
        <v>970</v>
      </c>
      <c r="O123" s="241"/>
    </row>
    <row r="124" spans="1:15" ht="12.75">
      <c r="A124" s="250"/>
      <c r="B124" s="253"/>
      <c r="C124" s="580" t="s">
        <v>971</v>
      </c>
      <c r="D124" s="581"/>
      <c r="E124" s="254">
        <v>12</v>
      </c>
      <c r="F124" s="540"/>
      <c r="G124" s="255"/>
      <c r="H124" s="256"/>
      <c r="I124" s="251"/>
      <c r="J124" s="257"/>
      <c r="K124" s="251"/>
      <c r="M124" s="252" t="s">
        <v>971</v>
      </c>
      <c r="O124" s="241"/>
    </row>
    <row r="125" spans="1:15" ht="12.75">
      <c r="A125" s="250"/>
      <c r="B125" s="253"/>
      <c r="C125" s="580" t="s">
        <v>972</v>
      </c>
      <c r="D125" s="581"/>
      <c r="E125" s="254">
        <v>8.4</v>
      </c>
      <c r="F125" s="540"/>
      <c r="G125" s="255"/>
      <c r="H125" s="256"/>
      <c r="I125" s="251"/>
      <c r="J125" s="257"/>
      <c r="K125" s="251"/>
      <c r="M125" s="252" t="s">
        <v>972</v>
      </c>
      <c r="O125" s="241"/>
    </row>
    <row r="126" spans="1:15" ht="12.75">
      <c r="A126" s="250"/>
      <c r="B126" s="253"/>
      <c r="C126" s="580" t="s">
        <v>973</v>
      </c>
      <c r="D126" s="581"/>
      <c r="E126" s="254">
        <v>3.6</v>
      </c>
      <c r="F126" s="540"/>
      <c r="G126" s="255"/>
      <c r="H126" s="256"/>
      <c r="I126" s="251"/>
      <c r="J126" s="257"/>
      <c r="K126" s="251"/>
      <c r="M126" s="252" t="s">
        <v>973</v>
      </c>
      <c r="O126" s="241"/>
    </row>
    <row r="127" spans="1:15" ht="12.75">
      <c r="A127" s="250"/>
      <c r="B127" s="253"/>
      <c r="C127" s="587" t="s">
        <v>202</v>
      </c>
      <c r="D127" s="581"/>
      <c r="E127" s="278">
        <v>339.1</v>
      </c>
      <c r="F127" s="540"/>
      <c r="G127" s="255"/>
      <c r="H127" s="256"/>
      <c r="I127" s="251"/>
      <c r="J127" s="257"/>
      <c r="K127" s="251"/>
      <c r="M127" s="252" t="s">
        <v>202</v>
      </c>
      <c r="O127" s="241"/>
    </row>
    <row r="128" spans="1:15" ht="12.75">
      <c r="A128" s="250"/>
      <c r="B128" s="253"/>
      <c r="C128" s="580" t="s">
        <v>974</v>
      </c>
      <c r="D128" s="581"/>
      <c r="E128" s="254">
        <v>5.04</v>
      </c>
      <c r="F128" s="540"/>
      <c r="G128" s="255"/>
      <c r="H128" s="256"/>
      <c r="I128" s="251"/>
      <c r="J128" s="257"/>
      <c r="K128" s="251"/>
      <c r="M128" s="252" t="s">
        <v>974</v>
      </c>
      <c r="O128" s="241"/>
    </row>
    <row r="129" spans="1:15" ht="12.75">
      <c r="A129" s="250"/>
      <c r="B129" s="253"/>
      <c r="C129" s="580" t="s">
        <v>975</v>
      </c>
      <c r="D129" s="581"/>
      <c r="E129" s="254">
        <v>9.88</v>
      </c>
      <c r="F129" s="540"/>
      <c r="G129" s="255"/>
      <c r="H129" s="256"/>
      <c r="I129" s="251"/>
      <c r="J129" s="257"/>
      <c r="K129" s="251"/>
      <c r="M129" s="252" t="s">
        <v>975</v>
      </c>
      <c r="O129" s="241"/>
    </row>
    <row r="130" spans="1:15" ht="12.75">
      <c r="A130" s="250"/>
      <c r="B130" s="253"/>
      <c r="C130" s="580" t="s">
        <v>976</v>
      </c>
      <c r="D130" s="581"/>
      <c r="E130" s="254">
        <v>5.64</v>
      </c>
      <c r="F130" s="540"/>
      <c r="G130" s="255"/>
      <c r="H130" s="256"/>
      <c r="I130" s="251"/>
      <c r="J130" s="257"/>
      <c r="K130" s="251"/>
      <c r="M130" s="252" t="s">
        <v>976</v>
      </c>
      <c r="O130" s="241"/>
    </row>
    <row r="131" spans="1:15" ht="12.75">
      <c r="A131" s="250"/>
      <c r="B131" s="253"/>
      <c r="C131" s="580" t="s">
        <v>977</v>
      </c>
      <c r="D131" s="581"/>
      <c r="E131" s="254">
        <v>5.7</v>
      </c>
      <c r="F131" s="540"/>
      <c r="G131" s="255"/>
      <c r="H131" s="256"/>
      <c r="I131" s="251"/>
      <c r="J131" s="257"/>
      <c r="K131" s="251"/>
      <c r="M131" s="252" t="s">
        <v>977</v>
      </c>
      <c r="O131" s="241"/>
    </row>
    <row r="132" spans="1:15" ht="12.75">
      <c r="A132" s="250"/>
      <c r="B132" s="253"/>
      <c r="C132" s="587" t="s">
        <v>202</v>
      </c>
      <c r="D132" s="581"/>
      <c r="E132" s="278">
        <v>26.26</v>
      </c>
      <c r="F132" s="540"/>
      <c r="G132" s="255"/>
      <c r="H132" s="256"/>
      <c r="I132" s="251"/>
      <c r="J132" s="257"/>
      <c r="K132" s="251"/>
      <c r="M132" s="252" t="s">
        <v>202</v>
      </c>
      <c r="O132" s="241"/>
    </row>
    <row r="133" spans="1:80" ht="12.75">
      <c r="A133" s="242">
        <v>22</v>
      </c>
      <c r="B133" s="243" t="s">
        <v>242</v>
      </c>
      <c r="C133" s="244" t="s">
        <v>243</v>
      </c>
      <c r="D133" s="245" t="s">
        <v>112</v>
      </c>
      <c r="E133" s="246">
        <v>244.818</v>
      </c>
      <c r="F133" s="377"/>
      <c r="G133" s="247">
        <f>E133*F133</f>
        <v>0</v>
      </c>
      <c r="H133" s="248">
        <v>4E-05</v>
      </c>
      <c r="I133" s="249">
        <f>E133*H133</f>
        <v>0.009792720000000001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580" t="s">
        <v>989</v>
      </c>
      <c r="D134" s="581"/>
      <c r="E134" s="254">
        <v>161.28</v>
      </c>
      <c r="F134" s="540"/>
      <c r="G134" s="255"/>
      <c r="H134" s="256"/>
      <c r="I134" s="251"/>
      <c r="J134" s="257"/>
      <c r="K134" s="251"/>
      <c r="M134" s="252" t="s">
        <v>989</v>
      </c>
      <c r="O134" s="241"/>
    </row>
    <row r="135" spans="1:15" ht="12.75">
      <c r="A135" s="250"/>
      <c r="B135" s="253"/>
      <c r="C135" s="580" t="s">
        <v>990</v>
      </c>
      <c r="D135" s="581"/>
      <c r="E135" s="254">
        <v>5.76</v>
      </c>
      <c r="F135" s="540"/>
      <c r="G135" s="255"/>
      <c r="H135" s="256"/>
      <c r="I135" s="251"/>
      <c r="J135" s="257"/>
      <c r="K135" s="251"/>
      <c r="M135" s="252" t="s">
        <v>990</v>
      </c>
      <c r="O135" s="241"/>
    </row>
    <row r="136" spans="1:15" ht="12.75">
      <c r="A136" s="250"/>
      <c r="B136" s="253"/>
      <c r="C136" s="580" t="s">
        <v>991</v>
      </c>
      <c r="D136" s="581"/>
      <c r="E136" s="254">
        <v>2.7</v>
      </c>
      <c r="F136" s="540"/>
      <c r="G136" s="255"/>
      <c r="H136" s="256"/>
      <c r="I136" s="251"/>
      <c r="J136" s="257"/>
      <c r="K136" s="251"/>
      <c r="M136" s="252" t="s">
        <v>991</v>
      </c>
      <c r="O136" s="241"/>
    </row>
    <row r="137" spans="1:15" ht="12.75">
      <c r="A137" s="250"/>
      <c r="B137" s="253"/>
      <c r="C137" s="580" t="s">
        <v>992</v>
      </c>
      <c r="D137" s="581"/>
      <c r="E137" s="254">
        <v>4.05</v>
      </c>
      <c r="F137" s="540"/>
      <c r="G137" s="255"/>
      <c r="H137" s="256"/>
      <c r="I137" s="251"/>
      <c r="J137" s="257"/>
      <c r="K137" s="251"/>
      <c r="M137" s="252" t="s">
        <v>992</v>
      </c>
      <c r="O137" s="241"/>
    </row>
    <row r="138" spans="1:15" ht="12.75">
      <c r="A138" s="250"/>
      <c r="B138" s="253"/>
      <c r="C138" s="580" t="s">
        <v>993</v>
      </c>
      <c r="D138" s="581"/>
      <c r="E138" s="254">
        <v>13.5</v>
      </c>
      <c r="F138" s="540"/>
      <c r="G138" s="255"/>
      <c r="H138" s="256"/>
      <c r="I138" s="251"/>
      <c r="J138" s="257"/>
      <c r="K138" s="251"/>
      <c r="M138" s="252" t="s">
        <v>993</v>
      </c>
      <c r="O138" s="241"/>
    </row>
    <row r="139" spans="1:15" ht="12.75">
      <c r="A139" s="250"/>
      <c r="B139" s="253"/>
      <c r="C139" s="580" t="s">
        <v>994</v>
      </c>
      <c r="D139" s="581"/>
      <c r="E139" s="254">
        <v>38.76</v>
      </c>
      <c r="F139" s="540"/>
      <c r="G139" s="255"/>
      <c r="H139" s="256"/>
      <c r="I139" s="251"/>
      <c r="J139" s="257"/>
      <c r="K139" s="251"/>
      <c r="M139" s="252" t="s">
        <v>994</v>
      </c>
      <c r="O139" s="241"/>
    </row>
    <row r="140" spans="1:15" ht="12.75">
      <c r="A140" s="250"/>
      <c r="B140" s="253"/>
      <c r="C140" s="580" t="s">
        <v>995</v>
      </c>
      <c r="D140" s="581"/>
      <c r="E140" s="254">
        <v>3.6</v>
      </c>
      <c r="F140" s="540"/>
      <c r="G140" s="255"/>
      <c r="H140" s="256"/>
      <c r="I140" s="251"/>
      <c r="J140" s="257"/>
      <c r="K140" s="251"/>
      <c r="M140" s="252" t="s">
        <v>995</v>
      </c>
      <c r="O140" s="241"/>
    </row>
    <row r="141" spans="1:15" ht="12.75">
      <c r="A141" s="250"/>
      <c r="B141" s="253"/>
      <c r="C141" s="580" t="s">
        <v>996</v>
      </c>
      <c r="D141" s="581"/>
      <c r="E141" s="254">
        <v>2.16</v>
      </c>
      <c r="F141" s="540"/>
      <c r="G141" s="255"/>
      <c r="H141" s="256"/>
      <c r="I141" s="251"/>
      <c r="J141" s="257"/>
      <c r="K141" s="251"/>
      <c r="M141" s="252" t="s">
        <v>996</v>
      </c>
      <c r="O141" s="241"/>
    </row>
    <row r="142" spans="1:15" ht="12.75">
      <c r="A142" s="250"/>
      <c r="B142" s="253"/>
      <c r="C142" s="580" t="s">
        <v>997</v>
      </c>
      <c r="D142" s="581"/>
      <c r="E142" s="254">
        <v>0.72</v>
      </c>
      <c r="F142" s="540"/>
      <c r="G142" s="255"/>
      <c r="H142" s="256"/>
      <c r="I142" s="251"/>
      <c r="J142" s="257"/>
      <c r="K142" s="251"/>
      <c r="M142" s="252" t="s">
        <v>997</v>
      </c>
      <c r="O142" s="241"/>
    </row>
    <row r="143" spans="1:15" ht="12.75">
      <c r="A143" s="250"/>
      <c r="B143" s="253"/>
      <c r="C143" s="587" t="s">
        <v>202</v>
      </c>
      <c r="D143" s="581"/>
      <c r="E143" s="278">
        <v>232.52999999999997</v>
      </c>
      <c r="F143" s="540"/>
      <c r="G143" s="255"/>
      <c r="H143" s="256"/>
      <c r="I143" s="251"/>
      <c r="J143" s="257"/>
      <c r="K143" s="251"/>
      <c r="M143" s="252" t="s">
        <v>202</v>
      </c>
      <c r="O143" s="241"/>
    </row>
    <row r="144" spans="1:15" ht="12.75">
      <c r="A144" s="250"/>
      <c r="B144" s="253"/>
      <c r="C144" s="580" t="s">
        <v>998</v>
      </c>
      <c r="D144" s="581"/>
      <c r="E144" s="254">
        <v>2.02</v>
      </c>
      <c r="F144" s="540"/>
      <c r="G144" s="255"/>
      <c r="H144" s="256"/>
      <c r="I144" s="251"/>
      <c r="J144" s="257"/>
      <c r="K144" s="251"/>
      <c r="M144" s="252" t="s">
        <v>998</v>
      </c>
      <c r="O144" s="241"/>
    </row>
    <row r="145" spans="1:15" ht="12.75">
      <c r="A145" s="250"/>
      <c r="B145" s="253"/>
      <c r="C145" s="580" t="s">
        <v>999</v>
      </c>
      <c r="D145" s="581"/>
      <c r="E145" s="254">
        <v>3.636</v>
      </c>
      <c r="F145" s="540"/>
      <c r="G145" s="255"/>
      <c r="H145" s="256"/>
      <c r="I145" s="251"/>
      <c r="J145" s="257"/>
      <c r="K145" s="251"/>
      <c r="M145" s="252" t="s">
        <v>999</v>
      </c>
      <c r="O145" s="241"/>
    </row>
    <row r="146" spans="1:15" ht="12.75">
      <c r="A146" s="250"/>
      <c r="B146" s="253"/>
      <c r="C146" s="580" t="s">
        <v>1000</v>
      </c>
      <c r="D146" s="581"/>
      <c r="E146" s="254">
        <v>3.232</v>
      </c>
      <c r="F146" s="540"/>
      <c r="G146" s="255"/>
      <c r="H146" s="256"/>
      <c r="I146" s="251"/>
      <c r="J146" s="257"/>
      <c r="K146" s="251"/>
      <c r="M146" s="252" t="s">
        <v>1000</v>
      </c>
      <c r="O146" s="241"/>
    </row>
    <row r="147" spans="1:15" ht="12.75">
      <c r="A147" s="250"/>
      <c r="B147" s="253"/>
      <c r="C147" s="580" t="s">
        <v>1001</v>
      </c>
      <c r="D147" s="581"/>
      <c r="E147" s="254">
        <v>3.4</v>
      </c>
      <c r="F147" s="540"/>
      <c r="G147" s="255"/>
      <c r="H147" s="256"/>
      <c r="I147" s="251"/>
      <c r="J147" s="257"/>
      <c r="K147" s="251"/>
      <c r="M147" s="252" t="s">
        <v>1001</v>
      </c>
      <c r="O147" s="241"/>
    </row>
    <row r="148" spans="1:15" ht="12.75">
      <c r="A148" s="250"/>
      <c r="B148" s="253"/>
      <c r="C148" s="587" t="s">
        <v>202</v>
      </c>
      <c r="D148" s="581"/>
      <c r="E148" s="278">
        <v>12.288000000000002</v>
      </c>
      <c r="F148" s="540"/>
      <c r="G148" s="255"/>
      <c r="H148" s="256"/>
      <c r="I148" s="251"/>
      <c r="J148" s="257"/>
      <c r="K148" s="251"/>
      <c r="M148" s="252" t="s">
        <v>202</v>
      </c>
      <c r="O148" s="241"/>
    </row>
    <row r="149" spans="1:80" ht="12.75">
      <c r="A149" s="242">
        <v>23</v>
      </c>
      <c r="B149" s="243" t="s">
        <v>281</v>
      </c>
      <c r="C149" s="244" t="s">
        <v>282</v>
      </c>
      <c r="D149" s="245" t="s">
        <v>112</v>
      </c>
      <c r="E149" s="246">
        <v>109.608</v>
      </c>
      <c r="F149" s="377"/>
      <c r="G149" s="247">
        <f>E149*F149</f>
        <v>0</v>
      </c>
      <c r="H149" s="248">
        <v>0.05729</v>
      </c>
      <c r="I149" s="249">
        <f>E149*H149</f>
        <v>6.27944232</v>
      </c>
      <c r="J149" s="248">
        <v>0</v>
      </c>
      <c r="K149" s="249">
        <f>E149*J149</f>
        <v>0</v>
      </c>
      <c r="O149" s="241">
        <v>2</v>
      </c>
      <c r="AA149" s="214">
        <v>1</v>
      </c>
      <c r="AB149" s="214">
        <v>1</v>
      </c>
      <c r="AC149" s="214">
        <v>1</v>
      </c>
      <c r="AZ149" s="214">
        <v>1</v>
      </c>
      <c r="BA149" s="214">
        <f>IF(AZ149=1,G149,0)</f>
        <v>0</v>
      </c>
      <c r="BB149" s="214">
        <f>IF(AZ149=2,G149,0)</f>
        <v>0</v>
      </c>
      <c r="BC149" s="214">
        <f>IF(AZ149=3,G149,0)</f>
        <v>0</v>
      </c>
      <c r="BD149" s="214">
        <f>IF(AZ149=4,G149,0)</f>
        <v>0</v>
      </c>
      <c r="BE149" s="214">
        <f>IF(AZ149=5,G149,0)</f>
        <v>0</v>
      </c>
      <c r="CA149" s="241">
        <v>1</v>
      </c>
      <c r="CB149" s="241">
        <v>1</v>
      </c>
    </row>
    <row r="150" spans="1:15" ht="12.75">
      <c r="A150" s="250"/>
      <c r="B150" s="253"/>
      <c r="C150" s="580" t="s">
        <v>965</v>
      </c>
      <c r="D150" s="581"/>
      <c r="E150" s="254">
        <v>211.2</v>
      </c>
      <c r="F150" s="540"/>
      <c r="G150" s="255"/>
      <c r="H150" s="256"/>
      <c r="I150" s="251"/>
      <c r="J150" s="257"/>
      <c r="K150" s="251"/>
      <c r="M150" s="252" t="s">
        <v>965</v>
      </c>
      <c r="O150" s="241"/>
    </row>
    <row r="151" spans="1:15" ht="12.75">
      <c r="A151" s="250"/>
      <c r="B151" s="253"/>
      <c r="C151" s="580" t="s">
        <v>966</v>
      </c>
      <c r="D151" s="581"/>
      <c r="E151" s="254">
        <v>14.4</v>
      </c>
      <c r="F151" s="540"/>
      <c r="G151" s="255"/>
      <c r="H151" s="256"/>
      <c r="I151" s="251"/>
      <c r="J151" s="257"/>
      <c r="K151" s="251"/>
      <c r="M151" s="252" t="s">
        <v>966</v>
      </c>
      <c r="O151" s="241"/>
    </row>
    <row r="152" spans="1:15" ht="12.75">
      <c r="A152" s="250"/>
      <c r="B152" s="253"/>
      <c r="C152" s="580" t="s">
        <v>967</v>
      </c>
      <c r="D152" s="581"/>
      <c r="E152" s="254">
        <v>12</v>
      </c>
      <c r="F152" s="540"/>
      <c r="G152" s="255"/>
      <c r="H152" s="256"/>
      <c r="I152" s="251"/>
      <c r="J152" s="257"/>
      <c r="K152" s="251"/>
      <c r="M152" s="252" t="s">
        <v>967</v>
      </c>
      <c r="O152" s="241"/>
    </row>
    <row r="153" spans="1:15" ht="12.75">
      <c r="A153" s="250"/>
      <c r="B153" s="253"/>
      <c r="C153" s="580" t="s">
        <v>968</v>
      </c>
      <c r="D153" s="581"/>
      <c r="E153" s="254">
        <v>13.5</v>
      </c>
      <c r="F153" s="540"/>
      <c r="G153" s="255"/>
      <c r="H153" s="256"/>
      <c r="I153" s="251"/>
      <c r="J153" s="257"/>
      <c r="K153" s="251"/>
      <c r="M153" s="252" t="s">
        <v>968</v>
      </c>
      <c r="O153" s="241"/>
    </row>
    <row r="154" spans="1:15" ht="12.75">
      <c r="A154" s="250"/>
      <c r="B154" s="253"/>
      <c r="C154" s="580" t="s">
        <v>969</v>
      </c>
      <c r="D154" s="581"/>
      <c r="E154" s="254">
        <v>39</v>
      </c>
      <c r="F154" s="540"/>
      <c r="G154" s="255"/>
      <c r="H154" s="256"/>
      <c r="I154" s="251"/>
      <c r="J154" s="257"/>
      <c r="K154" s="251"/>
      <c r="M154" s="252" t="s">
        <v>969</v>
      </c>
      <c r="O154" s="241"/>
    </row>
    <row r="155" spans="1:15" ht="12.75">
      <c r="A155" s="250"/>
      <c r="B155" s="253"/>
      <c r="C155" s="580" t="s">
        <v>970</v>
      </c>
      <c r="D155" s="581"/>
      <c r="E155" s="254">
        <v>25</v>
      </c>
      <c r="F155" s="540"/>
      <c r="G155" s="255"/>
      <c r="H155" s="256"/>
      <c r="I155" s="251"/>
      <c r="J155" s="257"/>
      <c r="K155" s="251"/>
      <c r="M155" s="252" t="s">
        <v>970</v>
      </c>
      <c r="O155" s="241"/>
    </row>
    <row r="156" spans="1:15" ht="12.75">
      <c r="A156" s="250"/>
      <c r="B156" s="253"/>
      <c r="C156" s="580" t="s">
        <v>971</v>
      </c>
      <c r="D156" s="581"/>
      <c r="E156" s="254">
        <v>12</v>
      </c>
      <c r="F156" s="540"/>
      <c r="G156" s="255"/>
      <c r="H156" s="256"/>
      <c r="I156" s="251"/>
      <c r="J156" s="257"/>
      <c r="K156" s="251"/>
      <c r="M156" s="252" t="s">
        <v>971</v>
      </c>
      <c r="O156" s="241"/>
    </row>
    <row r="157" spans="1:15" ht="12.75">
      <c r="A157" s="250"/>
      <c r="B157" s="253"/>
      <c r="C157" s="580" t="s">
        <v>972</v>
      </c>
      <c r="D157" s="581"/>
      <c r="E157" s="254">
        <v>8.4</v>
      </c>
      <c r="F157" s="540"/>
      <c r="G157" s="255"/>
      <c r="H157" s="256"/>
      <c r="I157" s="251"/>
      <c r="J157" s="257"/>
      <c r="K157" s="251"/>
      <c r="M157" s="252" t="s">
        <v>972</v>
      </c>
      <c r="O157" s="241"/>
    </row>
    <row r="158" spans="1:15" ht="12.75">
      <c r="A158" s="250"/>
      <c r="B158" s="253"/>
      <c r="C158" s="580" t="s">
        <v>973</v>
      </c>
      <c r="D158" s="581"/>
      <c r="E158" s="254">
        <v>3.6</v>
      </c>
      <c r="F158" s="540"/>
      <c r="G158" s="255"/>
      <c r="H158" s="256"/>
      <c r="I158" s="251"/>
      <c r="J158" s="257"/>
      <c r="K158" s="251"/>
      <c r="M158" s="252" t="s">
        <v>973</v>
      </c>
      <c r="O158" s="241"/>
    </row>
    <row r="159" spans="1:15" ht="12.75">
      <c r="A159" s="250"/>
      <c r="B159" s="253"/>
      <c r="C159" s="580" t="s">
        <v>974</v>
      </c>
      <c r="D159" s="581"/>
      <c r="E159" s="254">
        <v>5.04</v>
      </c>
      <c r="F159" s="540"/>
      <c r="G159" s="255"/>
      <c r="H159" s="256"/>
      <c r="I159" s="251"/>
      <c r="J159" s="257"/>
      <c r="K159" s="251"/>
      <c r="M159" s="252" t="s">
        <v>974</v>
      </c>
      <c r="O159" s="241"/>
    </row>
    <row r="160" spans="1:15" ht="12.75">
      <c r="A160" s="250"/>
      <c r="B160" s="253"/>
      <c r="C160" s="580" t="s">
        <v>975</v>
      </c>
      <c r="D160" s="581"/>
      <c r="E160" s="254">
        <v>9.88</v>
      </c>
      <c r="F160" s="540"/>
      <c r="G160" s="255"/>
      <c r="H160" s="256"/>
      <c r="I160" s="251"/>
      <c r="J160" s="257"/>
      <c r="K160" s="251"/>
      <c r="M160" s="252" t="s">
        <v>975</v>
      </c>
      <c r="O160" s="241"/>
    </row>
    <row r="161" spans="1:15" ht="12.75">
      <c r="A161" s="250"/>
      <c r="B161" s="253"/>
      <c r="C161" s="580" t="s">
        <v>976</v>
      </c>
      <c r="D161" s="581"/>
      <c r="E161" s="254">
        <v>5.64</v>
      </c>
      <c r="F161" s="540"/>
      <c r="G161" s="255"/>
      <c r="H161" s="256"/>
      <c r="I161" s="251"/>
      <c r="J161" s="257"/>
      <c r="K161" s="251"/>
      <c r="M161" s="252" t="s">
        <v>976</v>
      </c>
      <c r="O161" s="241"/>
    </row>
    <row r="162" spans="1:15" ht="12.75">
      <c r="A162" s="250"/>
      <c r="B162" s="253"/>
      <c r="C162" s="580" t="s">
        <v>977</v>
      </c>
      <c r="D162" s="581"/>
      <c r="E162" s="254">
        <v>5.7</v>
      </c>
      <c r="F162" s="540"/>
      <c r="G162" s="255"/>
      <c r="H162" s="256"/>
      <c r="I162" s="251"/>
      <c r="J162" s="257"/>
      <c r="K162" s="251"/>
      <c r="M162" s="252" t="s">
        <v>977</v>
      </c>
      <c r="O162" s="241"/>
    </row>
    <row r="163" spans="1:15" ht="12.75">
      <c r="A163" s="250"/>
      <c r="B163" s="253"/>
      <c r="C163" s="587" t="s">
        <v>202</v>
      </c>
      <c r="D163" s="581"/>
      <c r="E163" s="278">
        <v>365.36</v>
      </c>
      <c r="F163" s="540"/>
      <c r="G163" s="255"/>
      <c r="H163" s="256"/>
      <c r="I163" s="251"/>
      <c r="J163" s="257"/>
      <c r="K163" s="251"/>
      <c r="M163" s="252" t="s">
        <v>202</v>
      </c>
      <c r="O163" s="241"/>
    </row>
    <row r="164" spans="1:15" ht="12.75">
      <c r="A164" s="250"/>
      <c r="B164" s="253"/>
      <c r="C164" s="580" t="s">
        <v>1002</v>
      </c>
      <c r="D164" s="581"/>
      <c r="E164" s="254">
        <v>-255.752</v>
      </c>
      <c r="F164" s="540"/>
      <c r="G164" s="255"/>
      <c r="H164" s="256"/>
      <c r="I164" s="251"/>
      <c r="J164" s="257"/>
      <c r="K164" s="251"/>
      <c r="M164" s="252" t="s">
        <v>1002</v>
      </c>
      <c r="O164" s="241"/>
    </row>
    <row r="165" spans="1:57" ht="12.75">
      <c r="A165" s="258"/>
      <c r="B165" s="259" t="s">
        <v>102</v>
      </c>
      <c r="C165" s="260" t="s">
        <v>239</v>
      </c>
      <c r="D165" s="261"/>
      <c r="E165" s="262"/>
      <c r="F165" s="542"/>
      <c r="G165" s="264">
        <f>SUM(G116:G164)</f>
        <v>0</v>
      </c>
      <c r="H165" s="265"/>
      <c r="I165" s="266">
        <f>SUM(I116:I164)</f>
        <v>6.3732678400000005</v>
      </c>
      <c r="J165" s="265"/>
      <c r="K165" s="266">
        <f>SUM(K116:K164)</f>
        <v>0</v>
      </c>
      <c r="O165" s="241">
        <v>4</v>
      </c>
      <c r="BA165" s="267">
        <f>SUM(BA116:BA164)</f>
        <v>0</v>
      </c>
      <c r="BB165" s="267">
        <f>SUM(BB116:BB164)</f>
        <v>0</v>
      </c>
      <c r="BC165" s="267">
        <f>SUM(BC116:BC164)</f>
        <v>0</v>
      </c>
      <c r="BD165" s="267">
        <f>SUM(BD116:BD164)</f>
        <v>0</v>
      </c>
      <c r="BE165" s="267">
        <f>SUM(BE116:BE164)</f>
        <v>0</v>
      </c>
    </row>
    <row r="166" spans="1:15" ht="12.75">
      <c r="A166" s="231" t="s">
        <v>98</v>
      </c>
      <c r="B166" s="232" t="s">
        <v>295</v>
      </c>
      <c r="C166" s="233" t="s">
        <v>296</v>
      </c>
      <c r="D166" s="234"/>
      <c r="E166" s="235"/>
      <c r="F166" s="543"/>
      <c r="G166" s="236"/>
      <c r="H166" s="237"/>
      <c r="I166" s="238"/>
      <c r="J166" s="239"/>
      <c r="K166" s="240"/>
      <c r="O166" s="241">
        <v>1</v>
      </c>
    </row>
    <row r="167" spans="1:80" ht="22.5">
      <c r="A167" s="242">
        <v>24</v>
      </c>
      <c r="B167" s="243" t="s">
        <v>298</v>
      </c>
      <c r="C167" s="244" t="s">
        <v>299</v>
      </c>
      <c r="D167" s="245" t="s">
        <v>112</v>
      </c>
      <c r="E167" s="246">
        <v>61.727</v>
      </c>
      <c r="F167" s="377"/>
      <c r="G167" s="247">
        <f>E167*F167</f>
        <v>0</v>
      </c>
      <c r="H167" s="248">
        <v>0.00242</v>
      </c>
      <c r="I167" s="249">
        <f>E167*H167</f>
        <v>0.14937933999999997</v>
      </c>
      <c r="J167" s="248">
        <v>0</v>
      </c>
      <c r="K167" s="249">
        <f>E167*J167</f>
        <v>0</v>
      </c>
      <c r="O167" s="241">
        <v>2</v>
      </c>
      <c r="AA167" s="214">
        <v>1</v>
      </c>
      <c r="AB167" s="214">
        <v>1</v>
      </c>
      <c r="AC167" s="214">
        <v>1</v>
      </c>
      <c r="AZ167" s="214">
        <v>1</v>
      </c>
      <c r="BA167" s="214">
        <f>IF(AZ167=1,G167,0)</f>
        <v>0</v>
      </c>
      <c r="BB167" s="214">
        <f>IF(AZ167=2,G167,0)</f>
        <v>0</v>
      </c>
      <c r="BC167" s="214">
        <f>IF(AZ167=3,G167,0)</f>
        <v>0</v>
      </c>
      <c r="BD167" s="214">
        <f>IF(AZ167=4,G167,0)</f>
        <v>0</v>
      </c>
      <c r="BE167" s="214">
        <f>IF(AZ167=5,G167,0)</f>
        <v>0</v>
      </c>
      <c r="CA167" s="241">
        <v>1</v>
      </c>
      <c r="CB167" s="241">
        <v>1</v>
      </c>
    </row>
    <row r="168" spans="1:15" ht="12.75">
      <c r="A168" s="250"/>
      <c r="B168" s="253"/>
      <c r="C168" s="580" t="s">
        <v>984</v>
      </c>
      <c r="D168" s="581"/>
      <c r="E168" s="254">
        <v>49.91</v>
      </c>
      <c r="F168" s="540"/>
      <c r="G168" s="255"/>
      <c r="H168" s="256"/>
      <c r="I168" s="251"/>
      <c r="J168" s="257"/>
      <c r="K168" s="251"/>
      <c r="M168" s="252" t="s">
        <v>984</v>
      </c>
      <c r="O168" s="241"/>
    </row>
    <row r="169" spans="1:15" ht="12.75">
      <c r="A169" s="250"/>
      <c r="B169" s="253"/>
      <c r="C169" s="580" t="s">
        <v>985</v>
      </c>
      <c r="D169" s="581"/>
      <c r="E169" s="254">
        <v>11.817</v>
      </c>
      <c r="F169" s="540"/>
      <c r="G169" s="255"/>
      <c r="H169" s="256"/>
      <c r="I169" s="251"/>
      <c r="J169" s="257"/>
      <c r="K169" s="251"/>
      <c r="M169" s="252" t="s">
        <v>985</v>
      </c>
      <c r="O169" s="241"/>
    </row>
    <row r="170" spans="1:80" ht="12.75">
      <c r="A170" s="242">
        <v>25</v>
      </c>
      <c r="B170" s="243" t="s">
        <v>308</v>
      </c>
      <c r="C170" s="244" t="s">
        <v>309</v>
      </c>
      <c r="D170" s="245" t="s">
        <v>112</v>
      </c>
      <c r="E170" s="246">
        <v>244.818</v>
      </c>
      <c r="F170" s="377"/>
      <c r="G170" s="247">
        <f>E170*F170</f>
        <v>0</v>
      </c>
      <c r="H170" s="248">
        <v>4E-05</v>
      </c>
      <c r="I170" s="249">
        <f>E170*H170</f>
        <v>0.009792720000000001</v>
      </c>
      <c r="J170" s="248">
        <v>0</v>
      </c>
      <c r="K170" s="249">
        <f>E170*J170</f>
        <v>0</v>
      </c>
      <c r="O170" s="241">
        <v>2</v>
      </c>
      <c r="AA170" s="214">
        <v>1</v>
      </c>
      <c r="AB170" s="214">
        <v>1</v>
      </c>
      <c r="AC170" s="214">
        <v>1</v>
      </c>
      <c r="AZ170" s="214">
        <v>1</v>
      </c>
      <c r="BA170" s="214">
        <f>IF(AZ170=1,G170,0)</f>
        <v>0</v>
      </c>
      <c r="BB170" s="214">
        <f>IF(AZ170=2,G170,0)</f>
        <v>0</v>
      </c>
      <c r="BC170" s="214">
        <f>IF(AZ170=3,G170,0)</f>
        <v>0</v>
      </c>
      <c r="BD170" s="214">
        <f>IF(AZ170=4,G170,0)</f>
        <v>0</v>
      </c>
      <c r="BE170" s="214">
        <f>IF(AZ170=5,G170,0)</f>
        <v>0</v>
      </c>
      <c r="CA170" s="241">
        <v>1</v>
      </c>
      <c r="CB170" s="241">
        <v>1</v>
      </c>
    </row>
    <row r="171" spans="1:15" ht="12.75">
      <c r="A171" s="250"/>
      <c r="B171" s="253"/>
      <c r="C171" s="580" t="s">
        <v>989</v>
      </c>
      <c r="D171" s="581"/>
      <c r="E171" s="254">
        <v>161.28</v>
      </c>
      <c r="F171" s="540"/>
      <c r="G171" s="255"/>
      <c r="H171" s="256"/>
      <c r="I171" s="251"/>
      <c r="J171" s="257"/>
      <c r="K171" s="251"/>
      <c r="M171" s="252" t="s">
        <v>989</v>
      </c>
      <c r="O171" s="241"/>
    </row>
    <row r="172" spans="1:15" ht="12.75">
      <c r="A172" s="250"/>
      <c r="B172" s="253"/>
      <c r="C172" s="580" t="s">
        <v>990</v>
      </c>
      <c r="D172" s="581"/>
      <c r="E172" s="254">
        <v>5.76</v>
      </c>
      <c r="F172" s="540"/>
      <c r="G172" s="255"/>
      <c r="H172" s="256"/>
      <c r="I172" s="251"/>
      <c r="J172" s="257"/>
      <c r="K172" s="251"/>
      <c r="M172" s="252" t="s">
        <v>990</v>
      </c>
      <c r="O172" s="241"/>
    </row>
    <row r="173" spans="1:15" ht="12.75">
      <c r="A173" s="250"/>
      <c r="B173" s="253"/>
      <c r="C173" s="580" t="s">
        <v>991</v>
      </c>
      <c r="D173" s="581"/>
      <c r="E173" s="254">
        <v>2.7</v>
      </c>
      <c r="F173" s="540"/>
      <c r="G173" s="255"/>
      <c r="H173" s="256"/>
      <c r="I173" s="251"/>
      <c r="J173" s="257"/>
      <c r="K173" s="251"/>
      <c r="M173" s="252" t="s">
        <v>991</v>
      </c>
      <c r="O173" s="241"/>
    </row>
    <row r="174" spans="1:15" ht="12.75">
      <c r="A174" s="250"/>
      <c r="B174" s="253"/>
      <c r="C174" s="580" t="s">
        <v>992</v>
      </c>
      <c r="D174" s="581"/>
      <c r="E174" s="254">
        <v>4.05</v>
      </c>
      <c r="F174" s="540"/>
      <c r="G174" s="255"/>
      <c r="H174" s="256"/>
      <c r="I174" s="251"/>
      <c r="J174" s="257"/>
      <c r="K174" s="251"/>
      <c r="M174" s="252" t="s">
        <v>992</v>
      </c>
      <c r="O174" s="241"/>
    </row>
    <row r="175" spans="1:15" ht="12.75">
      <c r="A175" s="250"/>
      <c r="B175" s="253"/>
      <c r="C175" s="580" t="s">
        <v>993</v>
      </c>
      <c r="D175" s="581"/>
      <c r="E175" s="254">
        <v>13.5</v>
      </c>
      <c r="F175" s="540"/>
      <c r="G175" s="255"/>
      <c r="H175" s="256"/>
      <c r="I175" s="251"/>
      <c r="J175" s="257"/>
      <c r="K175" s="251"/>
      <c r="M175" s="252" t="s">
        <v>993</v>
      </c>
      <c r="O175" s="241"/>
    </row>
    <row r="176" spans="1:15" ht="12.75">
      <c r="A176" s="250"/>
      <c r="B176" s="253"/>
      <c r="C176" s="580" t="s">
        <v>994</v>
      </c>
      <c r="D176" s="581"/>
      <c r="E176" s="254">
        <v>38.76</v>
      </c>
      <c r="F176" s="540"/>
      <c r="G176" s="255"/>
      <c r="H176" s="256"/>
      <c r="I176" s="251"/>
      <c r="J176" s="257"/>
      <c r="K176" s="251"/>
      <c r="M176" s="252" t="s">
        <v>994</v>
      </c>
      <c r="O176" s="241"/>
    </row>
    <row r="177" spans="1:15" ht="12.75">
      <c r="A177" s="250"/>
      <c r="B177" s="253"/>
      <c r="C177" s="580" t="s">
        <v>995</v>
      </c>
      <c r="D177" s="581"/>
      <c r="E177" s="254">
        <v>3.6</v>
      </c>
      <c r="F177" s="540"/>
      <c r="G177" s="255"/>
      <c r="H177" s="256"/>
      <c r="I177" s="251"/>
      <c r="J177" s="257"/>
      <c r="K177" s="251"/>
      <c r="M177" s="252" t="s">
        <v>995</v>
      </c>
      <c r="O177" s="241"/>
    </row>
    <row r="178" spans="1:15" ht="12.75">
      <c r="A178" s="250"/>
      <c r="B178" s="253"/>
      <c r="C178" s="580" t="s">
        <v>996</v>
      </c>
      <c r="D178" s="581"/>
      <c r="E178" s="254">
        <v>2.16</v>
      </c>
      <c r="F178" s="540"/>
      <c r="G178" s="255"/>
      <c r="H178" s="256"/>
      <c r="I178" s="251"/>
      <c r="J178" s="257"/>
      <c r="K178" s="251"/>
      <c r="M178" s="252" t="s">
        <v>996</v>
      </c>
      <c r="O178" s="241"/>
    </row>
    <row r="179" spans="1:15" ht="12.75">
      <c r="A179" s="250"/>
      <c r="B179" s="253"/>
      <c r="C179" s="580" t="s">
        <v>997</v>
      </c>
      <c r="D179" s="581"/>
      <c r="E179" s="254">
        <v>0.72</v>
      </c>
      <c r="F179" s="540"/>
      <c r="G179" s="255"/>
      <c r="H179" s="256"/>
      <c r="I179" s="251"/>
      <c r="J179" s="257"/>
      <c r="K179" s="251"/>
      <c r="M179" s="252" t="s">
        <v>997</v>
      </c>
      <c r="O179" s="241"/>
    </row>
    <row r="180" spans="1:15" ht="12.75">
      <c r="A180" s="250"/>
      <c r="B180" s="253"/>
      <c r="C180" s="587" t="s">
        <v>202</v>
      </c>
      <c r="D180" s="581"/>
      <c r="E180" s="278">
        <v>232.52999999999997</v>
      </c>
      <c r="F180" s="540"/>
      <c r="G180" s="255"/>
      <c r="H180" s="256"/>
      <c r="I180" s="251"/>
      <c r="J180" s="257"/>
      <c r="K180" s="251"/>
      <c r="M180" s="252" t="s">
        <v>202</v>
      </c>
      <c r="O180" s="241"/>
    </row>
    <row r="181" spans="1:15" ht="12.75">
      <c r="A181" s="250"/>
      <c r="B181" s="253"/>
      <c r="C181" s="580" t="s">
        <v>998</v>
      </c>
      <c r="D181" s="581"/>
      <c r="E181" s="254">
        <v>2.02</v>
      </c>
      <c r="F181" s="540"/>
      <c r="G181" s="255"/>
      <c r="H181" s="256"/>
      <c r="I181" s="251"/>
      <c r="J181" s="257"/>
      <c r="K181" s="251"/>
      <c r="M181" s="252" t="s">
        <v>998</v>
      </c>
      <c r="O181" s="241"/>
    </row>
    <row r="182" spans="1:15" ht="12.75">
      <c r="A182" s="250"/>
      <c r="B182" s="253"/>
      <c r="C182" s="580" t="s">
        <v>999</v>
      </c>
      <c r="D182" s="581"/>
      <c r="E182" s="254">
        <v>3.636</v>
      </c>
      <c r="F182" s="540"/>
      <c r="G182" s="255"/>
      <c r="H182" s="256"/>
      <c r="I182" s="251"/>
      <c r="J182" s="257"/>
      <c r="K182" s="251"/>
      <c r="M182" s="252" t="s">
        <v>999</v>
      </c>
      <c r="O182" s="241"/>
    </row>
    <row r="183" spans="1:15" ht="12.75">
      <c r="A183" s="250"/>
      <c r="B183" s="253"/>
      <c r="C183" s="580" t="s">
        <v>1000</v>
      </c>
      <c r="D183" s="581"/>
      <c r="E183" s="254">
        <v>3.232</v>
      </c>
      <c r="F183" s="540"/>
      <c r="G183" s="255"/>
      <c r="H183" s="256"/>
      <c r="I183" s="251"/>
      <c r="J183" s="257"/>
      <c r="K183" s="251"/>
      <c r="M183" s="252" t="s">
        <v>1000</v>
      </c>
      <c r="O183" s="241"/>
    </row>
    <row r="184" spans="1:15" ht="12.75">
      <c r="A184" s="250"/>
      <c r="B184" s="253"/>
      <c r="C184" s="580" t="s">
        <v>1001</v>
      </c>
      <c r="D184" s="581"/>
      <c r="E184" s="254">
        <v>3.4</v>
      </c>
      <c r="F184" s="540"/>
      <c r="G184" s="255"/>
      <c r="H184" s="256"/>
      <c r="I184" s="251"/>
      <c r="J184" s="257"/>
      <c r="K184" s="251"/>
      <c r="M184" s="252" t="s">
        <v>1001</v>
      </c>
      <c r="O184" s="241"/>
    </row>
    <row r="185" spans="1:15" ht="12.75">
      <c r="A185" s="250"/>
      <c r="B185" s="253"/>
      <c r="C185" s="587" t="s">
        <v>202</v>
      </c>
      <c r="D185" s="581"/>
      <c r="E185" s="278">
        <v>12.288000000000002</v>
      </c>
      <c r="F185" s="540"/>
      <c r="G185" s="255"/>
      <c r="H185" s="256"/>
      <c r="I185" s="251"/>
      <c r="J185" s="257"/>
      <c r="K185" s="251"/>
      <c r="M185" s="252" t="s">
        <v>202</v>
      </c>
      <c r="O185" s="241"/>
    </row>
    <row r="186" spans="1:80" ht="12.75">
      <c r="A186" s="242">
        <v>26</v>
      </c>
      <c r="B186" s="243" t="s">
        <v>311</v>
      </c>
      <c r="C186" s="244" t="s">
        <v>312</v>
      </c>
      <c r="D186" s="245" t="s">
        <v>112</v>
      </c>
      <c r="E186" s="246">
        <v>1201.14</v>
      </c>
      <c r="F186" s="377"/>
      <c r="G186" s="247">
        <f>E186*F186</f>
        <v>0</v>
      </c>
      <c r="H186" s="248">
        <v>0.00035</v>
      </c>
      <c r="I186" s="249">
        <f>E186*H186</f>
        <v>0.420399</v>
      </c>
      <c r="J186" s="248">
        <v>0</v>
      </c>
      <c r="K186" s="249">
        <f>E186*J186</f>
        <v>0</v>
      </c>
      <c r="O186" s="241">
        <v>2</v>
      </c>
      <c r="AA186" s="214">
        <v>1</v>
      </c>
      <c r="AB186" s="214">
        <v>1</v>
      </c>
      <c r="AC186" s="214">
        <v>1</v>
      </c>
      <c r="AZ186" s="214">
        <v>1</v>
      </c>
      <c r="BA186" s="214">
        <f>IF(AZ186=1,G186,0)</f>
        <v>0</v>
      </c>
      <c r="BB186" s="214">
        <f>IF(AZ186=2,G186,0)</f>
        <v>0</v>
      </c>
      <c r="BC186" s="214">
        <f>IF(AZ186=3,G186,0)</f>
        <v>0</v>
      </c>
      <c r="BD186" s="214">
        <f>IF(AZ186=4,G186,0)</f>
        <v>0</v>
      </c>
      <c r="BE186" s="214">
        <f>IF(AZ186=5,G186,0)</f>
        <v>0</v>
      </c>
      <c r="CA186" s="241">
        <v>1</v>
      </c>
      <c r="CB186" s="241">
        <v>1</v>
      </c>
    </row>
    <row r="187" spans="1:15" ht="12.75">
      <c r="A187" s="250"/>
      <c r="B187" s="253"/>
      <c r="C187" s="580" t="s">
        <v>1003</v>
      </c>
      <c r="D187" s="581"/>
      <c r="E187" s="254">
        <v>68.04</v>
      </c>
      <c r="F187" s="540"/>
      <c r="G187" s="255"/>
      <c r="H187" s="256"/>
      <c r="I187" s="251"/>
      <c r="J187" s="257"/>
      <c r="K187" s="251"/>
      <c r="M187" s="252" t="s">
        <v>1003</v>
      </c>
      <c r="O187" s="241"/>
    </row>
    <row r="188" spans="1:15" ht="12.75">
      <c r="A188" s="250"/>
      <c r="B188" s="253"/>
      <c r="C188" s="580" t="s">
        <v>1004</v>
      </c>
      <c r="D188" s="581"/>
      <c r="E188" s="254">
        <v>106.2</v>
      </c>
      <c r="F188" s="540"/>
      <c r="G188" s="255"/>
      <c r="H188" s="256"/>
      <c r="I188" s="251"/>
      <c r="J188" s="257"/>
      <c r="K188" s="251"/>
      <c r="M188" s="252" t="s">
        <v>1004</v>
      </c>
      <c r="O188" s="241"/>
    </row>
    <row r="189" spans="1:15" ht="12.75">
      <c r="A189" s="250"/>
      <c r="B189" s="253"/>
      <c r="C189" s="580" t="s">
        <v>1005</v>
      </c>
      <c r="D189" s="581"/>
      <c r="E189" s="254">
        <v>869.4</v>
      </c>
      <c r="F189" s="540"/>
      <c r="G189" s="255"/>
      <c r="H189" s="256"/>
      <c r="I189" s="251"/>
      <c r="J189" s="257"/>
      <c r="K189" s="251"/>
      <c r="M189" s="252" t="s">
        <v>1005</v>
      </c>
      <c r="O189" s="241"/>
    </row>
    <row r="190" spans="1:15" ht="12.75">
      <c r="A190" s="250"/>
      <c r="B190" s="253"/>
      <c r="C190" s="580" t="s">
        <v>1006</v>
      </c>
      <c r="D190" s="581"/>
      <c r="E190" s="254">
        <v>39.51</v>
      </c>
      <c r="F190" s="540"/>
      <c r="G190" s="255"/>
      <c r="H190" s="256"/>
      <c r="I190" s="251"/>
      <c r="J190" s="257"/>
      <c r="K190" s="251"/>
      <c r="M190" s="252" t="s">
        <v>1006</v>
      </c>
      <c r="O190" s="241"/>
    </row>
    <row r="191" spans="1:15" ht="12.75">
      <c r="A191" s="250"/>
      <c r="B191" s="253"/>
      <c r="C191" s="580" t="s">
        <v>1007</v>
      </c>
      <c r="D191" s="581"/>
      <c r="E191" s="254">
        <v>6.1</v>
      </c>
      <c r="F191" s="540"/>
      <c r="G191" s="255"/>
      <c r="H191" s="256"/>
      <c r="I191" s="251"/>
      <c r="J191" s="257"/>
      <c r="K191" s="251"/>
      <c r="M191" s="252" t="s">
        <v>1007</v>
      </c>
      <c r="O191" s="241"/>
    </row>
    <row r="192" spans="1:15" ht="12.75">
      <c r="A192" s="250"/>
      <c r="B192" s="253"/>
      <c r="C192" s="580" t="s">
        <v>1008</v>
      </c>
      <c r="D192" s="581"/>
      <c r="E192" s="254">
        <v>50.163</v>
      </c>
      <c r="F192" s="540"/>
      <c r="G192" s="255"/>
      <c r="H192" s="256"/>
      <c r="I192" s="251"/>
      <c r="J192" s="257"/>
      <c r="K192" s="251"/>
      <c r="M192" s="252" t="s">
        <v>1008</v>
      </c>
      <c r="O192" s="241"/>
    </row>
    <row r="193" spans="1:15" ht="12.75">
      <c r="A193" s="250"/>
      <c r="B193" s="253"/>
      <c r="C193" s="580" t="s">
        <v>1009</v>
      </c>
      <c r="D193" s="581"/>
      <c r="E193" s="254">
        <v>61.727</v>
      </c>
      <c r="F193" s="540"/>
      <c r="G193" s="255"/>
      <c r="H193" s="256"/>
      <c r="I193" s="251"/>
      <c r="J193" s="257"/>
      <c r="K193" s="251"/>
      <c r="M193" s="252" t="s">
        <v>1009</v>
      </c>
      <c r="O193" s="241"/>
    </row>
    <row r="194" spans="1:80" ht="22.5">
      <c r="A194" s="242">
        <v>27</v>
      </c>
      <c r="B194" s="243" t="s">
        <v>1010</v>
      </c>
      <c r="C194" s="244" t="s">
        <v>1011</v>
      </c>
      <c r="D194" s="245" t="s">
        <v>112</v>
      </c>
      <c r="E194" s="246">
        <v>61.727</v>
      </c>
      <c r="F194" s="377"/>
      <c r="G194" s="247">
        <f>E194*F194</f>
        <v>0</v>
      </c>
      <c r="H194" s="248">
        <v>0.00367</v>
      </c>
      <c r="I194" s="249">
        <f>E194*H194</f>
        <v>0.22653809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580" t="s">
        <v>984</v>
      </c>
      <c r="D195" s="581"/>
      <c r="E195" s="254">
        <v>49.91</v>
      </c>
      <c r="F195" s="540"/>
      <c r="G195" s="255"/>
      <c r="H195" s="256"/>
      <c r="I195" s="251"/>
      <c r="J195" s="257"/>
      <c r="K195" s="251"/>
      <c r="M195" s="252" t="s">
        <v>984</v>
      </c>
      <c r="O195" s="241"/>
    </row>
    <row r="196" spans="1:15" ht="12.75">
      <c r="A196" s="250"/>
      <c r="B196" s="253"/>
      <c r="C196" s="580" t="s">
        <v>985</v>
      </c>
      <c r="D196" s="581"/>
      <c r="E196" s="254">
        <v>11.817</v>
      </c>
      <c r="F196" s="540"/>
      <c r="G196" s="255"/>
      <c r="H196" s="256"/>
      <c r="I196" s="251"/>
      <c r="J196" s="257"/>
      <c r="K196" s="251"/>
      <c r="M196" s="252" t="s">
        <v>985</v>
      </c>
      <c r="O196" s="241"/>
    </row>
    <row r="197" spans="1:80" ht="12.75">
      <c r="A197" s="242">
        <v>28</v>
      </c>
      <c r="B197" s="243" t="s">
        <v>1012</v>
      </c>
      <c r="C197" s="244" t="s">
        <v>1013</v>
      </c>
      <c r="D197" s="245" t="s">
        <v>227</v>
      </c>
      <c r="E197" s="246">
        <v>144.8</v>
      </c>
      <c r="F197" s="377"/>
      <c r="G197" s="247">
        <f>E197*F197</f>
        <v>0</v>
      </c>
      <c r="H197" s="248">
        <v>0</v>
      </c>
      <c r="I197" s="249">
        <f>E197*H197</f>
        <v>0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0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580" t="s">
        <v>949</v>
      </c>
      <c r="D198" s="581"/>
      <c r="E198" s="254">
        <v>47.03</v>
      </c>
      <c r="F198" s="540"/>
      <c r="G198" s="255"/>
      <c r="H198" s="256"/>
      <c r="I198" s="251"/>
      <c r="J198" s="257"/>
      <c r="K198" s="251"/>
      <c r="M198" s="252" t="s">
        <v>949</v>
      </c>
      <c r="O198" s="241"/>
    </row>
    <row r="199" spans="1:15" ht="12.75">
      <c r="A199" s="250"/>
      <c r="B199" s="253"/>
      <c r="C199" s="580" t="s">
        <v>950</v>
      </c>
      <c r="D199" s="581"/>
      <c r="E199" s="254">
        <v>43.67</v>
      </c>
      <c r="F199" s="540"/>
      <c r="G199" s="255"/>
      <c r="H199" s="256"/>
      <c r="I199" s="251"/>
      <c r="J199" s="257"/>
      <c r="K199" s="251"/>
      <c r="M199" s="252" t="s">
        <v>950</v>
      </c>
      <c r="O199" s="241"/>
    </row>
    <row r="200" spans="1:15" ht="12.75">
      <c r="A200" s="250"/>
      <c r="B200" s="253"/>
      <c r="C200" s="580" t="s">
        <v>951</v>
      </c>
      <c r="D200" s="581"/>
      <c r="E200" s="254">
        <v>22.16</v>
      </c>
      <c r="F200" s="540"/>
      <c r="G200" s="255"/>
      <c r="H200" s="256"/>
      <c r="I200" s="251"/>
      <c r="J200" s="257"/>
      <c r="K200" s="251"/>
      <c r="M200" s="252" t="s">
        <v>951</v>
      </c>
      <c r="O200" s="241"/>
    </row>
    <row r="201" spans="1:15" ht="12.75">
      <c r="A201" s="250"/>
      <c r="B201" s="253"/>
      <c r="C201" s="580" t="s">
        <v>952</v>
      </c>
      <c r="D201" s="581"/>
      <c r="E201" s="254">
        <v>31.94</v>
      </c>
      <c r="F201" s="540"/>
      <c r="G201" s="255"/>
      <c r="H201" s="256"/>
      <c r="I201" s="251"/>
      <c r="J201" s="257"/>
      <c r="K201" s="251"/>
      <c r="M201" s="252" t="s">
        <v>952</v>
      </c>
      <c r="O201" s="241"/>
    </row>
    <row r="202" spans="1:80" ht="22.5">
      <c r="A202" s="242">
        <v>29</v>
      </c>
      <c r="B202" s="243" t="s">
        <v>321</v>
      </c>
      <c r="C202" s="244" t="s">
        <v>1014</v>
      </c>
      <c r="D202" s="245" t="s">
        <v>227</v>
      </c>
      <c r="E202" s="246">
        <v>5</v>
      </c>
      <c r="F202" s="377"/>
      <c r="G202" s="247">
        <f>E202*F202</f>
        <v>0</v>
      </c>
      <c r="H202" s="248">
        <v>0.0002</v>
      </c>
      <c r="I202" s="249">
        <f>E202*H202</f>
        <v>0.001</v>
      </c>
      <c r="J202" s="248">
        <v>0</v>
      </c>
      <c r="K202" s="249">
        <f>E202*J202</f>
        <v>0</v>
      </c>
      <c r="O202" s="241">
        <v>2</v>
      </c>
      <c r="AA202" s="214">
        <v>1</v>
      </c>
      <c r="AB202" s="214">
        <v>1</v>
      </c>
      <c r="AC202" s="214">
        <v>1</v>
      </c>
      <c r="AZ202" s="214">
        <v>1</v>
      </c>
      <c r="BA202" s="214">
        <f>IF(AZ202=1,G202,0)</f>
        <v>0</v>
      </c>
      <c r="BB202" s="214">
        <f>IF(AZ202=2,G202,0)</f>
        <v>0</v>
      </c>
      <c r="BC202" s="214">
        <f>IF(AZ202=3,G202,0)</f>
        <v>0</v>
      </c>
      <c r="BD202" s="214">
        <f>IF(AZ202=4,G202,0)</f>
        <v>0</v>
      </c>
      <c r="BE202" s="214">
        <f>IF(AZ202=5,G202,0)</f>
        <v>0</v>
      </c>
      <c r="CA202" s="241">
        <v>1</v>
      </c>
      <c r="CB202" s="241">
        <v>1</v>
      </c>
    </row>
    <row r="203" spans="1:15" ht="12.75">
      <c r="A203" s="250"/>
      <c r="B203" s="253"/>
      <c r="C203" s="580" t="s">
        <v>536</v>
      </c>
      <c r="D203" s="581"/>
      <c r="E203" s="254">
        <v>5</v>
      </c>
      <c r="F203" s="540"/>
      <c r="G203" s="255"/>
      <c r="H203" s="256"/>
      <c r="I203" s="251"/>
      <c r="J203" s="257"/>
      <c r="K203" s="251"/>
      <c r="M203" s="252" t="s">
        <v>536</v>
      </c>
      <c r="O203" s="241"/>
    </row>
    <row r="204" spans="1:80" ht="12.75">
      <c r="A204" s="242">
        <v>30</v>
      </c>
      <c r="B204" s="243" t="s">
        <v>1015</v>
      </c>
      <c r="C204" s="244" t="s">
        <v>1016</v>
      </c>
      <c r="D204" s="245" t="s">
        <v>227</v>
      </c>
      <c r="E204" s="246">
        <v>23</v>
      </c>
      <c r="F204" s="377"/>
      <c r="G204" s="247">
        <f>E204*F204</f>
        <v>0</v>
      </c>
      <c r="H204" s="248">
        <v>0.00051</v>
      </c>
      <c r="I204" s="249">
        <f>E204*H204</f>
        <v>0.01173</v>
      </c>
      <c r="J204" s="248">
        <v>0</v>
      </c>
      <c r="K204" s="249">
        <f>E204*J204</f>
        <v>0</v>
      </c>
      <c r="O204" s="241">
        <v>2</v>
      </c>
      <c r="AA204" s="214">
        <v>1</v>
      </c>
      <c r="AB204" s="214">
        <v>1</v>
      </c>
      <c r="AC204" s="214">
        <v>1</v>
      </c>
      <c r="AZ204" s="214">
        <v>1</v>
      </c>
      <c r="BA204" s="214">
        <f>IF(AZ204=1,G204,0)</f>
        <v>0</v>
      </c>
      <c r="BB204" s="214">
        <f>IF(AZ204=2,G204,0)</f>
        <v>0</v>
      </c>
      <c r="BC204" s="214">
        <f>IF(AZ204=3,G204,0)</f>
        <v>0</v>
      </c>
      <c r="BD204" s="214">
        <f>IF(AZ204=4,G204,0)</f>
        <v>0</v>
      </c>
      <c r="BE204" s="214">
        <f>IF(AZ204=5,G204,0)</f>
        <v>0</v>
      </c>
      <c r="CA204" s="241">
        <v>1</v>
      </c>
      <c r="CB204" s="241">
        <v>1</v>
      </c>
    </row>
    <row r="205" spans="1:15" ht="12.75">
      <c r="A205" s="250"/>
      <c r="B205" s="253"/>
      <c r="C205" s="580" t="s">
        <v>1017</v>
      </c>
      <c r="D205" s="581"/>
      <c r="E205" s="254">
        <v>9</v>
      </c>
      <c r="F205" s="540"/>
      <c r="G205" s="255"/>
      <c r="H205" s="256"/>
      <c r="I205" s="251"/>
      <c r="J205" s="257"/>
      <c r="K205" s="251"/>
      <c r="M205" s="252" t="s">
        <v>1017</v>
      </c>
      <c r="O205" s="241"/>
    </row>
    <row r="206" spans="1:15" ht="12.75">
      <c r="A206" s="250"/>
      <c r="B206" s="253"/>
      <c r="C206" s="580" t="s">
        <v>1018</v>
      </c>
      <c r="D206" s="581"/>
      <c r="E206" s="254">
        <v>14</v>
      </c>
      <c r="F206" s="540"/>
      <c r="G206" s="255"/>
      <c r="H206" s="256"/>
      <c r="I206" s="251"/>
      <c r="J206" s="257"/>
      <c r="K206" s="251"/>
      <c r="M206" s="252" t="s">
        <v>1018</v>
      </c>
      <c r="O206" s="241"/>
    </row>
    <row r="207" spans="1:80" ht="22.5">
      <c r="A207" s="242">
        <v>31</v>
      </c>
      <c r="B207" s="243" t="s">
        <v>1019</v>
      </c>
      <c r="C207" s="244" t="s">
        <v>1020</v>
      </c>
      <c r="D207" s="245" t="s">
        <v>112</v>
      </c>
      <c r="E207" s="246">
        <v>50.163</v>
      </c>
      <c r="F207" s="377"/>
      <c r="G207" s="247">
        <f>E207*F207</f>
        <v>0</v>
      </c>
      <c r="H207" s="248">
        <v>0.01225</v>
      </c>
      <c r="I207" s="249">
        <f>E207*H207</f>
        <v>0.61449675</v>
      </c>
      <c r="J207" s="248">
        <v>0</v>
      </c>
      <c r="K207" s="249">
        <f>E207*J207</f>
        <v>0</v>
      </c>
      <c r="O207" s="241">
        <v>2</v>
      </c>
      <c r="AA207" s="214">
        <v>1</v>
      </c>
      <c r="AB207" s="214">
        <v>1</v>
      </c>
      <c r="AC207" s="214">
        <v>1</v>
      </c>
      <c r="AZ207" s="214">
        <v>1</v>
      </c>
      <c r="BA207" s="214">
        <f>IF(AZ207=1,G207,0)</f>
        <v>0</v>
      </c>
      <c r="BB207" s="214">
        <f>IF(AZ207=2,G207,0)</f>
        <v>0</v>
      </c>
      <c r="BC207" s="214">
        <f>IF(AZ207=3,G207,0)</f>
        <v>0</v>
      </c>
      <c r="BD207" s="214">
        <f>IF(AZ207=4,G207,0)</f>
        <v>0</v>
      </c>
      <c r="BE207" s="214">
        <f>IF(AZ207=5,G207,0)</f>
        <v>0</v>
      </c>
      <c r="CA207" s="241">
        <v>1</v>
      </c>
      <c r="CB207" s="241">
        <v>1</v>
      </c>
    </row>
    <row r="208" spans="1:15" ht="22.5">
      <c r="A208" s="250"/>
      <c r="B208" s="253"/>
      <c r="C208" s="580" t="s">
        <v>288</v>
      </c>
      <c r="D208" s="581"/>
      <c r="E208" s="254">
        <v>0</v>
      </c>
      <c r="F208" s="540"/>
      <c r="G208" s="255"/>
      <c r="H208" s="256"/>
      <c r="I208" s="251"/>
      <c r="J208" s="257"/>
      <c r="K208" s="251"/>
      <c r="M208" s="252" t="s">
        <v>288</v>
      </c>
      <c r="O208" s="241"/>
    </row>
    <row r="209" spans="1:15" ht="12.75">
      <c r="A209" s="250"/>
      <c r="B209" s="253"/>
      <c r="C209" s="580" t="s">
        <v>289</v>
      </c>
      <c r="D209" s="581"/>
      <c r="E209" s="254">
        <v>0</v>
      </c>
      <c r="F209" s="540"/>
      <c r="G209" s="255"/>
      <c r="H209" s="256"/>
      <c r="I209" s="251"/>
      <c r="J209" s="257"/>
      <c r="K209" s="251"/>
      <c r="M209" s="252" t="s">
        <v>289</v>
      </c>
      <c r="O209" s="241"/>
    </row>
    <row r="210" spans="1:15" ht="12.75">
      <c r="A210" s="250"/>
      <c r="B210" s="253"/>
      <c r="C210" s="580" t="s">
        <v>290</v>
      </c>
      <c r="D210" s="581"/>
      <c r="E210" s="254">
        <v>0</v>
      </c>
      <c r="F210" s="540"/>
      <c r="G210" s="255"/>
      <c r="H210" s="256"/>
      <c r="I210" s="251"/>
      <c r="J210" s="257"/>
      <c r="K210" s="251"/>
      <c r="M210" s="252" t="s">
        <v>290</v>
      </c>
      <c r="O210" s="241"/>
    </row>
    <row r="211" spans="1:15" ht="12.75">
      <c r="A211" s="250"/>
      <c r="B211" s="253"/>
      <c r="C211" s="580" t="s">
        <v>291</v>
      </c>
      <c r="D211" s="581"/>
      <c r="E211" s="254">
        <v>0</v>
      </c>
      <c r="F211" s="540"/>
      <c r="G211" s="255"/>
      <c r="H211" s="256"/>
      <c r="I211" s="251"/>
      <c r="J211" s="257"/>
      <c r="K211" s="251"/>
      <c r="M211" s="252" t="s">
        <v>291</v>
      </c>
      <c r="O211" s="241"/>
    </row>
    <row r="212" spans="1:15" ht="22.5">
      <c r="A212" s="250"/>
      <c r="B212" s="253"/>
      <c r="C212" s="580" t="s">
        <v>1021</v>
      </c>
      <c r="D212" s="581"/>
      <c r="E212" s="254">
        <v>0</v>
      </c>
      <c r="F212" s="540"/>
      <c r="G212" s="255"/>
      <c r="H212" s="256"/>
      <c r="I212" s="251"/>
      <c r="J212" s="257"/>
      <c r="K212" s="251"/>
      <c r="M212" s="252" t="s">
        <v>1021</v>
      </c>
      <c r="O212" s="241"/>
    </row>
    <row r="213" spans="1:15" ht="12.75">
      <c r="A213" s="250"/>
      <c r="B213" s="253"/>
      <c r="C213" s="580" t="s">
        <v>326</v>
      </c>
      <c r="D213" s="581"/>
      <c r="E213" s="254">
        <v>0</v>
      </c>
      <c r="F213" s="540"/>
      <c r="G213" s="255"/>
      <c r="H213" s="256"/>
      <c r="I213" s="251"/>
      <c r="J213" s="257"/>
      <c r="K213" s="251"/>
      <c r="M213" s="252" t="s">
        <v>326</v>
      </c>
      <c r="O213" s="241"/>
    </row>
    <row r="214" spans="1:15" ht="12.75">
      <c r="A214" s="250"/>
      <c r="B214" s="253"/>
      <c r="C214" s="580" t="s">
        <v>327</v>
      </c>
      <c r="D214" s="581"/>
      <c r="E214" s="254">
        <v>0</v>
      </c>
      <c r="F214" s="540"/>
      <c r="G214" s="255"/>
      <c r="H214" s="256"/>
      <c r="I214" s="251"/>
      <c r="J214" s="257"/>
      <c r="K214" s="251"/>
      <c r="M214" s="252" t="s">
        <v>327</v>
      </c>
      <c r="O214" s="241"/>
    </row>
    <row r="215" spans="1:15" ht="12.75">
      <c r="A215" s="250"/>
      <c r="B215" s="253"/>
      <c r="C215" s="580" t="s">
        <v>328</v>
      </c>
      <c r="D215" s="581"/>
      <c r="E215" s="254">
        <v>0</v>
      </c>
      <c r="F215" s="540"/>
      <c r="G215" s="255"/>
      <c r="H215" s="256"/>
      <c r="I215" s="251"/>
      <c r="J215" s="257"/>
      <c r="K215" s="251"/>
      <c r="M215" s="252" t="s">
        <v>328</v>
      </c>
      <c r="O215" s="241"/>
    </row>
    <row r="216" spans="1:15" ht="12.75">
      <c r="A216" s="250"/>
      <c r="B216" s="253"/>
      <c r="C216" s="580" t="s">
        <v>1022</v>
      </c>
      <c r="D216" s="581"/>
      <c r="E216" s="254">
        <v>21.42</v>
      </c>
      <c r="F216" s="540"/>
      <c r="G216" s="255"/>
      <c r="H216" s="256"/>
      <c r="I216" s="251"/>
      <c r="J216" s="257"/>
      <c r="K216" s="251"/>
      <c r="M216" s="252" t="s">
        <v>1022</v>
      </c>
      <c r="O216" s="241"/>
    </row>
    <row r="217" spans="1:15" ht="12.75">
      <c r="A217" s="250"/>
      <c r="B217" s="253"/>
      <c r="C217" s="580" t="s">
        <v>1023</v>
      </c>
      <c r="D217" s="581"/>
      <c r="E217" s="254">
        <v>18.785</v>
      </c>
      <c r="F217" s="540"/>
      <c r="G217" s="255"/>
      <c r="H217" s="256"/>
      <c r="I217" s="251"/>
      <c r="J217" s="257"/>
      <c r="K217" s="251"/>
      <c r="M217" s="252" t="s">
        <v>1023</v>
      </c>
      <c r="O217" s="241"/>
    </row>
    <row r="218" spans="1:15" ht="12.75">
      <c r="A218" s="250"/>
      <c r="B218" s="253"/>
      <c r="C218" s="580" t="s">
        <v>1024</v>
      </c>
      <c r="D218" s="581"/>
      <c r="E218" s="254">
        <v>9.958</v>
      </c>
      <c r="F218" s="540"/>
      <c r="G218" s="255"/>
      <c r="H218" s="256"/>
      <c r="I218" s="251"/>
      <c r="J218" s="257"/>
      <c r="K218" s="251"/>
      <c r="M218" s="252" t="s">
        <v>1024</v>
      </c>
      <c r="O218" s="241"/>
    </row>
    <row r="219" spans="1:80" ht="22.5">
      <c r="A219" s="242">
        <v>32</v>
      </c>
      <c r="B219" s="243" t="s">
        <v>1025</v>
      </c>
      <c r="C219" s="244" t="s">
        <v>1026</v>
      </c>
      <c r="D219" s="245" t="s">
        <v>112</v>
      </c>
      <c r="E219" s="246">
        <v>869.4</v>
      </c>
      <c r="F219" s="377"/>
      <c r="G219" s="247">
        <f>E219*F219</f>
        <v>0</v>
      </c>
      <c r="H219" s="248">
        <v>0.01335</v>
      </c>
      <c r="I219" s="249">
        <f>E219*H219</f>
        <v>11.60649</v>
      </c>
      <c r="J219" s="248">
        <v>0</v>
      </c>
      <c r="K219" s="249">
        <f>E219*J219</f>
        <v>0</v>
      </c>
      <c r="O219" s="241">
        <v>2</v>
      </c>
      <c r="AA219" s="214">
        <v>1</v>
      </c>
      <c r="AB219" s="214">
        <v>1</v>
      </c>
      <c r="AC219" s="214">
        <v>1</v>
      </c>
      <c r="AZ219" s="214">
        <v>1</v>
      </c>
      <c r="BA219" s="214">
        <f>IF(AZ219=1,G219,0)</f>
        <v>0</v>
      </c>
      <c r="BB219" s="214">
        <f>IF(AZ219=2,G219,0)</f>
        <v>0</v>
      </c>
      <c r="BC219" s="214">
        <f>IF(AZ219=3,G219,0)</f>
        <v>0</v>
      </c>
      <c r="BD219" s="214">
        <f>IF(AZ219=4,G219,0)</f>
        <v>0</v>
      </c>
      <c r="BE219" s="214">
        <f>IF(AZ219=5,G219,0)</f>
        <v>0</v>
      </c>
      <c r="CA219" s="241">
        <v>1</v>
      </c>
      <c r="CB219" s="241">
        <v>1</v>
      </c>
    </row>
    <row r="220" spans="1:15" ht="22.5">
      <c r="A220" s="250"/>
      <c r="B220" s="253"/>
      <c r="C220" s="580" t="s">
        <v>288</v>
      </c>
      <c r="D220" s="581"/>
      <c r="E220" s="254">
        <v>0</v>
      </c>
      <c r="F220" s="540"/>
      <c r="G220" s="255"/>
      <c r="H220" s="256"/>
      <c r="I220" s="251"/>
      <c r="J220" s="257"/>
      <c r="K220" s="251"/>
      <c r="M220" s="252" t="s">
        <v>288</v>
      </c>
      <c r="O220" s="241"/>
    </row>
    <row r="221" spans="1:15" ht="12.75">
      <c r="A221" s="250"/>
      <c r="B221" s="253"/>
      <c r="C221" s="580" t="s">
        <v>289</v>
      </c>
      <c r="D221" s="581"/>
      <c r="E221" s="254">
        <v>0</v>
      </c>
      <c r="F221" s="540"/>
      <c r="G221" s="255"/>
      <c r="H221" s="256"/>
      <c r="I221" s="251"/>
      <c r="J221" s="257"/>
      <c r="K221" s="251"/>
      <c r="M221" s="252" t="s">
        <v>289</v>
      </c>
      <c r="O221" s="241"/>
    </row>
    <row r="222" spans="1:15" ht="12.75">
      <c r="A222" s="250"/>
      <c r="B222" s="253"/>
      <c r="C222" s="580" t="s">
        <v>290</v>
      </c>
      <c r="D222" s="581"/>
      <c r="E222" s="254">
        <v>0</v>
      </c>
      <c r="F222" s="540"/>
      <c r="G222" s="255"/>
      <c r="H222" s="256"/>
      <c r="I222" s="251"/>
      <c r="J222" s="257"/>
      <c r="K222" s="251"/>
      <c r="M222" s="252" t="s">
        <v>290</v>
      </c>
      <c r="O222" s="241"/>
    </row>
    <row r="223" spans="1:15" ht="12.75">
      <c r="A223" s="250"/>
      <c r="B223" s="253"/>
      <c r="C223" s="580" t="s">
        <v>291</v>
      </c>
      <c r="D223" s="581"/>
      <c r="E223" s="254">
        <v>0</v>
      </c>
      <c r="F223" s="540"/>
      <c r="G223" s="255"/>
      <c r="H223" s="256"/>
      <c r="I223" s="251"/>
      <c r="J223" s="257"/>
      <c r="K223" s="251"/>
      <c r="M223" s="252" t="s">
        <v>291</v>
      </c>
      <c r="O223" s="241"/>
    </row>
    <row r="224" spans="1:15" ht="22.5">
      <c r="A224" s="250"/>
      <c r="B224" s="253"/>
      <c r="C224" s="580" t="s">
        <v>1027</v>
      </c>
      <c r="D224" s="581"/>
      <c r="E224" s="254">
        <v>0</v>
      </c>
      <c r="F224" s="540"/>
      <c r="G224" s="255"/>
      <c r="H224" s="256"/>
      <c r="I224" s="251"/>
      <c r="J224" s="257"/>
      <c r="K224" s="251"/>
      <c r="M224" s="252" t="s">
        <v>1027</v>
      </c>
      <c r="O224" s="241"/>
    </row>
    <row r="225" spans="1:15" ht="12.75">
      <c r="A225" s="250"/>
      <c r="B225" s="253"/>
      <c r="C225" s="580" t="s">
        <v>326</v>
      </c>
      <c r="D225" s="581"/>
      <c r="E225" s="254">
        <v>0</v>
      </c>
      <c r="F225" s="540"/>
      <c r="G225" s="255"/>
      <c r="H225" s="256"/>
      <c r="I225" s="251"/>
      <c r="J225" s="257"/>
      <c r="K225" s="251"/>
      <c r="M225" s="252" t="s">
        <v>326</v>
      </c>
      <c r="O225" s="241"/>
    </row>
    <row r="226" spans="1:15" ht="12.75">
      <c r="A226" s="250"/>
      <c r="B226" s="253"/>
      <c r="C226" s="580" t="s">
        <v>327</v>
      </c>
      <c r="D226" s="581"/>
      <c r="E226" s="254">
        <v>0</v>
      </c>
      <c r="F226" s="540"/>
      <c r="G226" s="255"/>
      <c r="H226" s="256"/>
      <c r="I226" s="251"/>
      <c r="J226" s="257"/>
      <c r="K226" s="251"/>
      <c r="M226" s="252" t="s">
        <v>327</v>
      </c>
      <c r="O226" s="241"/>
    </row>
    <row r="227" spans="1:15" ht="12.75">
      <c r="A227" s="250"/>
      <c r="B227" s="253"/>
      <c r="C227" s="580" t="s">
        <v>328</v>
      </c>
      <c r="D227" s="581"/>
      <c r="E227" s="254">
        <v>0</v>
      </c>
      <c r="F227" s="540"/>
      <c r="G227" s="255"/>
      <c r="H227" s="256"/>
      <c r="I227" s="251"/>
      <c r="J227" s="257"/>
      <c r="K227" s="251"/>
      <c r="M227" s="252" t="s">
        <v>328</v>
      </c>
      <c r="O227" s="241"/>
    </row>
    <row r="228" spans="1:15" ht="12.75">
      <c r="A228" s="250"/>
      <c r="B228" s="253"/>
      <c r="C228" s="580" t="s">
        <v>329</v>
      </c>
      <c r="D228" s="581"/>
      <c r="E228" s="254">
        <v>0</v>
      </c>
      <c r="F228" s="540"/>
      <c r="G228" s="255"/>
      <c r="H228" s="256"/>
      <c r="I228" s="251"/>
      <c r="J228" s="257"/>
      <c r="K228" s="251"/>
      <c r="M228" s="252" t="s">
        <v>329</v>
      </c>
      <c r="O228" s="241"/>
    </row>
    <row r="229" spans="1:15" ht="12.75">
      <c r="A229" s="250"/>
      <c r="B229" s="253"/>
      <c r="C229" s="580" t="s">
        <v>1028</v>
      </c>
      <c r="D229" s="581"/>
      <c r="E229" s="254">
        <v>137.4</v>
      </c>
      <c r="F229" s="540"/>
      <c r="G229" s="255"/>
      <c r="H229" s="256"/>
      <c r="I229" s="251"/>
      <c r="J229" s="257"/>
      <c r="K229" s="251"/>
      <c r="M229" s="252" t="s">
        <v>1028</v>
      </c>
      <c r="O229" s="241"/>
    </row>
    <row r="230" spans="1:15" ht="12.75">
      <c r="A230" s="250"/>
      <c r="B230" s="253"/>
      <c r="C230" s="580" t="s">
        <v>1029</v>
      </c>
      <c r="D230" s="581"/>
      <c r="E230" s="254">
        <v>191.3</v>
      </c>
      <c r="F230" s="540"/>
      <c r="G230" s="255"/>
      <c r="H230" s="256"/>
      <c r="I230" s="251"/>
      <c r="J230" s="257"/>
      <c r="K230" s="251"/>
      <c r="M230" s="252" t="s">
        <v>1029</v>
      </c>
      <c r="O230" s="241"/>
    </row>
    <row r="231" spans="1:15" ht="12.75">
      <c r="A231" s="250"/>
      <c r="B231" s="253"/>
      <c r="C231" s="580" t="s">
        <v>1030</v>
      </c>
      <c r="D231" s="581"/>
      <c r="E231" s="254">
        <v>233.3</v>
      </c>
      <c r="F231" s="540"/>
      <c r="G231" s="255"/>
      <c r="H231" s="256"/>
      <c r="I231" s="251"/>
      <c r="J231" s="257"/>
      <c r="K231" s="251"/>
      <c r="M231" s="252" t="s">
        <v>1030</v>
      </c>
      <c r="O231" s="241"/>
    </row>
    <row r="232" spans="1:15" ht="12.75">
      <c r="A232" s="250"/>
      <c r="B232" s="253"/>
      <c r="C232" s="580" t="s">
        <v>1031</v>
      </c>
      <c r="D232" s="581"/>
      <c r="E232" s="254">
        <v>307.4</v>
      </c>
      <c r="F232" s="540"/>
      <c r="G232" s="255"/>
      <c r="H232" s="256"/>
      <c r="I232" s="251"/>
      <c r="J232" s="257"/>
      <c r="K232" s="251"/>
      <c r="M232" s="252" t="s">
        <v>1031</v>
      </c>
      <c r="O232" s="241"/>
    </row>
    <row r="233" spans="1:80" ht="22.5">
      <c r="A233" s="242">
        <v>33</v>
      </c>
      <c r="B233" s="243" t="s">
        <v>340</v>
      </c>
      <c r="C233" s="244" t="s">
        <v>341</v>
      </c>
      <c r="D233" s="245" t="s">
        <v>112</v>
      </c>
      <c r="E233" s="246">
        <v>47.4968</v>
      </c>
      <c r="F233" s="377"/>
      <c r="G233" s="247">
        <f>E233*F233</f>
        <v>0</v>
      </c>
      <c r="H233" s="248">
        <v>0.01048</v>
      </c>
      <c r="I233" s="249">
        <f>E233*H233</f>
        <v>0.49776646399999996</v>
      </c>
      <c r="J233" s="248">
        <v>0</v>
      </c>
      <c r="K233" s="249">
        <f>E233*J233</f>
        <v>0</v>
      </c>
      <c r="O233" s="241">
        <v>2</v>
      </c>
      <c r="AA233" s="214">
        <v>1</v>
      </c>
      <c r="AB233" s="214">
        <v>1</v>
      </c>
      <c r="AC233" s="214">
        <v>1</v>
      </c>
      <c r="AZ233" s="214">
        <v>1</v>
      </c>
      <c r="BA233" s="214">
        <f>IF(AZ233=1,G233,0)</f>
        <v>0</v>
      </c>
      <c r="BB233" s="214">
        <f>IF(AZ233=2,G233,0)</f>
        <v>0</v>
      </c>
      <c r="BC233" s="214">
        <f>IF(AZ233=3,G233,0)</f>
        <v>0</v>
      </c>
      <c r="BD233" s="214">
        <f>IF(AZ233=4,G233,0)</f>
        <v>0</v>
      </c>
      <c r="BE233" s="214">
        <f>IF(AZ233=5,G233,0)</f>
        <v>0</v>
      </c>
      <c r="CA233" s="241">
        <v>1</v>
      </c>
      <c r="CB233" s="241">
        <v>1</v>
      </c>
    </row>
    <row r="234" spans="1:15" ht="22.5">
      <c r="A234" s="250"/>
      <c r="B234" s="253"/>
      <c r="C234" s="580" t="s">
        <v>342</v>
      </c>
      <c r="D234" s="581"/>
      <c r="E234" s="254">
        <v>0</v>
      </c>
      <c r="F234" s="540"/>
      <c r="G234" s="255"/>
      <c r="H234" s="256"/>
      <c r="I234" s="251"/>
      <c r="J234" s="257"/>
      <c r="K234" s="251"/>
      <c r="M234" s="252" t="s">
        <v>342</v>
      </c>
      <c r="O234" s="241"/>
    </row>
    <row r="235" spans="1:15" ht="12.75">
      <c r="A235" s="250"/>
      <c r="B235" s="253"/>
      <c r="C235" s="580" t="s">
        <v>965</v>
      </c>
      <c r="D235" s="581"/>
      <c r="E235" s="254">
        <v>211.2</v>
      </c>
      <c r="F235" s="540"/>
      <c r="G235" s="255"/>
      <c r="H235" s="256"/>
      <c r="I235" s="251"/>
      <c r="J235" s="257"/>
      <c r="K235" s="251"/>
      <c r="M235" s="252" t="s">
        <v>965</v>
      </c>
      <c r="O235" s="241"/>
    </row>
    <row r="236" spans="1:15" ht="12.75">
      <c r="A236" s="250"/>
      <c r="B236" s="253"/>
      <c r="C236" s="580" t="s">
        <v>966</v>
      </c>
      <c r="D236" s="581"/>
      <c r="E236" s="254">
        <v>14.4</v>
      </c>
      <c r="F236" s="540"/>
      <c r="G236" s="255"/>
      <c r="H236" s="256"/>
      <c r="I236" s="251"/>
      <c r="J236" s="257"/>
      <c r="K236" s="251"/>
      <c r="M236" s="252" t="s">
        <v>966</v>
      </c>
      <c r="O236" s="241"/>
    </row>
    <row r="237" spans="1:15" ht="12.75">
      <c r="A237" s="250"/>
      <c r="B237" s="253"/>
      <c r="C237" s="580" t="s">
        <v>967</v>
      </c>
      <c r="D237" s="581"/>
      <c r="E237" s="254">
        <v>12</v>
      </c>
      <c r="F237" s="540"/>
      <c r="G237" s="255"/>
      <c r="H237" s="256"/>
      <c r="I237" s="251"/>
      <c r="J237" s="257"/>
      <c r="K237" s="251"/>
      <c r="M237" s="252" t="s">
        <v>967</v>
      </c>
      <c r="O237" s="241"/>
    </row>
    <row r="238" spans="1:15" ht="12.75">
      <c r="A238" s="250"/>
      <c r="B238" s="253"/>
      <c r="C238" s="580" t="s">
        <v>968</v>
      </c>
      <c r="D238" s="581"/>
      <c r="E238" s="254">
        <v>13.5</v>
      </c>
      <c r="F238" s="540"/>
      <c r="G238" s="255"/>
      <c r="H238" s="256"/>
      <c r="I238" s="251"/>
      <c r="J238" s="257"/>
      <c r="K238" s="251"/>
      <c r="M238" s="252" t="s">
        <v>968</v>
      </c>
      <c r="O238" s="241"/>
    </row>
    <row r="239" spans="1:15" ht="12.75">
      <c r="A239" s="250"/>
      <c r="B239" s="253"/>
      <c r="C239" s="580" t="s">
        <v>969</v>
      </c>
      <c r="D239" s="581"/>
      <c r="E239" s="254">
        <v>39</v>
      </c>
      <c r="F239" s="540"/>
      <c r="G239" s="255"/>
      <c r="H239" s="256"/>
      <c r="I239" s="251"/>
      <c r="J239" s="257"/>
      <c r="K239" s="251"/>
      <c r="M239" s="252" t="s">
        <v>969</v>
      </c>
      <c r="O239" s="241"/>
    </row>
    <row r="240" spans="1:15" ht="12.75">
      <c r="A240" s="250"/>
      <c r="B240" s="253"/>
      <c r="C240" s="580" t="s">
        <v>970</v>
      </c>
      <c r="D240" s="581"/>
      <c r="E240" s="254">
        <v>25</v>
      </c>
      <c r="F240" s="540"/>
      <c r="G240" s="255"/>
      <c r="H240" s="256"/>
      <c r="I240" s="251"/>
      <c r="J240" s="257"/>
      <c r="K240" s="251"/>
      <c r="M240" s="252" t="s">
        <v>970</v>
      </c>
      <c r="O240" s="241"/>
    </row>
    <row r="241" spans="1:15" ht="12.75">
      <c r="A241" s="250"/>
      <c r="B241" s="253"/>
      <c r="C241" s="580" t="s">
        <v>971</v>
      </c>
      <c r="D241" s="581"/>
      <c r="E241" s="254">
        <v>12</v>
      </c>
      <c r="F241" s="540"/>
      <c r="G241" s="255"/>
      <c r="H241" s="256"/>
      <c r="I241" s="251"/>
      <c r="J241" s="257"/>
      <c r="K241" s="251"/>
      <c r="M241" s="252" t="s">
        <v>971</v>
      </c>
      <c r="O241" s="241"/>
    </row>
    <row r="242" spans="1:15" ht="12.75">
      <c r="A242" s="250"/>
      <c r="B242" s="253"/>
      <c r="C242" s="580" t="s">
        <v>972</v>
      </c>
      <c r="D242" s="581"/>
      <c r="E242" s="254">
        <v>8.4</v>
      </c>
      <c r="F242" s="540"/>
      <c r="G242" s="255"/>
      <c r="H242" s="256"/>
      <c r="I242" s="251"/>
      <c r="J242" s="257"/>
      <c r="K242" s="251"/>
      <c r="M242" s="252" t="s">
        <v>972</v>
      </c>
      <c r="O242" s="241"/>
    </row>
    <row r="243" spans="1:15" ht="12.75">
      <c r="A243" s="250"/>
      <c r="B243" s="253"/>
      <c r="C243" s="580" t="s">
        <v>973</v>
      </c>
      <c r="D243" s="581"/>
      <c r="E243" s="254">
        <v>3.6</v>
      </c>
      <c r="F243" s="540"/>
      <c r="G243" s="255"/>
      <c r="H243" s="256"/>
      <c r="I243" s="251"/>
      <c r="J243" s="257"/>
      <c r="K243" s="251"/>
      <c r="M243" s="252" t="s">
        <v>973</v>
      </c>
      <c r="O243" s="241"/>
    </row>
    <row r="244" spans="1:15" ht="12.75">
      <c r="A244" s="250"/>
      <c r="B244" s="253"/>
      <c r="C244" s="580" t="s">
        <v>974</v>
      </c>
      <c r="D244" s="581"/>
      <c r="E244" s="254">
        <v>5.04</v>
      </c>
      <c r="F244" s="540"/>
      <c r="G244" s="255"/>
      <c r="H244" s="256"/>
      <c r="I244" s="251"/>
      <c r="J244" s="257"/>
      <c r="K244" s="251"/>
      <c r="M244" s="252" t="s">
        <v>974</v>
      </c>
      <c r="O244" s="241"/>
    </row>
    <row r="245" spans="1:15" ht="12.75">
      <c r="A245" s="250"/>
      <c r="B245" s="253"/>
      <c r="C245" s="580" t="s">
        <v>975</v>
      </c>
      <c r="D245" s="581"/>
      <c r="E245" s="254">
        <v>9.88</v>
      </c>
      <c r="F245" s="540"/>
      <c r="G245" s="255"/>
      <c r="H245" s="256"/>
      <c r="I245" s="251"/>
      <c r="J245" s="257"/>
      <c r="K245" s="251"/>
      <c r="M245" s="252" t="s">
        <v>975</v>
      </c>
      <c r="O245" s="241"/>
    </row>
    <row r="246" spans="1:15" ht="12.75">
      <c r="A246" s="250"/>
      <c r="B246" s="253"/>
      <c r="C246" s="580" t="s">
        <v>976</v>
      </c>
      <c r="D246" s="581"/>
      <c r="E246" s="254">
        <v>5.64</v>
      </c>
      <c r="F246" s="540"/>
      <c r="G246" s="255"/>
      <c r="H246" s="256"/>
      <c r="I246" s="251"/>
      <c r="J246" s="257"/>
      <c r="K246" s="251"/>
      <c r="M246" s="252" t="s">
        <v>976</v>
      </c>
      <c r="O246" s="241"/>
    </row>
    <row r="247" spans="1:15" ht="12.75">
      <c r="A247" s="250"/>
      <c r="B247" s="253"/>
      <c r="C247" s="580" t="s">
        <v>977</v>
      </c>
      <c r="D247" s="581"/>
      <c r="E247" s="254">
        <v>5.7</v>
      </c>
      <c r="F247" s="540"/>
      <c r="G247" s="255"/>
      <c r="H247" s="256"/>
      <c r="I247" s="251"/>
      <c r="J247" s="257"/>
      <c r="K247" s="251"/>
      <c r="M247" s="252" t="s">
        <v>977</v>
      </c>
      <c r="O247" s="241"/>
    </row>
    <row r="248" spans="1:15" ht="12.75">
      <c r="A248" s="250"/>
      <c r="B248" s="253"/>
      <c r="C248" s="587" t="s">
        <v>202</v>
      </c>
      <c r="D248" s="581"/>
      <c r="E248" s="278">
        <v>365.36</v>
      </c>
      <c r="F248" s="540"/>
      <c r="G248" s="255"/>
      <c r="H248" s="256"/>
      <c r="I248" s="251"/>
      <c r="J248" s="257"/>
      <c r="K248" s="251"/>
      <c r="M248" s="252" t="s">
        <v>202</v>
      </c>
      <c r="O248" s="241"/>
    </row>
    <row r="249" spans="1:15" ht="12.75">
      <c r="A249" s="250"/>
      <c r="B249" s="253"/>
      <c r="C249" s="580" t="s">
        <v>1032</v>
      </c>
      <c r="D249" s="581"/>
      <c r="E249" s="254">
        <v>-317.8632</v>
      </c>
      <c r="F249" s="540"/>
      <c r="G249" s="255"/>
      <c r="H249" s="256"/>
      <c r="I249" s="251"/>
      <c r="J249" s="257"/>
      <c r="K249" s="251"/>
      <c r="M249" s="252" t="s">
        <v>1032</v>
      </c>
      <c r="O249" s="241"/>
    </row>
    <row r="250" spans="1:80" ht="12.75">
      <c r="A250" s="242">
        <v>34</v>
      </c>
      <c r="B250" s="243" t="s">
        <v>1033</v>
      </c>
      <c r="C250" s="244" t="s">
        <v>1034</v>
      </c>
      <c r="D250" s="245" t="s">
        <v>112</v>
      </c>
      <c r="E250" s="246">
        <v>68.04</v>
      </c>
      <c r="F250" s="377"/>
      <c r="G250" s="247">
        <f>E250*F250</f>
        <v>0</v>
      </c>
      <c r="H250" s="248">
        <v>0.00878</v>
      </c>
      <c r="I250" s="249">
        <f>E250*H250</f>
        <v>0.5973912</v>
      </c>
      <c r="J250" s="248">
        <v>0</v>
      </c>
      <c r="K250" s="249">
        <f>E250*J250</f>
        <v>0</v>
      </c>
      <c r="O250" s="241">
        <v>2</v>
      </c>
      <c r="AA250" s="214">
        <v>1</v>
      </c>
      <c r="AB250" s="214">
        <v>1</v>
      </c>
      <c r="AC250" s="214">
        <v>1</v>
      </c>
      <c r="AZ250" s="214">
        <v>1</v>
      </c>
      <c r="BA250" s="214">
        <f>IF(AZ250=1,G250,0)</f>
        <v>0</v>
      </c>
      <c r="BB250" s="214">
        <f>IF(AZ250=2,G250,0)</f>
        <v>0</v>
      </c>
      <c r="BC250" s="214">
        <f>IF(AZ250=3,G250,0)</f>
        <v>0</v>
      </c>
      <c r="BD250" s="214">
        <f>IF(AZ250=4,G250,0)</f>
        <v>0</v>
      </c>
      <c r="BE250" s="214">
        <f>IF(AZ250=5,G250,0)</f>
        <v>0</v>
      </c>
      <c r="CA250" s="241">
        <v>1</v>
      </c>
      <c r="CB250" s="241">
        <v>1</v>
      </c>
    </row>
    <row r="251" spans="1:15" ht="22.5">
      <c r="A251" s="250"/>
      <c r="B251" s="253"/>
      <c r="C251" s="580" t="s">
        <v>288</v>
      </c>
      <c r="D251" s="581"/>
      <c r="E251" s="254">
        <v>0</v>
      </c>
      <c r="F251" s="540"/>
      <c r="G251" s="255"/>
      <c r="H251" s="256"/>
      <c r="I251" s="251"/>
      <c r="J251" s="257"/>
      <c r="K251" s="251"/>
      <c r="M251" s="252" t="s">
        <v>288</v>
      </c>
      <c r="O251" s="241"/>
    </row>
    <row r="252" spans="1:15" ht="12.75">
      <c r="A252" s="250"/>
      <c r="B252" s="253"/>
      <c r="C252" s="580" t="s">
        <v>289</v>
      </c>
      <c r="D252" s="581"/>
      <c r="E252" s="254">
        <v>0</v>
      </c>
      <c r="F252" s="540"/>
      <c r="G252" s="255"/>
      <c r="H252" s="256"/>
      <c r="I252" s="251"/>
      <c r="J252" s="257"/>
      <c r="K252" s="251"/>
      <c r="M252" s="252" t="s">
        <v>289</v>
      </c>
      <c r="O252" s="241"/>
    </row>
    <row r="253" spans="1:15" ht="12.75">
      <c r="A253" s="250"/>
      <c r="B253" s="253"/>
      <c r="C253" s="580" t="s">
        <v>290</v>
      </c>
      <c r="D253" s="581"/>
      <c r="E253" s="254">
        <v>0</v>
      </c>
      <c r="F253" s="540"/>
      <c r="G253" s="255"/>
      <c r="H253" s="256"/>
      <c r="I253" s="251"/>
      <c r="J253" s="257"/>
      <c r="K253" s="251"/>
      <c r="M253" s="252" t="s">
        <v>290</v>
      </c>
      <c r="O253" s="241"/>
    </row>
    <row r="254" spans="1:15" ht="12.75">
      <c r="A254" s="250"/>
      <c r="B254" s="253"/>
      <c r="C254" s="580" t="s">
        <v>352</v>
      </c>
      <c r="D254" s="581"/>
      <c r="E254" s="254">
        <v>0</v>
      </c>
      <c r="F254" s="540"/>
      <c r="G254" s="255"/>
      <c r="H254" s="256"/>
      <c r="I254" s="251"/>
      <c r="J254" s="257"/>
      <c r="K254" s="251"/>
      <c r="M254" s="252" t="s">
        <v>352</v>
      </c>
      <c r="O254" s="241"/>
    </row>
    <row r="255" spans="1:15" ht="12.75">
      <c r="A255" s="250"/>
      <c r="B255" s="253"/>
      <c r="C255" s="580" t="s">
        <v>1035</v>
      </c>
      <c r="D255" s="581"/>
      <c r="E255" s="254">
        <v>0</v>
      </c>
      <c r="F255" s="540"/>
      <c r="G255" s="255"/>
      <c r="H255" s="256"/>
      <c r="I255" s="251"/>
      <c r="J255" s="257"/>
      <c r="K255" s="251"/>
      <c r="M255" s="252" t="s">
        <v>1035</v>
      </c>
      <c r="O255" s="241"/>
    </row>
    <row r="256" spans="1:15" ht="12.75">
      <c r="A256" s="250"/>
      <c r="B256" s="253"/>
      <c r="C256" s="580" t="s">
        <v>329</v>
      </c>
      <c r="D256" s="581"/>
      <c r="E256" s="254">
        <v>0</v>
      </c>
      <c r="F256" s="540"/>
      <c r="G256" s="255"/>
      <c r="H256" s="256"/>
      <c r="I256" s="251"/>
      <c r="J256" s="257"/>
      <c r="K256" s="251"/>
      <c r="M256" s="252" t="s">
        <v>329</v>
      </c>
      <c r="O256" s="241"/>
    </row>
    <row r="257" spans="1:15" ht="12.75">
      <c r="A257" s="250"/>
      <c r="B257" s="253"/>
      <c r="C257" s="580" t="s">
        <v>1036</v>
      </c>
      <c r="D257" s="581"/>
      <c r="E257" s="254">
        <v>12.32</v>
      </c>
      <c r="F257" s="540"/>
      <c r="G257" s="255"/>
      <c r="H257" s="256"/>
      <c r="I257" s="251"/>
      <c r="J257" s="257"/>
      <c r="K257" s="251"/>
      <c r="M257" s="252" t="s">
        <v>1036</v>
      </c>
      <c r="O257" s="241"/>
    </row>
    <row r="258" spans="1:15" ht="12.75">
      <c r="A258" s="250"/>
      <c r="B258" s="253"/>
      <c r="C258" s="580" t="s">
        <v>1037</v>
      </c>
      <c r="D258" s="581"/>
      <c r="E258" s="254">
        <v>12.32</v>
      </c>
      <c r="F258" s="540"/>
      <c r="G258" s="255"/>
      <c r="H258" s="256"/>
      <c r="I258" s="251"/>
      <c r="J258" s="257"/>
      <c r="K258" s="251"/>
      <c r="M258" s="252" t="s">
        <v>1037</v>
      </c>
      <c r="O258" s="241"/>
    </row>
    <row r="259" spans="1:15" ht="12.75">
      <c r="A259" s="250"/>
      <c r="B259" s="253"/>
      <c r="C259" s="580" t="s">
        <v>1038</v>
      </c>
      <c r="D259" s="581"/>
      <c r="E259" s="254">
        <v>18.2</v>
      </c>
      <c r="F259" s="540"/>
      <c r="G259" s="255"/>
      <c r="H259" s="256"/>
      <c r="I259" s="251"/>
      <c r="J259" s="257"/>
      <c r="K259" s="251"/>
      <c r="M259" s="252" t="s">
        <v>1038</v>
      </c>
      <c r="O259" s="241"/>
    </row>
    <row r="260" spans="1:15" ht="12.75">
      <c r="A260" s="250"/>
      <c r="B260" s="253"/>
      <c r="C260" s="580" t="s">
        <v>1039</v>
      </c>
      <c r="D260" s="581"/>
      <c r="E260" s="254">
        <v>25.2</v>
      </c>
      <c r="F260" s="540"/>
      <c r="G260" s="255"/>
      <c r="H260" s="256"/>
      <c r="I260" s="251"/>
      <c r="J260" s="257"/>
      <c r="K260" s="251"/>
      <c r="M260" s="252" t="s">
        <v>1039</v>
      </c>
      <c r="O260" s="241"/>
    </row>
    <row r="261" spans="1:80" ht="12.75">
      <c r="A261" s="242">
        <v>35</v>
      </c>
      <c r="B261" s="243" t="s">
        <v>1040</v>
      </c>
      <c r="C261" s="244" t="s">
        <v>1041</v>
      </c>
      <c r="D261" s="245" t="s">
        <v>112</v>
      </c>
      <c r="E261" s="246">
        <v>106.2</v>
      </c>
      <c r="F261" s="377"/>
      <c r="G261" s="247">
        <f>E261*F261</f>
        <v>0</v>
      </c>
      <c r="H261" s="248">
        <v>0.01785</v>
      </c>
      <c r="I261" s="249">
        <f>E261*H261</f>
        <v>1.8956700000000002</v>
      </c>
      <c r="J261" s="248">
        <v>0</v>
      </c>
      <c r="K261" s="249">
        <f>E261*J261</f>
        <v>0</v>
      </c>
      <c r="O261" s="241">
        <v>2</v>
      </c>
      <c r="AA261" s="214">
        <v>1</v>
      </c>
      <c r="AB261" s="214">
        <v>1</v>
      </c>
      <c r="AC261" s="214">
        <v>1</v>
      </c>
      <c r="AZ261" s="214">
        <v>1</v>
      </c>
      <c r="BA261" s="214">
        <f>IF(AZ261=1,G261,0)</f>
        <v>0</v>
      </c>
      <c r="BB261" s="214">
        <f>IF(AZ261=2,G261,0)</f>
        <v>0</v>
      </c>
      <c r="BC261" s="214">
        <f>IF(AZ261=3,G261,0)</f>
        <v>0</v>
      </c>
      <c r="BD261" s="214">
        <f>IF(AZ261=4,G261,0)</f>
        <v>0</v>
      </c>
      <c r="BE261" s="214">
        <f>IF(AZ261=5,G261,0)</f>
        <v>0</v>
      </c>
      <c r="CA261" s="241">
        <v>1</v>
      </c>
      <c r="CB261" s="241">
        <v>1</v>
      </c>
    </row>
    <row r="262" spans="1:15" ht="22.5">
      <c r="A262" s="250"/>
      <c r="B262" s="253"/>
      <c r="C262" s="580" t="s">
        <v>288</v>
      </c>
      <c r="D262" s="581"/>
      <c r="E262" s="254">
        <v>0</v>
      </c>
      <c r="F262" s="540"/>
      <c r="G262" s="255"/>
      <c r="H262" s="256"/>
      <c r="I262" s="251"/>
      <c r="J262" s="257"/>
      <c r="K262" s="251"/>
      <c r="M262" s="252" t="s">
        <v>288</v>
      </c>
      <c r="O262" s="241"/>
    </row>
    <row r="263" spans="1:15" ht="12.75">
      <c r="A263" s="250"/>
      <c r="B263" s="253"/>
      <c r="C263" s="580" t="s">
        <v>289</v>
      </c>
      <c r="D263" s="581"/>
      <c r="E263" s="254">
        <v>0</v>
      </c>
      <c r="F263" s="540"/>
      <c r="G263" s="255"/>
      <c r="H263" s="256"/>
      <c r="I263" s="251"/>
      <c r="J263" s="257"/>
      <c r="K263" s="251"/>
      <c r="M263" s="252" t="s">
        <v>289</v>
      </c>
      <c r="O263" s="241"/>
    </row>
    <row r="264" spans="1:15" ht="12.75">
      <c r="A264" s="250"/>
      <c r="B264" s="253"/>
      <c r="C264" s="580" t="s">
        <v>290</v>
      </c>
      <c r="D264" s="581"/>
      <c r="E264" s="254">
        <v>0</v>
      </c>
      <c r="F264" s="540"/>
      <c r="G264" s="255"/>
      <c r="H264" s="256"/>
      <c r="I264" s="251"/>
      <c r="J264" s="257"/>
      <c r="K264" s="251"/>
      <c r="M264" s="252" t="s">
        <v>290</v>
      </c>
      <c r="O264" s="241"/>
    </row>
    <row r="265" spans="1:15" ht="12.75">
      <c r="A265" s="250"/>
      <c r="B265" s="253"/>
      <c r="C265" s="580" t="s">
        <v>352</v>
      </c>
      <c r="D265" s="581"/>
      <c r="E265" s="254">
        <v>0</v>
      </c>
      <c r="F265" s="540"/>
      <c r="G265" s="255"/>
      <c r="H265" s="256"/>
      <c r="I265" s="251"/>
      <c r="J265" s="257"/>
      <c r="K265" s="251"/>
      <c r="M265" s="252" t="s">
        <v>352</v>
      </c>
      <c r="O265" s="241"/>
    </row>
    <row r="266" spans="1:15" ht="12.75">
      <c r="A266" s="250"/>
      <c r="B266" s="253"/>
      <c r="C266" s="580" t="s">
        <v>1035</v>
      </c>
      <c r="D266" s="581"/>
      <c r="E266" s="254">
        <v>0</v>
      </c>
      <c r="F266" s="540"/>
      <c r="G266" s="255"/>
      <c r="H266" s="256"/>
      <c r="I266" s="251"/>
      <c r="J266" s="257"/>
      <c r="K266" s="251"/>
      <c r="M266" s="252" t="s">
        <v>1035</v>
      </c>
      <c r="O266" s="241"/>
    </row>
    <row r="267" spans="1:15" ht="12.75">
      <c r="A267" s="250"/>
      <c r="B267" s="253"/>
      <c r="C267" s="580" t="s">
        <v>326</v>
      </c>
      <c r="D267" s="581"/>
      <c r="E267" s="254">
        <v>0</v>
      </c>
      <c r="F267" s="540"/>
      <c r="G267" s="255"/>
      <c r="H267" s="256"/>
      <c r="I267" s="251"/>
      <c r="J267" s="257"/>
      <c r="K267" s="251"/>
      <c r="M267" s="252" t="s">
        <v>326</v>
      </c>
      <c r="O267" s="241"/>
    </row>
    <row r="268" spans="1:15" ht="12.75">
      <c r="A268" s="250"/>
      <c r="B268" s="253"/>
      <c r="C268" s="580" t="s">
        <v>327</v>
      </c>
      <c r="D268" s="581"/>
      <c r="E268" s="254">
        <v>0</v>
      </c>
      <c r="F268" s="540"/>
      <c r="G268" s="255"/>
      <c r="H268" s="256"/>
      <c r="I268" s="251"/>
      <c r="J268" s="257"/>
      <c r="K268" s="251"/>
      <c r="M268" s="252" t="s">
        <v>327</v>
      </c>
      <c r="O268" s="241"/>
    </row>
    <row r="269" spans="1:15" ht="12.75">
      <c r="A269" s="250"/>
      <c r="B269" s="253"/>
      <c r="C269" s="580" t="s">
        <v>1042</v>
      </c>
      <c r="D269" s="581"/>
      <c r="E269" s="254">
        <v>0</v>
      </c>
      <c r="F269" s="540"/>
      <c r="G269" s="255"/>
      <c r="H269" s="256"/>
      <c r="I269" s="251"/>
      <c r="J269" s="257"/>
      <c r="K269" s="251"/>
      <c r="M269" s="252" t="s">
        <v>1042</v>
      </c>
      <c r="O269" s="241"/>
    </row>
    <row r="270" spans="1:15" ht="12.75">
      <c r="A270" s="250"/>
      <c r="B270" s="253"/>
      <c r="C270" s="580" t="s">
        <v>329</v>
      </c>
      <c r="D270" s="581"/>
      <c r="E270" s="254">
        <v>0</v>
      </c>
      <c r="F270" s="540"/>
      <c r="G270" s="255"/>
      <c r="H270" s="256"/>
      <c r="I270" s="251"/>
      <c r="J270" s="257"/>
      <c r="K270" s="251"/>
      <c r="M270" s="252" t="s">
        <v>329</v>
      </c>
      <c r="O270" s="241"/>
    </row>
    <row r="271" spans="1:15" ht="12.75">
      <c r="A271" s="250"/>
      <c r="B271" s="253"/>
      <c r="C271" s="580" t="s">
        <v>1043</v>
      </c>
      <c r="D271" s="581"/>
      <c r="E271" s="254">
        <v>7.4</v>
      </c>
      <c r="F271" s="540"/>
      <c r="G271" s="255"/>
      <c r="H271" s="256"/>
      <c r="I271" s="251"/>
      <c r="J271" s="257"/>
      <c r="K271" s="251"/>
      <c r="M271" s="252" t="s">
        <v>1043</v>
      </c>
      <c r="O271" s="241"/>
    </row>
    <row r="272" spans="1:15" ht="12.75">
      <c r="A272" s="250"/>
      <c r="B272" s="253"/>
      <c r="C272" s="580" t="s">
        <v>1044</v>
      </c>
      <c r="D272" s="581"/>
      <c r="E272" s="254">
        <v>9.2</v>
      </c>
      <c r="F272" s="540"/>
      <c r="G272" s="255"/>
      <c r="H272" s="256"/>
      <c r="I272" s="251"/>
      <c r="J272" s="257"/>
      <c r="K272" s="251"/>
      <c r="M272" s="252" t="s">
        <v>1044</v>
      </c>
      <c r="O272" s="241"/>
    </row>
    <row r="273" spans="1:15" ht="12.75">
      <c r="A273" s="250"/>
      <c r="B273" s="253"/>
      <c r="C273" s="580" t="s">
        <v>1045</v>
      </c>
      <c r="D273" s="581"/>
      <c r="E273" s="254">
        <v>28.9</v>
      </c>
      <c r="F273" s="540"/>
      <c r="G273" s="255"/>
      <c r="H273" s="256"/>
      <c r="I273" s="251"/>
      <c r="J273" s="257"/>
      <c r="K273" s="251"/>
      <c r="M273" s="252" t="s">
        <v>1045</v>
      </c>
      <c r="O273" s="241"/>
    </row>
    <row r="274" spans="1:15" ht="12.75">
      <c r="A274" s="250"/>
      <c r="B274" s="253"/>
      <c r="C274" s="580" t="s">
        <v>1046</v>
      </c>
      <c r="D274" s="581"/>
      <c r="E274" s="254">
        <v>60.7</v>
      </c>
      <c r="F274" s="540"/>
      <c r="G274" s="255"/>
      <c r="H274" s="256"/>
      <c r="I274" s="251"/>
      <c r="J274" s="257"/>
      <c r="K274" s="251"/>
      <c r="M274" s="252" t="s">
        <v>1046</v>
      </c>
      <c r="O274" s="241"/>
    </row>
    <row r="275" spans="1:80" ht="12.75">
      <c r="A275" s="242">
        <v>36</v>
      </c>
      <c r="B275" s="243" t="s">
        <v>371</v>
      </c>
      <c r="C275" s="244" t="s">
        <v>372</v>
      </c>
      <c r="D275" s="245" t="s">
        <v>112</v>
      </c>
      <c r="E275" s="246">
        <v>15.639</v>
      </c>
      <c r="F275" s="377"/>
      <c r="G275" s="247">
        <f>E275*F275</f>
        <v>0</v>
      </c>
      <c r="H275" s="248">
        <v>0.0093</v>
      </c>
      <c r="I275" s="249">
        <f>E275*H275</f>
        <v>0.14544269999999998</v>
      </c>
      <c r="J275" s="248">
        <v>0</v>
      </c>
      <c r="K275" s="249">
        <f>E275*J275</f>
        <v>0</v>
      </c>
      <c r="O275" s="241">
        <v>2</v>
      </c>
      <c r="AA275" s="214">
        <v>1</v>
      </c>
      <c r="AB275" s="214">
        <v>0</v>
      </c>
      <c r="AC275" s="214">
        <v>0</v>
      </c>
      <c r="AZ275" s="214">
        <v>1</v>
      </c>
      <c r="BA275" s="214">
        <f>IF(AZ275=1,G275,0)</f>
        <v>0</v>
      </c>
      <c r="BB275" s="214">
        <f>IF(AZ275=2,G275,0)</f>
        <v>0</v>
      </c>
      <c r="BC275" s="214">
        <f>IF(AZ275=3,G275,0)</f>
        <v>0</v>
      </c>
      <c r="BD275" s="214">
        <f>IF(AZ275=4,G275,0)</f>
        <v>0</v>
      </c>
      <c r="BE275" s="214">
        <f>IF(AZ275=5,G275,0)</f>
        <v>0</v>
      </c>
      <c r="CA275" s="241">
        <v>1</v>
      </c>
      <c r="CB275" s="241">
        <v>0</v>
      </c>
    </row>
    <row r="276" spans="1:15" ht="33.75">
      <c r="A276" s="250"/>
      <c r="B276" s="253"/>
      <c r="C276" s="580" t="s">
        <v>373</v>
      </c>
      <c r="D276" s="581"/>
      <c r="E276" s="254">
        <v>0</v>
      </c>
      <c r="F276" s="540"/>
      <c r="G276" s="255"/>
      <c r="H276" s="256"/>
      <c r="I276" s="251"/>
      <c r="J276" s="257"/>
      <c r="K276" s="251"/>
      <c r="M276" s="252" t="s">
        <v>373</v>
      </c>
      <c r="O276" s="241"/>
    </row>
    <row r="277" spans="1:15" ht="12.75">
      <c r="A277" s="250"/>
      <c r="B277" s="253"/>
      <c r="C277" s="580" t="s">
        <v>1047</v>
      </c>
      <c r="D277" s="581"/>
      <c r="E277" s="254">
        <v>76.8</v>
      </c>
      <c r="F277" s="540"/>
      <c r="G277" s="255"/>
      <c r="H277" s="256"/>
      <c r="I277" s="251"/>
      <c r="J277" s="257"/>
      <c r="K277" s="251"/>
      <c r="M277" s="252" t="s">
        <v>1047</v>
      </c>
      <c r="O277" s="241"/>
    </row>
    <row r="278" spans="1:15" ht="12.75">
      <c r="A278" s="250"/>
      <c r="B278" s="253"/>
      <c r="C278" s="580" t="s">
        <v>1048</v>
      </c>
      <c r="D278" s="581"/>
      <c r="E278" s="254">
        <v>4.8</v>
      </c>
      <c r="F278" s="540"/>
      <c r="G278" s="255"/>
      <c r="H278" s="256"/>
      <c r="I278" s="251"/>
      <c r="J278" s="257"/>
      <c r="K278" s="251"/>
      <c r="M278" s="252" t="s">
        <v>1048</v>
      </c>
      <c r="O278" s="241"/>
    </row>
    <row r="279" spans="1:15" ht="12.75">
      <c r="A279" s="250"/>
      <c r="B279" s="253"/>
      <c r="C279" s="580" t="s">
        <v>1049</v>
      </c>
      <c r="D279" s="581"/>
      <c r="E279" s="254">
        <v>3</v>
      </c>
      <c r="F279" s="540"/>
      <c r="G279" s="255"/>
      <c r="H279" s="256"/>
      <c r="I279" s="251"/>
      <c r="J279" s="257"/>
      <c r="K279" s="251"/>
      <c r="M279" s="252" t="s">
        <v>1049</v>
      </c>
      <c r="O279" s="241"/>
    </row>
    <row r="280" spans="1:15" ht="12.75">
      <c r="A280" s="250"/>
      <c r="B280" s="253"/>
      <c r="C280" s="580" t="s">
        <v>1050</v>
      </c>
      <c r="D280" s="581"/>
      <c r="E280" s="254">
        <v>4.5</v>
      </c>
      <c r="F280" s="540"/>
      <c r="G280" s="255"/>
      <c r="H280" s="256"/>
      <c r="I280" s="251"/>
      <c r="J280" s="257"/>
      <c r="K280" s="251"/>
      <c r="M280" s="252" t="s">
        <v>1050</v>
      </c>
      <c r="O280" s="241"/>
    </row>
    <row r="281" spans="1:15" ht="12.75">
      <c r="A281" s="250"/>
      <c r="B281" s="253"/>
      <c r="C281" s="580" t="s">
        <v>1051</v>
      </c>
      <c r="D281" s="581"/>
      <c r="E281" s="254">
        <v>9</v>
      </c>
      <c r="F281" s="540"/>
      <c r="G281" s="255"/>
      <c r="H281" s="256"/>
      <c r="I281" s="251"/>
      <c r="J281" s="257"/>
      <c r="K281" s="251"/>
      <c r="M281" s="252" t="s">
        <v>1051</v>
      </c>
      <c r="O281" s="241"/>
    </row>
    <row r="282" spans="1:15" ht="12.75">
      <c r="A282" s="250"/>
      <c r="B282" s="253"/>
      <c r="C282" s="580" t="s">
        <v>1052</v>
      </c>
      <c r="D282" s="581"/>
      <c r="E282" s="254">
        <v>11.4</v>
      </c>
      <c r="F282" s="540"/>
      <c r="G282" s="255"/>
      <c r="H282" s="256"/>
      <c r="I282" s="251"/>
      <c r="J282" s="257"/>
      <c r="K282" s="251"/>
      <c r="M282" s="252" t="s">
        <v>1052</v>
      </c>
      <c r="O282" s="241"/>
    </row>
    <row r="283" spans="1:15" ht="12.75">
      <c r="A283" s="250"/>
      <c r="B283" s="253"/>
      <c r="C283" s="580" t="s">
        <v>1053</v>
      </c>
      <c r="D283" s="581"/>
      <c r="E283" s="254">
        <v>6</v>
      </c>
      <c r="F283" s="540"/>
      <c r="G283" s="255"/>
      <c r="H283" s="256"/>
      <c r="I283" s="251"/>
      <c r="J283" s="257"/>
      <c r="K283" s="251"/>
      <c r="M283" s="252" t="s">
        <v>1053</v>
      </c>
      <c r="O283" s="241"/>
    </row>
    <row r="284" spans="1:15" ht="12.75">
      <c r="A284" s="250"/>
      <c r="B284" s="253"/>
      <c r="C284" s="580" t="s">
        <v>1054</v>
      </c>
      <c r="D284" s="581"/>
      <c r="E284" s="254">
        <v>3.6</v>
      </c>
      <c r="F284" s="540"/>
      <c r="G284" s="255"/>
      <c r="H284" s="256"/>
      <c r="I284" s="251"/>
      <c r="J284" s="257"/>
      <c r="K284" s="251"/>
      <c r="M284" s="252" t="s">
        <v>1054</v>
      </c>
      <c r="O284" s="241"/>
    </row>
    <row r="285" spans="1:15" ht="12.75">
      <c r="A285" s="250"/>
      <c r="B285" s="253"/>
      <c r="C285" s="580" t="s">
        <v>1055</v>
      </c>
      <c r="D285" s="581"/>
      <c r="E285" s="254">
        <v>1.2</v>
      </c>
      <c r="F285" s="540"/>
      <c r="G285" s="255"/>
      <c r="H285" s="256"/>
      <c r="I285" s="251"/>
      <c r="J285" s="257"/>
      <c r="K285" s="251"/>
      <c r="M285" s="252" t="s">
        <v>1055</v>
      </c>
      <c r="O285" s="241"/>
    </row>
    <row r="286" spans="1:15" ht="12.75">
      <c r="A286" s="250"/>
      <c r="B286" s="253"/>
      <c r="C286" s="587" t="s">
        <v>202</v>
      </c>
      <c r="D286" s="581"/>
      <c r="E286" s="278">
        <v>120.3</v>
      </c>
      <c r="F286" s="540"/>
      <c r="G286" s="255"/>
      <c r="H286" s="256"/>
      <c r="I286" s="251"/>
      <c r="J286" s="257"/>
      <c r="K286" s="251"/>
      <c r="M286" s="252" t="s">
        <v>202</v>
      </c>
      <c r="O286" s="241"/>
    </row>
    <row r="287" spans="1:15" ht="12.75">
      <c r="A287" s="250"/>
      <c r="B287" s="253"/>
      <c r="C287" s="580" t="s">
        <v>1056</v>
      </c>
      <c r="D287" s="581"/>
      <c r="E287" s="254">
        <v>-104.661</v>
      </c>
      <c r="F287" s="540"/>
      <c r="G287" s="255"/>
      <c r="H287" s="256"/>
      <c r="I287" s="251"/>
      <c r="J287" s="257"/>
      <c r="K287" s="251"/>
      <c r="M287" s="252" t="s">
        <v>1056</v>
      </c>
      <c r="O287" s="241"/>
    </row>
    <row r="288" spans="1:80" ht="22.5">
      <c r="A288" s="242">
        <v>37</v>
      </c>
      <c r="B288" s="243" t="s">
        <v>395</v>
      </c>
      <c r="C288" s="244" t="s">
        <v>396</v>
      </c>
      <c r="D288" s="245" t="s">
        <v>112</v>
      </c>
      <c r="E288" s="246">
        <v>39.51</v>
      </c>
      <c r="F288" s="377"/>
      <c r="G288" s="247">
        <f>E288*F288</f>
        <v>0</v>
      </c>
      <c r="H288" s="248">
        <v>0.02579</v>
      </c>
      <c r="I288" s="249">
        <f>E288*H288</f>
        <v>1.0189629</v>
      </c>
      <c r="J288" s="248">
        <v>0</v>
      </c>
      <c r="K288" s="249">
        <f>E288*J288</f>
        <v>0</v>
      </c>
      <c r="O288" s="241">
        <v>2</v>
      </c>
      <c r="AA288" s="214">
        <v>1</v>
      </c>
      <c r="AB288" s="214">
        <v>1</v>
      </c>
      <c r="AC288" s="214">
        <v>1</v>
      </c>
      <c r="AZ288" s="214">
        <v>1</v>
      </c>
      <c r="BA288" s="214">
        <f>IF(AZ288=1,G288,0)</f>
        <v>0</v>
      </c>
      <c r="BB288" s="214">
        <f>IF(AZ288=2,G288,0)</f>
        <v>0</v>
      </c>
      <c r="BC288" s="214">
        <f>IF(AZ288=3,G288,0)</f>
        <v>0</v>
      </c>
      <c r="BD288" s="214">
        <f>IF(AZ288=4,G288,0)</f>
        <v>0</v>
      </c>
      <c r="BE288" s="214">
        <f>IF(AZ288=5,G288,0)</f>
        <v>0</v>
      </c>
      <c r="CA288" s="241">
        <v>1</v>
      </c>
      <c r="CB288" s="241">
        <v>1</v>
      </c>
    </row>
    <row r="289" spans="1:15" ht="22.5">
      <c r="A289" s="250"/>
      <c r="B289" s="253"/>
      <c r="C289" s="580" t="s">
        <v>288</v>
      </c>
      <c r="D289" s="581"/>
      <c r="E289" s="254">
        <v>0</v>
      </c>
      <c r="F289" s="540"/>
      <c r="G289" s="255"/>
      <c r="H289" s="256"/>
      <c r="I289" s="251"/>
      <c r="J289" s="257"/>
      <c r="K289" s="251"/>
      <c r="M289" s="252" t="s">
        <v>288</v>
      </c>
      <c r="O289" s="241"/>
    </row>
    <row r="290" spans="1:15" ht="12.75">
      <c r="A290" s="250"/>
      <c r="B290" s="253"/>
      <c r="C290" s="580" t="s">
        <v>289</v>
      </c>
      <c r="D290" s="581"/>
      <c r="E290" s="254">
        <v>0</v>
      </c>
      <c r="F290" s="540"/>
      <c r="G290" s="255"/>
      <c r="H290" s="256"/>
      <c r="I290" s="251"/>
      <c r="J290" s="257"/>
      <c r="K290" s="251"/>
      <c r="M290" s="252" t="s">
        <v>289</v>
      </c>
      <c r="O290" s="241"/>
    </row>
    <row r="291" spans="1:15" ht="12.75">
      <c r="A291" s="250"/>
      <c r="B291" s="253"/>
      <c r="C291" s="580" t="s">
        <v>290</v>
      </c>
      <c r="D291" s="581"/>
      <c r="E291" s="254">
        <v>0</v>
      </c>
      <c r="F291" s="540"/>
      <c r="G291" s="255"/>
      <c r="H291" s="256"/>
      <c r="I291" s="251"/>
      <c r="J291" s="257"/>
      <c r="K291" s="251"/>
      <c r="M291" s="252" t="s">
        <v>290</v>
      </c>
      <c r="O291" s="241"/>
    </row>
    <row r="292" spans="1:15" ht="12.75">
      <c r="A292" s="250"/>
      <c r="B292" s="253"/>
      <c r="C292" s="580" t="s">
        <v>291</v>
      </c>
      <c r="D292" s="581"/>
      <c r="E292" s="254">
        <v>0</v>
      </c>
      <c r="F292" s="540"/>
      <c r="G292" s="255"/>
      <c r="H292" s="256"/>
      <c r="I292" s="251"/>
      <c r="J292" s="257"/>
      <c r="K292" s="251"/>
      <c r="M292" s="252" t="s">
        <v>291</v>
      </c>
      <c r="O292" s="241"/>
    </row>
    <row r="293" spans="1:15" ht="22.5">
      <c r="A293" s="250"/>
      <c r="B293" s="253"/>
      <c r="C293" s="580" t="s">
        <v>397</v>
      </c>
      <c r="D293" s="581"/>
      <c r="E293" s="254">
        <v>0</v>
      </c>
      <c r="F293" s="540"/>
      <c r="G293" s="255"/>
      <c r="H293" s="256"/>
      <c r="I293" s="251"/>
      <c r="J293" s="257"/>
      <c r="K293" s="251"/>
      <c r="M293" s="252" t="s">
        <v>397</v>
      </c>
      <c r="O293" s="241"/>
    </row>
    <row r="294" spans="1:15" ht="12.75">
      <c r="A294" s="250"/>
      <c r="B294" s="253"/>
      <c r="C294" s="580" t="s">
        <v>326</v>
      </c>
      <c r="D294" s="581"/>
      <c r="E294" s="254">
        <v>0</v>
      </c>
      <c r="F294" s="540"/>
      <c r="G294" s="255"/>
      <c r="H294" s="256"/>
      <c r="I294" s="251"/>
      <c r="J294" s="257"/>
      <c r="K294" s="251"/>
      <c r="M294" s="252" t="s">
        <v>326</v>
      </c>
      <c r="O294" s="241"/>
    </row>
    <row r="295" spans="1:15" ht="12.75">
      <c r="A295" s="250"/>
      <c r="B295" s="253"/>
      <c r="C295" s="580" t="s">
        <v>327</v>
      </c>
      <c r="D295" s="581"/>
      <c r="E295" s="254">
        <v>0</v>
      </c>
      <c r="F295" s="540"/>
      <c r="G295" s="255"/>
      <c r="H295" s="256"/>
      <c r="I295" s="251"/>
      <c r="J295" s="257"/>
      <c r="K295" s="251"/>
      <c r="M295" s="252" t="s">
        <v>327</v>
      </c>
      <c r="O295" s="241"/>
    </row>
    <row r="296" spans="1:15" ht="12.75">
      <c r="A296" s="250"/>
      <c r="B296" s="253"/>
      <c r="C296" s="580" t="s">
        <v>328</v>
      </c>
      <c r="D296" s="581"/>
      <c r="E296" s="254">
        <v>0</v>
      </c>
      <c r="F296" s="540"/>
      <c r="G296" s="255"/>
      <c r="H296" s="256"/>
      <c r="I296" s="251"/>
      <c r="J296" s="257"/>
      <c r="K296" s="251"/>
      <c r="M296" s="252" t="s">
        <v>328</v>
      </c>
      <c r="O296" s="241"/>
    </row>
    <row r="297" spans="1:15" ht="12.75">
      <c r="A297" s="250"/>
      <c r="B297" s="253"/>
      <c r="C297" s="580" t="s">
        <v>329</v>
      </c>
      <c r="D297" s="581"/>
      <c r="E297" s="254">
        <v>0</v>
      </c>
      <c r="F297" s="540"/>
      <c r="G297" s="255"/>
      <c r="H297" s="256"/>
      <c r="I297" s="251"/>
      <c r="J297" s="257"/>
      <c r="K297" s="251"/>
      <c r="M297" s="252" t="s">
        <v>329</v>
      </c>
      <c r="O297" s="241"/>
    </row>
    <row r="298" spans="1:15" ht="12.75">
      <c r="A298" s="250"/>
      <c r="B298" s="253"/>
      <c r="C298" s="580" t="s">
        <v>1057</v>
      </c>
      <c r="D298" s="581"/>
      <c r="E298" s="254">
        <v>25.76</v>
      </c>
      <c r="F298" s="540"/>
      <c r="G298" s="255"/>
      <c r="H298" s="256"/>
      <c r="I298" s="251"/>
      <c r="J298" s="257"/>
      <c r="K298" s="251"/>
      <c r="M298" s="252" t="s">
        <v>1057</v>
      </c>
      <c r="O298" s="241"/>
    </row>
    <row r="299" spans="1:15" ht="12.75">
      <c r="A299" s="250"/>
      <c r="B299" s="253"/>
      <c r="C299" s="580" t="s">
        <v>1058</v>
      </c>
      <c r="D299" s="581"/>
      <c r="E299" s="254">
        <v>13.75</v>
      </c>
      <c r="F299" s="540"/>
      <c r="G299" s="255"/>
      <c r="H299" s="256"/>
      <c r="I299" s="251"/>
      <c r="J299" s="257"/>
      <c r="K299" s="251"/>
      <c r="M299" s="252" t="s">
        <v>1058</v>
      </c>
      <c r="O299" s="241"/>
    </row>
    <row r="300" spans="1:80" ht="12.75">
      <c r="A300" s="242">
        <v>38</v>
      </c>
      <c r="B300" s="243" t="s">
        <v>406</v>
      </c>
      <c r="C300" s="244" t="s">
        <v>407</v>
      </c>
      <c r="D300" s="245" t="s">
        <v>112</v>
      </c>
      <c r="E300" s="246">
        <v>39.51</v>
      </c>
      <c r="F300" s="377"/>
      <c r="G300" s="247">
        <f>E300*F300</f>
        <v>0</v>
      </c>
      <c r="H300" s="248">
        <v>0</v>
      </c>
      <c r="I300" s="249">
        <f>E300*H300</f>
        <v>0</v>
      </c>
      <c r="J300" s="248">
        <v>0</v>
      </c>
      <c r="K300" s="249">
        <f>E300*J300</f>
        <v>0</v>
      </c>
      <c r="O300" s="241">
        <v>2</v>
      </c>
      <c r="AA300" s="214">
        <v>1</v>
      </c>
      <c r="AB300" s="214">
        <v>1</v>
      </c>
      <c r="AC300" s="214">
        <v>1</v>
      </c>
      <c r="AZ300" s="214">
        <v>1</v>
      </c>
      <c r="BA300" s="214">
        <f>IF(AZ300=1,G300,0)</f>
        <v>0</v>
      </c>
      <c r="BB300" s="214">
        <f>IF(AZ300=2,G300,0)</f>
        <v>0</v>
      </c>
      <c r="BC300" s="214">
        <f>IF(AZ300=3,G300,0)</f>
        <v>0</v>
      </c>
      <c r="BD300" s="214">
        <f>IF(AZ300=4,G300,0)</f>
        <v>0</v>
      </c>
      <c r="BE300" s="214">
        <f>IF(AZ300=5,G300,0)</f>
        <v>0</v>
      </c>
      <c r="CA300" s="241">
        <v>1</v>
      </c>
      <c r="CB300" s="241">
        <v>1</v>
      </c>
    </row>
    <row r="301" spans="1:15" ht="12.75">
      <c r="A301" s="250"/>
      <c r="B301" s="253"/>
      <c r="C301" s="580" t="s">
        <v>1057</v>
      </c>
      <c r="D301" s="581"/>
      <c r="E301" s="254">
        <v>25.76</v>
      </c>
      <c r="F301" s="540"/>
      <c r="G301" s="255"/>
      <c r="H301" s="256"/>
      <c r="I301" s="251"/>
      <c r="J301" s="257"/>
      <c r="K301" s="251"/>
      <c r="M301" s="252" t="s">
        <v>1057</v>
      </c>
      <c r="O301" s="241"/>
    </row>
    <row r="302" spans="1:15" ht="12.75">
      <c r="A302" s="250"/>
      <c r="B302" s="253"/>
      <c r="C302" s="580" t="s">
        <v>1058</v>
      </c>
      <c r="D302" s="581"/>
      <c r="E302" s="254">
        <v>13.75</v>
      </c>
      <c r="F302" s="540"/>
      <c r="G302" s="255"/>
      <c r="H302" s="256"/>
      <c r="I302" s="251"/>
      <c r="J302" s="257"/>
      <c r="K302" s="251"/>
      <c r="M302" s="252" t="s">
        <v>1058</v>
      </c>
      <c r="O302" s="241"/>
    </row>
    <row r="303" spans="1:80" ht="12.75">
      <c r="A303" s="242">
        <v>39</v>
      </c>
      <c r="B303" s="243" t="s">
        <v>408</v>
      </c>
      <c r="C303" s="244" t="s">
        <v>409</v>
      </c>
      <c r="D303" s="245" t="s">
        <v>112</v>
      </c>
      <c r="E303" s="246">
        <v>965.173</v>
      </c>
      <c r="F303" s="377"/>
      <c r="G303" s="247">
        <f>E303*F303</f>
        <v>0</v>
      </c>
      <c r="H303" s="248">
        <v>0.02525</v>
      </c>
      <c r="I303" s="249">
        <f>E303*H303</f>
        <v>24.370618250000003</v>
      </c>
      <c r="J303" s="248">
        <v>0</v>
      </c>
      <c r="K303" s="249">
        <f>E303*J303</f>
        <v>0</v>
      </c>
      <c r="O303" s="241">
        <v>2</v>
      </c>
      <c r="AA303" s="214">
        <v>1</v>
      </c>
      <c r="AB303" s="214">
        <v>1</v>
      </c>
      <c r="AC303" s="214">
        <v>1</v>
      </c>
      <c r="AZ303" s="214">
        <v>1</v>
      </c>
      <c r="BA303" s="214">
        <f>IF(AZ303=1,G303,0)</f>
        <v>0</v>
      </c>
      <c r="BB303" s="214">
        <f>IF(AZ303=2,G303,0)</f>
        <v>0</v>
      </c>
      <c r="BC303" s="214">
        <f>IF(AZ303=3,G303,0)</f>
        <v>0</v>
      </c>
      <c r="BD303" s="214">
        <f>IF(AZ303=4,G303,0)</f>
        <v>0</v>
      </c>
      <c r="BE303" s="214">
        <f>IF(AZ303=5,G303,0)</f>
        <v>0</v>
      </c>
      <c r="CA303" s="241">
        <v>1</v>
      </c>
      <c r="CB303" s="241">
        <v>1</v>
      </c>
    </row>
    <row r="304" spans="1:15" ht="12.75">
      <c r="A304" s="250"/>
      <c r="B304" s="253"/>
      <c r="C304" s="580" t="s">
        <v>1005</v>
      </c>
      <c r="D304" s="581"/>
      <c r="E304" s="254">
        <v>869.4</v>
      </c>
      <c r="F304" s="540"/>
      <c r="G304" s="255"/>
      <c r="H304" s="256"/>
      <c r="I304" s="251"/>
      <c r="J304" s="257"/>
      <c r="K304" s="251"/>
      <c r="M304" s="252" t="s">
        <v>1005</v>
      </c>
      <c r="O304" s="241"/>
    </row>
    <row r="305" spans="1:15" ht="12.75">
      <c r="A305" s="250"/>
      <c r="B305" s="253"/>
      <c r="C305" s="580" t="s">
        <v>1006</v>
      </c>
      <c r="D305" s="581"/>
      <c r="E305" s="254">
        <v>39.51</v>
      </c>
      <c r="F305" s="540"/>
      <c r="G305" s="255"/>
      <c r="H305" s="256"/>
      <c r="I305" s="251"/>
      <c r="J305" s="257"/>
      <c r="K305" s="251"/>
      <c r="M305" s="252" t="s">
        <v>1006</v>
      </c>
      <c r="O305" s="241"/>
    </row>
    <row r="306" spans="1:15" ht="12.75">
      <c r="A306" s="250"/>
      <c r="B306" s="253"/>
      <c r="C306" s="580" t="s">
        <v>1007</v>
      </c>
      <c r="D306" s="581"/>
      <c r="E306" s="254">
        <v>6.1</v>
      </c>
      <c r="F306" s="540"/>
      <c r="G306" s="255"/>
      <c r="H306" s="256"/>
      <c r="I306" s="251"/>
      <c r="J306" s="257"/>
      <c r="K306" s="251"/>
      <c r="M306" s="252" t="s">
        <v>1007</v>
      </c>
      <c r="O306" s="241"/>
    </row>
    <row r="307" spans="1:15" ht="12.75">
      <c r="A307" s="250"/>
      <c r="B307" s="253"/>
      <c r="C307" s="580" t="s">
        <v>1008</v>
      </c>
      <c r="D307" s="581"/>
      <c r="E307" s="254">
        <v>50.163</v>
      </c>
      <c r="F307" s="540"/>
      <c r="G307" s="255"/>
      <c r="H307" s="256"/>
      <c r="I307" s="251"/>
      <c r="J307" s="257"/>
      <c r="K307" s="251"/>
      <c r="M307" s="252" t="s">
        <v>1008</v>
      </c>
      <c r="O307" s="241"/>
    </row>
    <row r="308" spans="1:80" ht="12.75">
      <c r="A308" s="242">
        <v>40</v>
      </c>
      <c r="B308" s="243" t="s">
        <v>1059</v>
      </c>
      <c r="C308" s="244" t="s">
        <v>1060</v>
      </c>
      <c r="D308" s="245" t="s">
        <v>112</v>
      </c>
      <c r="E308" s="246">
        <v>6.1</v>
      </c>
      <c r="F308" s="377"/>
      <c r="G308" s="247">
        <f>E308*F308</f>
        <v>0</v>
      </c>
      <c r="H308" s="248">
        <v>0.00368</v>
      </c>
      <c r="I308" s="249">
        <f>E308*H308</f>
        <v>0.022448</v>
      </c>
      <c r="J308" s="248">
        <v>0</v>
      </c>
      <c r="K308" s="249">
        <f>E308*J308</f>
        <v>0</v>
      </c>
      <c r="O308" s="241">
        <v>2</v>
      </c>
      <c r="AA308" s="214">
        <v>1</v>
      </c>
      <c r="AB308" s="214">
        <v>1</v>
      </c>
      <c r="AC308" s="214">
        <v>1</v>
      </c>
      <c r="AZ308" s="214">
        <v>1</v>
      </c>
      <c r="BA308" s="214">
        <f>IF(AZ308=1,G308,0)</f>
        <v>0</v>
      </c>
      <c r="BB308" s="214">
        <f>IF(AZ308=2,G308,0)</f>
        <v>0</v>
      </c>
      <c r="BC308" s="214">
        <f>IF(AZ308=3,G308,0)</f>
        <v>0</v>
      </c>
      <c r="BD308" s="214">
        <f>IF(AZ308=4,G308,0)</f>
        <v>0</v>
      </c>
      <c r="BE308" s="214">
        <f>IF(AZ308=5,G308,0)</f>
        <v>0</v>
      </c>
      <c r="CA308" s="241">
        <v>1</v>
      </c>
      <c r="CB308" s="241">
        <v>1</v>
      </c>
    </row>
    <row r="309" spans="1:15" ht="12.75">
      <c r="A309" s="250"/>
      <c r="B309" s="253"/>
      <c r="C309" s="580" t="s">
        <v>329</v>
      </c>
      <c r="D309" s="581"/>
      <c r="E309" s="254">
        <v>0</v>
      </c>
      <c r="F309" s="540"/>
      <c r="G309" s="255"/>
      <c r="H309" s="256"/>
      <c r="I309" s="251"/>
      <c r="J309" s="257"/>
      <c r="K309" s="251"/>
      <c r="M309" s="252" t="s">
        <v>329</v>
      </c>
      <c r="O309" s="241"/>
    </row>
    <row r="310" spans="1:15" ht="12.75">
      <c r="A310" s="250"/>
      <c r="B310" s="253"/>
      <c r="C310" s="580" t="s">
        <v>1007</v>
      </c>
      <c r="D310" s="581"/>
      <c r="E310" s="254">
        <v>6.1</v>
      </c>
      <c r="F310" s="540"/>
      <c r="G310" s="255"/>
      <c r="H310" s="256"/>
      <c r="I310" s="251"/>
      <c r="J310" s="257"/>
      <c r="K310" s="251"/>
      <c r="M310" s="252" t="s">
        <v>1007</v>
      </c>
      <c r="O310" s="241"/>
    </row>
    <row r="311" spans="1:80" ht="12.75">
      <c r="A311" s="242">
        <v>41</v>
      </c>
      <c r="B311" s="243" t="s">
        <v>410</v>
      </c>
      <c r="C311" s="244" t="s">
        <v>411</v>
      </c>
      <c r="D311" s="245" t="s">
        <v>112</v>
      </c>
      <c r="E311" s="246">
        <v>174.24</v>
      </c>
      <c r="F311" s="377"/>
      <c r="G311" s="247">
        <f>E311*F311</f>
        <v>0</v>
      </c>
      <c r="H311" s="248">
        <v>0.04793</v>
      </c>
      <c r="I311" s="249">
        <f>E311*H311</f>
        <v>8.351323200000001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0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580" t="s">
        <v>1003</v>
      </c>
      <c r="D312" s="581"/>
      <c r="E312" s="254">
        <v>68.04</v>
      </c>
      <c r="F312" s="540"/>
      <c r="G312" s="255"/>
      <c r="H312" s="256"/>
      <c r="I312" s="251"/>
      <c r="J312" s="257"/>
      <c r="K312" s="251"/>
      <c r="M312" s="252" t="s">
        <v>1003</v>
      </c>
      <c r="O312" s="241"/>
    </row>
    <row r="313" spans="1:15" ht="12.75">
      <c r="A313" s="250"/>
      <c r="B313" s="253"/>
      <c r="C313" s="580" t="s">
        <v>1004</v>
      </c>
      <c r="D313" s="581"/>
      <c r="E313" s="254">
        <v>106.2</v>
      </c>
      <c r="F313" s="540"/>
      <c r="G313" s="255"/>
      <c r="H313" s="256"/>
      <c r="I313" s="251"/>
      <c r="J313" s="257"/>
      <c r="K313" s="251"/>
      <c r="M313" s="252" t="s">
        <v>1004</v>
      </c>
      <c r="O313" s="241"/>
    </row>
    <row r="314" spans="1:80" ht="22.5">
      <c r="A314" s="242">
        <v>42</v>
      </c>
      <c r="B314" s="243" t="s">
        <v>412</v>
      </c>
      <c r="C314" s="244" t="s">
        <v>413</v>
      </c>
      <c r="D314" s="245" t="s">
        <v>227</v>
      </c>
      <c r="E314" s="246">
        <v>365.36</v>
      </c>
      <c r="F314" s="377"/>
      <c r="G314" s="247">
        <f>E314*F314</f>
        <v>0</v>
      </c>
      <c r="H314" s="248">
        <v>0.00015</v>
      </c>
      <c r="I314" s="249">
        <f>E314*H314</f>
        <v>0.054804</v>
      </c>
      <c r="J314" s="248">
        <v>0</v>
      </c>
      <c r="K314" s="249">
        <f>E314*J314</f>
        <v>0</v>
      </c>
      <c r="O314" s="241">
        <v>2</v>
      </c>
      <c r="AA314" s="214">
        <v>1</v>
      </c>
      <c r="AB314" s="214">
        <v>1</v>
      </c>
      <c r="AC314" s="214">
        <v>1</v>
      </c>
      <c r="AZ314" s="214">
        <v>1</v>
      </c>
      <c r="BA314" s="214">
        <f>IF(AZ314=1,G314,0)</f>
        <v>0</v>
      </c>
      <c r="BB314" s="214">
        <f>IF(AZ314=2,G314,0)</f>
        <v>0</v>
      </c>
      <c r="BC314" s="214">
        <f>IF(AZ314=3,G314,0)</f>
        <v>0</v>
      </c>
      <c r="BD314" s="214">
        <f>IF(AZ314=4,G314,0)</f>
        <v>0</v>
      </c>
      <c r="BE314" s="214">
        <f>IF(AZ314=5,G314,0)</f>
        <v>0</v>
      </c>
      <c r="CA314" s="241">
        <v>1</v>
      </c>
      <c r="CB314" s="241">
        <v>1</v>
      </c>
    </row>
    <row r="315" spans="1:15" ht="12.75">
      <c r="A315" s="250"/>
      <c r="B315" s="253"/>
      <c r="C315" s="580" t="s">
        <v>965</v>
      </c>
      <c r="D315" s="581"/>
      <c r="E315" s="254">
        <v>211.2</v>
      </c>
      <c r="F315" s="540"/>
      <c r="G315" s="255"/>
      <c r="H315" s="256"/>
      <c r="I315" s="251"/>
      <c r="J315" s="257"/>
      <c r="K315" s="251"/>
      <c r="M315" s="252" t="s">
        <v>965</v>
      </c>
      <c r="O315" s="241"/>
    </row>
    <row r="316" spans="1:15" ht="12.75">
      <c r="A316" s="250"/>
      <c r="B316" s="253"/>
      <c r="C316" s="580" t="s">
        <v>966</v>
      </c>
      <c r="D316" s="581"/>
      <c r="E316" s="254">
        <v>14.4</v>
      </c>
      <c r="F316" s="540"/>
      <c r="G316" s="255"/>
      <c r="H316" s="256"/>
      <c r="I316" s="251"/>
      <c r="J316" s="257"/>
      <c r="K316" s="251"/>
      <c r="M316" s="252" t="s">
        <v>966</v>
      </c>
      <c r="O316" s="241"/>
    </row>
    <row r="317" spans="1:15" ht="12.75">
      <c r="A317" s="250"/>
      <c r="B317" s="253"/>
      <c r="C317" s="580" t="s">
        <v>967</v>
      </c>
      <c r="D317" s="581"/>
      <c r="E317" s="254">
        <v>12</v>
      </c>
      <c r="F317" s="540"/>
      <c r="G317" s="255"/>
      <c r="H317" s="256"/>
      <c r="I317" s="251"/>
      <c r="J317" s="257"/>
      <c r="K317" s="251"/>
      <c r="M317" s="252" t="s">
        <v>967</v>
      </c>
      <c r="O317" s="241"/>
    </row>
    <row r="318" spans="1:15" ht="12.75">
      <c r="A318" s="250"/>
      <c r="B318" s="253"/>
      <c r="C318" s="580" t="s">
        <v>968</v>
      </c>
      <c r="D318" s="581"/>
      <c r="E318" s="254">
        <v>13.5</v>
      </c>
      <c r="F318" s="540"/>
      <c r="G318" s="255"/>
      <c r="H318" s="256"/>
      <c r="I318" s="251"/>
      <c r="J318" s="257"/>
      <c r="K318" s="251"/>
      <c r="M318" s="252" t="s">
        <v>968</v>
      </c>
      <c r="O318" s="241"/>
    </row>
    <row r="319" spans="1:15" ht="12.75">
      <c r="A319" s="250"/>
      <c r="B319" s="253"/>
      <c r="C319" s="580" t="s">
        <v>969</v>
      </c>
      <c r="D319" s="581"/>
      <c r="E319" s="254">
        <v>39</v>
      </c>
      <c r="F319" s="540"/>
      <c r="G319" s="255"/>
      <c r="H319" s="256"/>
      <c r="I319" s="251"/>
      <c r="J319" s="257"/>
      <c r="K319" s="251"/>
      <c r="M319" s="252" t="s">
        <v>969</v>
      </c>
      <c r="O319" s="241"/>
    </row>
    <row r="320" spans="1:15" ht="12.75">
      <c r="A320" s="250"/>
      <c r="B320" s="253"/>
      <c r="C320" s="580" t="s">
        <v>970</v>
      </c>
      <c r="D320" s="581"/>
      <c r="E320" s="254">
        <v>25</v>
      </c>
      <c r="F320" s="540"/>
      <c r="G320" s="255"/>
      <c r="H320" s="256"/>
      <c r="I320" s="251"/>
      <c r="J320" s="257"/>
      <c r="K320" s="251"/>
      <c r="M320" s="252" t="s">
        <v>970</v>
      </c>
      <c r="O320" s="241"/>
    </row>
    <row r="321" spans="1:15" ht="12.75">
      <c r="A321" s="250"/>
      <c r="B321" s="253"/>
      <c r="C321" s="580" t="s">
        <v>971</v>
      </c>
      <c r="D321" s="581"/>
      <c r="E321" s="254">
        <v>12</v>
      </c>
      <c r="F321" s="540"/>
      <c r="G321" s="255"/>
      <c r="H321" s="256"/>
      <c r="I321" s="251"/>
      <c r="J321" s="257"/>
      <c r="K321" s="251"/>
      <c r="M321" s="252" t="s">
        <v>971</v>
      </c>
      <c r="O321" s="241"/>
    </row>
    <row r="322" spans="1:15" ht="12.75">
      <c r="A322" s="250"/>
      <c r="B322" s="253"/>
      <c r="C322" s="580" t="s">
        <v>972</v>
      </c>
      <c r="D322" s="581"/>
      <c r="E322" s="254">
        <v>8.4</v>
      </c>
      <c r="F322" s="540"/>
      <c r="G322" s="255"/>
      <c r="H322" s="256"/>
      <c r="I322" s="251"/>
      <c r="J322" s="257"/>
      <c r="K322" s="251"/>
      <c r="M322" s="252" t="s">
        <v>972</v>
      </c>
      <c r="O322" s="241"/>
    </row>
    <row r="323" spans="1:15" ht="12.75">
      <c r="A323" s="250"/>
      <c r="B323" s="253"/>
      <c r="C323" s="580" t="s">
        <v>973</v>
      </c>
      <c r="D323" s="581"/>
      <c r="E323" s="254">
        <v>3.6</v>
      </c>
      <c r="F323" s="540"/>
      <c r="G323" s="255"/>
      <c r="H323" s="256"/>
      <c r="I323" s="251"/>
      <c r="J323" s="257"/>
      <c r="K323" s="251"/>
      <c r="M323" s="252" t="s">
        <v>973</v>
      </c>
      <c r="O323" s="241"/>
    </row>
    <row r="324" spans="1:15" ht="12.75">
      <c r="A324" s="250"/>
      <c r="B324" s="253"/>
      <c r="C324" s="587" t="s">
        <v>202</v>
      </c>
      <c r="D324" s="581"/>
      <c r="E324" s="278">
        <v>339.1</v>
      </c>
      <c r="F324" s="540"/>
      <c r="G324" s="255"/>
      <c r="H324" s="256"/>
      <c r="I324" s="251"/>
      <c r="J324" s="257"/>
      <c r="K324" s="251"/>
      <c r="M324" s="252" t="s">
        <v>202</v>
      </c>
      <c r="O324" s="241"/>
    </row>
    <row r="325" spans="1:15" ht="12.75">
      <c r="A325" s="250"/>
      <c r="B325" s="253"/>
      <c r="C325" s="580" t="s">
        <v>974</v>
      </c>
      <c r="D325" s="581"/>
      <c r="E325" s="254">
        <v>5.04</v>
      </c>
      <c r="F325" s="540"/>
      <c r="G325" s="255"/>
      <c r="H325" s="256"/>
      <c r="I325" s="251"/>
      <c r="J325" s="257"/>
      <c r="K325" s="251"/>
      <c r="M325" s="252" t="s">
        <v>974</v>
      </c>
      <c r="O325" s="241"/>
    </row>
    <row r="326" spans="1:15" ht="12.75">
      <c r="A326" s="250"/>
      <c r="B326" s="253"/>
      <c r="C326" s="580" t="s">
        <v>975</v>
      </c>
      <c r="D326" s="581"/>
      <c r="E326" s="254">
        <v>9.88</v>
      </c>
      <c r="F326" s="540"/>
      <c r="G326" s="255"/>
      <c r="H326" s="256"/>
      <c r="I326" s="251"/>
      <c r="J326" s="257"/>
      <c r="K326" s="251"/>
      <c r="M326" s="252" t="s">
        <v>975</v>
      </c>
      <c r="O326" s="241"/>
    </row>
    <row r="327" spans="1:15" ht="12.75">
      <c r="A327" s="250"/>
      <c r="B327" s="253"/>
      <c r="C327" s="580" t="s">
        <v>976</v>
      </c>
      <c r="D327" s="581"/>
      <c r="E327" s="254">
        <v>5.64</v>
      </c>
      <c r="F327" s="540"/>
      <c r="G327" s="255"/>
      <c r="H327" s="256"/>
      <c r="I327" s="251"/>
      <c r="J327" s="257"/>
      <c r="K327" s="251"/>
      <c r="M327" s="252" t="s">
        <v>976</v>
      </c>
      <c r="O327" s="241"/>
    </row>
    <row r="328" spans="1:15" ht="12.75">
      <c r="A328" s="250"/>
      <c r="B328" s="253"/>
      <c r="C328" s="580" t="s">
        <v>977</v>
      </c>
      <c r="D328" s="581"/>
      <c r="E328" s="254">
        <v>5.7</v>
      </c>
      <c r="F328" s="540"/>
      <c r="G328" s="255"/>
      <c r="H328" s="256"/>
      <c r="I328" s="251"/>
      <c r="J328" s="257"/>
      <c r="K328" s="251"/>
      <c r="M328" s="252" t="s">
        <v>977</v>
      </c>
      <c r="O328" s="241"/>
    </row>
    <row r="329" spans="1:15" ht="12.75">
      <c r="A329" s="250"/>
      <c r="B329" s="253"/>
      <c r="C329" s="587" t="s">
        <v>202</v>
      </c>
      <c r="D329" s="581"/>
      <c r="E329" s="278">
        <v>26.26</v>
      </c>
      <c r="F329" s="540"/>
      <c r="G329" s="255"/>
      <c r="H329" s="256"/>
      <c r="I329" s="251"/>
      <c r="J329" s="257"/>
      <c r="K329" s="251"/>
      <c r="M329" s="252" t="s">
        <v>202</v>
      </c>
      <c r="O329" s="241"/>
    </row>
    <row r="330" spans="1:80" ht="22.5">
      <c r="A330" s="242">
        <v>43</v>
      </c>
      <c r="B330" s="243" t="s">
        <v>1061</v>
      </c>
      <c r="C330" s="244" t="s">
        <v>1062</v>
      </c>
      <c r="D330" s="245" t="s">
        <v>112</v>
      </c>
      <c r="E330" s="246">
        <v>6.1</v>
      </c>
      <c r="F330" s="377"/>
      <c r="G330" s="247">
        <f>E330*F330</f>
        <v>0</v>
      </c>
      <c r="H330" s="248">
        <v>0.00367</v>
      </c>
      <c r="I330" s="249">
        <f>E330*H330</f>
        <v>0.022387</v>
      </c>
      <c r="J330" s="248">
        <v>0</v>
      </c>
      <c r="K330" s="249">
        <f>E330*J330</f>
        <v>0</v>
      </c>
      <c r="O330" s="241">
        <v>2</v>
      </c>
      <c r="AA330" s="214">
        <v>1</v>
      </c>
      <c r="AB330" s="214">
        <v>1</v>
      </c>
      <c r="AC330" s="214">
        <v>1</v>
      </c>
      <c r="AZ330" s="214">
        <v>1</v>
      </c>
      <c r="BA330" s="214">
        <f>IF(AZ330=1,G330,0)</f>
        <v>0</v>
      </c>
      <c r="BB330" s="214">
        <f>IF(AZ330=2,G330,0)</f>
        <v>0</v>
      </c>
      <c r="BC330" s="214">
        <f>IF(AZ330=3,G330,0)</f>
        <v>0</v>
      </c>
      <c r="BD330" s="214">
        <f>IF(AZ330=4,G330,0)</f>
        <v>0</v>
      </c>
      <c r="BE330" s="214">
        <f>IF(AZ330=5,G330,0)</f>
        <v>0</v>
      </c>
      <c r="CA330" s="241">
        <v>1</v>
      </c>
      <c r="CB330" s="241">
        <v>1</v>
      </c>
    </row>
    <row r="331" spans="1:15" ht="12.75">
      <c r="A331" s="250"/>
      <c r="B331" s="253"/>
      <c r="C331" s="580" t="s">
        <v>329</v>
      </c>
      <c r="D331" s="581"/>
      <c r="E331" s="254">
        <v>0</v>
      </c>
      <c r="F331" s="540"/>
      <c r="G331" s="255"/>
      <c r="H331" s="256"/>
      <c r="I331" s="251"/>
      <c r="J331" s="257"/>
      <c r="K331" s="251"/>
      <c r="M331" s="252" t="s">
        <v>329</v>
      </c>
      <c r="O331" s="241"/>
    </row>
    <row r="332" spans="1:15" ht="12.75">
      <c r="A332" s="250"/>
      <c r="B332" s="253"/>
      <c r="C332" s="580" t="s">
        <v>1007</v>
      </c>
      <c r="D332" s="581"/>
      <c r="E332" s="254">
        <v>6.1</v>
      </c>
      <c r="F332" s="540"/>
      <c r="G332" s="255"/>
      <c r="H332" s="256"/>
      <c r="I332" s="251"/>
      <c r="J332" s="257"/>
      <c r="K332" s="251"/>
      <c r="M332" s="252" t="s">
        <v>1007</v>
      </c>
      <c r="O332" s="241"/>
    </row>
    <row r="333" spans="1:80" ht="12.75">
      <c r="A333" s="242">
        <v>44</v>
      </c>
      <c r="B333" s="243" t="s">
        <v>420</v>
      </c>
      <c r="C333" s="244" t="s">
        <v>421</v>
      </c>
      <c r="D333" s="245" t="s">
        <v>227</v>
      </c>
      <c r="E333" s="246">
        <v>144.8</v>
      </c>
      <c r="F333" s="377"/>
      <c r="G333" s="247">
        <f>E333*F333</f>
        <v>0</v>
      </c>
      <c r="H333" s="248">
        <v>0</v>
      </c>
      <c r="I333" s="249">
        <f>E333*H333</f>
        <v>0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2</v>
      </c>
      <c r="AZ333" s="214">
        <v>1</v>
      </c>
      <c r="BA333" s="214">
        <f>IF(AZ333=1,G333,0)</f>
        <v>0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580" t="s">
        <v>949</v>
      </c>
      <c r="D334" s="581"/>
      <c r="E334" s="254">
        <v>47.03</v>
      </c>
      <c r="F334" s="540"/>
      <c r="G334" s="255"/>
      <c r="H334" s="256"/>
      <c r="I334" s="251"/>
      <c r="J334" s="257"/>
      <c r="K334" s="251"/>
      <c r="M334" s="252" t="s">
        <v>949</v>
      </c>
      <c r="O334" s="241"/>
    </row>
    <row r="335" spans="1:15" ht="12.75">
      <c r="A335" s="250"/>
      <c r="B335" s="253"/>
      <c r="C335" s="580" t="s">
        <v>950</v>
      </c>
      <c r="D335" s="581"/>
      <c r="E335" s="254">
        <v>43.67</v>
      </c>
      <c r="F335" s="540"/>
      <c r="G335" s="255"/>
      <c r="H335" s="256"/>
      <c r="I335" s="251"/>
      <c r="J335" s="257"/>
      <c r="K335" s="251"/>
      <c r="M335" s="252" t="s">
        <v>950</v>
      </c>
      <c r="O335" s="241"/>
    </row>
    <row r="336" spans="1:15" ht="12.75">
      <c r="A336" s="250"/>
      <c r="B336" s="253"/>
      <c r="C336" s="580" t="s">
        <v>951</v>
      </c>
      <c r="D336" s="581"/>
      <c r="E336" s="254">
        <v>22.16</v>
      </c>
      <c r="F336" s="540"/>
      <c r="G336" s="255"/>
      <c r="H336" s="256"/>
      <c r="I336" s="251"/>
      <c r="J336" s="257"/>
      <c r="K336" s="251"/>
      <c r="M336" s="252" t="s">
        <v>951</v>
      </c>
      <c r="O336" s="241"/>
    </row>
    <row r="337" spans="1:15" ht="12.75">
      <c r="A337" s="250"/>
      <c r="B337" s="253"/>
      <c r="C337" s="580" t="s">
        <v>952</v>
      </c>
      <c r="D337" s="581"/>
      <c r="E337" s="254">
        <v>31.94</v>
      </c>
      <c r="F337" s="540"/>
      <c r="G337" s="255"/>
      <c r="H337" s="256"/>
      <c r="I337" s="251"/>
      <c r="J337" s="257"/>
      <c r="K337" s="251"/>
      <c r="M337" s="252" t="s">
        <v>952</v>
      </c>
      <c r="O337" s="241"/>
    </row>
    <row r="338" spans="1:80" ht="12.75">
      <c r="A338" s="242">
        <v>45</v>
      </c>
      <c r="B338" s="243" t="s">
        <v>1063</v>
      </c>
      <c r="C338" s="244" t="s">
        <v>1064</v>
      </c>
      <c r="D338" s="245" t="s">
        <v>227</v>
      </c>
      <c r="E338" s="246">
        <v>152.04</v>
      </c>
      <c r="F338" s="377"/>
      <c r="G338" s="247">
        <f>E338*F338</f>
        <v>0</v>
      </c>
      <c r="H338" s="248">
        <v>0.00034</v>
      </c>
      <c r="I338" s="249">
        <f>E338*H338</f>
        <v>0.0516936</v>
      </c>
      <c r="J338" s="248"/>
      <c r="K338" s="249">
        <f>E338*J338</f>
        <v>0</v>
      </c>
      <c r="O338" s="241">
        <v>2</v>
      </c>
      <c r="AA338" s="214">
        <v>3</v>
      </c>
      <c r="AB338" s="214">
        <v>1</v>
      </c>
      <c r="AC338" s="214">
        <v>553927380</v>
      </c>
      <c r="AZ338" s="214">
        <v>1</v>
      </c>
      <c r="BA338" s="214">
        <f>IF(AZ338=1,G338,0)</f>
        <v>0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3</v>
      </c>
      <c r="CB338" s="241">
        <v>1</v>
      </c>
    </row>
    <row r="339" spans="1:15" ht="12.75">
      <c r="A339" s="250"/>
      <c r="B339" s="253"/>
      <c r="C339" s="580" t="s">
        <v>949</v>
      </c>
      <c r="D339" s="581"/>
      <c r="E339" s="254">
        <v>47.03</v>
      </c>
      <c r="F339" s="540"/>
      <c r="G339" s="255"/>
      <c r="H339" s="256"/>
      <c r="I339" s="251"/>
      <c r="J339" s="257"/>
      <c r="K339" s="251"/>
      <c r="M339" s="252" t="s">
        <v>949</v>
      </c>
      <c r="O339" s="241"/>
    </row>
    <row r="340" spans="1:15" ht="12.75">
      <c r="A340" s="250"/>
      <c r="B340" s="253"/>
      <c r="C340" s="580" t="s">
        <v>950</v>
      </c>
      <c r="D340" s="581"/>
      <c r="E340" s="254">
        <v>43.67</v>
      </c>
      <c r="F340" s="540"/>
      <c r="G340" s="255"/>
      <c r="H340" s="256"/>
      <c r="I340" s="251"/>
      <c r="J340" s="257"/>
      <c r="K340" s="251"/>
      <c r="M340" s="252" t="s">
        <v>950</v>
      </c>
      <c r="O340" s="241"/>
    </row>
    <row r="341" spans="1:15" ht="12.75">
      <c r="A341" s="250"/>
      <c r="B341" s="253"/>
      <c r="C341" s="580" t="s">
        <v>951</v>
      </c>
      <c r="D341" s="581"/>
      <c r="E341" s="254">
        <v>22.16</v>
      </c>
      <c r="F341" s="540"/>
      <c r="G341" s="255"/>
      <c r="H341" s="256"/>
      <c r="I341" s="251"/>
      <c r="J341" s="257"/>
      <c r="K341" s="251"/>
      <c r="M341" s="252" t="s">
        <v>951</v>
      </c>
      <c r="O341" s="241"/>
    </row>
    <row r="342" spans="1:15" ht="12.75">
      <c r="A342" s="250"/>
      <c r="B342" s="253"/>
      <c r="C342" s="580" t="s">
        <v>952</v>
      </c>
      <c r="D342" s="581"/>
      <c r="E342" s="254">
        <v>31.94</v>
      </c>
      <c r="F342" s="540"/>
      <c r="G342" s="255"/>
      <c r="H342" s="256"/>
      <c r="I342" s="251"/>
      <c r="J342" s="257"/>
      <c r="K342" s="251"/>
      <c r="M342" s="252" t="s">
        <v>952</v>
      </c>
      <c r="O342" s="241"/>
    </row>
    <row r="343" spans="1:15" ht="12.75">
      <c r="A343" s="250"/>
      <c r="B343" s="253"/>
      <c r="C343" s="587" t="s">
        <v>202</v>
      </c>
      <c r="D343" s="581"/>
      <c r="E343" s="278">
        <v>144.8</v>
      </c>
      <c r="F343" s="540"/>
      <c r="G343" s="255"/>
      <c r="H343" s="256"/>
      <c r="I343" s="251"/>
      <c r="J343" s="257"/>
      <c r="K343" s="251"/>
      <c r="M343" s="252" t="s">
        <v>202</v>
      </c>
      <c r="O343" s="241"/>
    </row>
    <row r="344" spans="1:15" ht="12.75">
      <c r="A344" s="250"/>
      <c r="B344" s="253"/>
      <c r="C344" s="580" t="s">
        <v>1065</v>
      </c>
      <c r="D344" s="581"/>
      <c r="E344" s="254">
        <v>7.24</v>
      </c>
      <c r="F344" s="540"/>
      <c r="G344" s="255"/>
      <c r="H344" s="256"/>
      <c r="I344" s="251"/>
      <c r="J344" s="257"/>
      <c r="K344" s="251"/>
      <c r="M344" s="252" t="s">
        <v>1065</v>
      </c>
      <c r="O344" s="241"/>
    </row>
    <row r="345" spans="1:57" ht="12.75">
      <c r="A345" s="258"/>
      <c r="B345" s="259" t="s">
        <v>102</v>
      </c>
      <c r="C345" s="260" t="s">
        <v>297</v>
      </c>
      <c r="D345" s="261"/>
      <c r="E345" s="262"/>
      <c r="F345" s="542"/>
      <c r="G345" s="264">
        <f>SUM(G166:G344)</f>
        <v>0</v>
      </c>
      <c r="H345" s="265"/>
      <c r="I345" s="266">
        <f>SUM(I166:I344)</f>
        <v>50.068333214000006</v>
      </c>
      <c r="J345" s="265"/>
      <c r="K345" s="266">
        <f>SUM(K166:K344)</f>
        <v>0</v>
      </c>
      <c r="O345" s="241">
        <v>4</v>
      </c>
      <c r="BA345" s="267">
        <f>SUM(BA166:BA344)</f>
        <v>0</v>
      </c>
      <c r="BB345" s="267">
        <f>SUM(BB166:BB344)</f>
        <v>0</v>
      </c>
      <c r="BC345" s="267">
        <f>SUM(BC166:BC344)</f>
        <v>0</v>
      </c>
      <c r="BD345" s="267">
        <f>SUM(BD166:BD344)</f>
        <v>0</v>
      </c>
      <c r="BE345" s="267">
        <f>SUM(BE166:BE344)</f>
        <v>0</v>
      </c>
    </row>
    <row r="346" spans="1:15" ht="12.75">
      <c r="A346" s="231" t="s">
        <v>98</v>
      </c>
      <c r="B346" s="232" t="s">
        <v>430</v>
      </c>
      <c r="C346" s="233" t="s">
        <v>431</v>
      </c>
      <c r="D346" s="234"/>
      <c r="E346" s="235"/>
      <c r="F346" s="543"/>
      <c r="G346" s="236"/>
      <c r="H346" s="237"/>
      <c r="I346" s="238"/>
      <c r="J346" s="239"/>
      <c r="K346" s="240"/>
      <c r="O346" s="241">
        <v>1</v>
      </c>
    </row>
    <row r="347" spans="1:80" ht="12.75">
      <c r="A347" s="242">
        <v>46</v>
      </c>
      <c r="B347" s="243" t="s">
        <v>433</v>
      </c>
      <c r="C347" s="244" t="s">
        <v>434</v>
      </c>
      <c r="D347" s="245" t="s">
        <v>153</v>
      </c>
      <c r="E347" s="246">
        <v>6</v>
      </c>
      <c r="F347" s="377"/>
      <c r="G347" s="247">
        <f>E347*F347</f>
        <v>0</v>
      </c>
      <c r="H347" s="248">
        <v>0</v>
      </c>
      <c r="I347" s="249">
        <f>E347*H347</f>
        <v>0</v>
      </c>
      <c r="J347" s="248"/>
      <c r="K347" s="249">
        <f>E347*J347</f>
        <v>0</v>
      </c>
      <c r="O347" s="241">
        <v>2</v>
      </c>
      <c r="AA347" s="214">
        <v>12</v>
      </c>
      <c r="AB347" s="214">
        <v>0</v>
      </c>
      <c r="AC347" s="214">
        <v>3</v>
      </c>
      <c r="AZ347" s="214">
        <v>1</v>
      </c>
      <c r="BA347" s="214">
        <f>IF(AZ347=1,G347,0)</f>
        <v>0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12</v>
      </c>
      <c r="CB347" s="241">
        <v>0</v>
      </c>
    </row>
    <row r="348" spans="1:80" ht="22.5">
      <c r="A348" s="242">
        <v>47</v>
      </c>
      <c r="B348" s="243" t="s">
        <v>435</v>
      </c>
      <c r="C348" s="244" t="s">
        <v>436</v>
      </c>
      <c r="D348" s="245" t="s">
        <v>153</v>
      </c>
      <c r="E348" s="246">
        <v>1</v>
      </c>
      <c r="F348" s="377"/>
      <c r="G348" s="247">
        <f>E348*F348</f>
        <v>0</v>
      </c>
      <c r="H348" s="248">
        <v>0</v>
      </c>
      <c r="I348" s="249">
        <f>E348*H348</f>
        <v>0</v>
      </c>
      <c r="J348" s="248"/>
      <c r="K348" s="249">
        <f>E348*J348</f>
        <v>0</v>
      </c>
      <c r="O348" s="241">
        <v>2</v>
      </c>
      <c r="AA348" s="214">
        <v>12</v>
      </c>
      <c r="AB348" s="214">
        <v>0</v>
      </c>
      <c r="AC348" s="214">
        <v>4</v>
      </c>
      <c r="AZ348" s="214">
        <v>1</v>
      </c>
      <c r="BA348" s="214">
        <f>IF(AZ348=1,G348,0)</f>
        <v>0</v>
      </c>
      <c r="BB348" s="214">
        <f>IF(AZ348=2,G348,0)</f>
        <v>0</v>
      </c>
      <c r="BC348" s="214">
        <f>IF(AZ348=3,G348,0)</f>
        <v>0</v>
      </c>
      <c r="BD348" s="214">
        <f>IF(AZ348=4,G348,0)</f>
        <v>0</v>
      </c>
      <c r="BE348" s="214">
        <f>IF(AZ348=5,G348,0)</f>
        <v>0</v>
      </c>
      <c r="CA348" s="241">
        <v>12</v>
      </c>
      <c r="CB348" s="241">
        <v>0</v>
      </c>
    </row>
    <row r="349" spans="1:80" ht="12.75">
      <c r="A349" s="242">
        <v>48</v>
      </c>
      <c r="B349" s="243" t="s">
        <v>437</v>
      </c>
      <c r="C349" s="244" t="s">
        <v>438</v>
      </c>
      <c r="D349" s="245" t="s">
        <v>153</v>
      </c>
      <c r="E349" s="246">
        <v>6</v>
      </c>
      <c r="F349" s="377"/>
      <c r="G349" s="247">
        <f>E349*F349</f>
        <v>0</v>
      </c>
      <c r="H349" s="248">
        <v>0</v>
      </c>
      <c r="I349" s="249">
        <f>E349*H349</f>
        <v>0</v>
      </c>
      <c r="J349" s="248"/>
      <c r="K349" s="249">
        <f>E349*J349</f>
        <v>0</v>
      </c>
      <c r="O349" s="241">
        <v>2</v>
      </c>
      <c r="AA349" s="214">
        <v>12</v>
      </c>
      <c r="AB349" s="214">
        <v>0</v>
      </c>
      <c r="AC349" s="214">
        <v>5</v>
      </c>
      <c r="AZ349" s="214">
        <v>1</v>
      </c>
      <c r="BA349" s="214">
        <f>IF(AZ349=1,G349,0)</f>
        <v>0</v>
      </c>
      <c r="BB349" s="214">
        <f>IF(AZ349=2,G349,0)</f>
        <v>0</v>
      </c>
      <c r="BC349" s="214">
        <f>IF(AZ349=3,G349,0)</f>
        <v>0</v>
      </c>
      <c r="BD349" s="214">
        <f>IF(AZ349=4,G349,0)</f>
        <v>0</v>
      </c>
      <c r="BE349" s="214">
        <f>IF(AZ349=5,G349,0)</f>
        <v>0</v>
      </c>
      <c r="CA349" s="241">
        <v>12</v>
      </c>
      <c r="CB349" s="241">
        <v>0</v>
      </c>
    </row>
    <row r="350" spans="1:57" ht="12.75">
      <c r="A350" s="258"/>
      <c r="B350" s="259" t="s">
        <v>102</v>
      </c>
      <c r="C350" s="260" t="s">
        <v>432</v>
      </c>
      <c r="D350" s="261"/>
      <c r="E350" s="262"/>
      <c r="F350" s="542"/>
      <c r="G350" s="264">
        <f>SUM(G346:G349)</f>
        <v>0</v>
      </c>
      <c r="H350" s="265"/>
      <c r="I350" s="266">
        <f>SUM(I346:I349)</f>
        <v>0</v>
      </c>
      <c r="J350" s="265"/>
      <c r="K350" s="266">
        <f>SUM(K346:K349)</f>
        <v>0</v>
      </c>
      <c r="O350" s="241">
        <v>4</v>
      </c>
      <c r="BA350" s="267">
        <f>SUM(BA346:BA349)</f>
        <v>0</v>
      </c>
      <c r="BB350" s="267">
        <f>SUM(BB346:BB349)</f>
        <v>0</v>
      </c>
      <c r="BC350" s="267">
        <f>SUM(BC346:BC349)</f>
        <v>0</v>
      </c>
      <c r="BD350" s="267">
        <f>SUM(BD346:BD349)</f>
        <v>0</v>
      </c>
      <c r="BE350" s="267">
        <f>SUM(BE346:BE349)</f>
        <v>0</v>
      </c>
    </row>
    <row r="351" spans="1:15" ht="12.75">
      <c r="A351" s="231" t="s">
        <v>98</v>
      </c>
      <c r="B351" s="232" t="s">
        <v>439</v>
      </c>
      <c r="C351" s="233" t="s">
        <v>440</v>
      </c>
      <c r="D351" s="234"/>
      <c r="E351" s="235"/>
      <c r="F351" s="543"/>
      <c r="G351" s="236"/>
      <c r="H351" s="237"/>
      <c r="I351" s="238"/>
      <c r="J351" s="239"/>
      <c r="K351" s="240"/>
      <c r="O351" s="241">
        <v>1</v>
      </c>
    </row>
    <row r="352" spans="1:80" ht="12.75">
      <c r="A352" s="242">
        <v>49</v>
      </c>
      <c r="B352" s="243" t="s">
        <v>1066</v>
      </c>
      <c r="C352" s="244" t="s">
        <v>1067</v>
      </c>
      <c r="D352" s="245" t="s">
        <v>125</v>
      </c>
      <c r="E352" s="246">
        <v>0.34</v>
      </c>
      <c r="F352" s="377"/>
      <c r="G352" s="247">
        <f>E352*F352</f>
        <v>0</v>
      </c>
      <c r="H352" s="248">
        <v>2.5</v>
      </c>
      <c r="I352" s="249">
        <f>E352*H352</f>
        <v>0.8500000000000001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0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580" t="s">
        <v>1068</v>
      </c>
      <c r="D353" s="581"/>
      <c r="E353" s="254">
        <v>0.34</v>
      </c>
      <c r="F353" s="540"/>
      <c r="G353" s="255"/>
      <c r="H353" s="256"/>
      <c r="I353" s="251"/>
      <c r="J353" s="257"/>
      <c r="K353" s="251"/>
      <c r="M353" s="252" t="s">
        <v>1068</v>
      </c>
      <c r="O353" s="241"/>
    </row>
    <row r="354" spans="1:80" ht="12.75">
      <c r="A354" s="242">
        <v>50</v>
      </c>
      <c r="B354" s="243" t="s">
        <v>442</v>
      </c>
      <c r="C354" s="244" t="s">
        <v>443</v>
      </c>
      <c r="D354" s="245" t="s">
        <v>112</v>
      </c>
      <c r="E354" s="246">
        <v>31.41</v>
      </c>
      <c r="F354" s="377"/>
      <c r="G354" s="247">
        <f>E354*F354</f>
        <v>0</v>
      </c>
      <c r="H354" s="248">
        <v>0.04984</v>
      </c>
      <c r="I354" s="249">
        <f>E354*H354</f>
        <v>1.5654744</v>
      </c>
      <c r="J354" s="248">
        <v>0</v>
      </c>
      <c r="K354" s="249">
        <f>E354*J354</f>
        <v>0</v>
      </c>
      <c r="O354" s="241">
        <v>2</v>
      </c>
      <c r="AA354" s="214">
        <v>1</v>
      </c>
      <c r="AB354" s="214">
        <v>1</v>
      </c>
      <c r="AC354" s="214">
        <v>1</v>
      </c>
      <c r="AZ354" s="214">
        <v>1</v>
      </c>
      <c r="BA354" s="214">
        <f>IF(AZ354=1,G354,0)</f>
        <v>0</v>
      </c>
      <c r="BB354" s="214">
        <f>IF(AZ354=2,G354,0)</f>
        <v>0</v>
      </c>
      <c r="BC354" s="214">
        <f>IF(AZ354=3,G354,0)</f>
        <v>0</v>
      </c>
      <c r="BD354" s="214">
        <f>IF(AZ354=4,G354,0)</f>
        <v>0</v>
      </c>
      <c r="BE354" s="214">
        <f>IF(AZ354=5,G354,0)</f>
        <v>0</v>
      </c>
      <c r="CA354" s="241">
        <v>1</v>
      </c>
      <c r="CB354" s="241">
        <v>1</v>
      </c>
    </row>
    <row r="355" spans="1:15" ht="12.75">
      <c r="A355" s="250"/>
      <c r="B355" s="253"/>
      <c r="C355" s="580" t="s">
        <v>1052</v>
      </c>
      <c r="D355" s="581"/>
      <c r="E355" s="254">
        <v>11.4</v>
      </c>
      <c r="F355" s="540"/>
      <c r="G355" s="255"/>
      <c r="H355" s="256"/>
      <c r="I355" s="251"/>
      <c r="J355" s="257"/>
      <c r="K355" s="251"/>
      <c r="M355" s="252" t="s">
        <v>1052</v>
      </c>
      <c r="O355" s="241"/>
    </row>
    <row r="356" spans="1:15" ht="12.75">
      <c r="A356" s="250"/>
      <c r="B356" s="253"/>
      <c r="C356" s="580" t="s">
        <v>1069</v>
      </c>
      <c r="D356" s="581"/>
      <c r="E356" s="254">
        <v>64.8</v>
      </c>
      <c r="F356" s="540"/>
      <c r="G356" s="255"/>
      <c r="H356" s="256"/>
      <c r="I356" s="251"/>
      <c r="J356" s="257"/>
      <c r="K356" s="251"/>
      <c r="M356" s="252" t="s">
        <v>1069</v>
      </c>
      <c r="O356" s="241"/>
    </row>
    <row r="357" spans="1:15" ht="12.75">
      <c r="A357" s="250"/>
      <c r="B357" s="253"/>
      <c r="C357" s="580" t="s">
        <v>1070</v>
      </c>
      <c r="D357" s="581"/>
      <c r="E357" s="254">
        <v>1.2</v>
      </c>
      <c r="F357" s="540"/>
      <c r="G357" s="255"/>
      <c r="H357" s="256"/>
      <c r="I357" s="251"/>
      <c r="J357" s="257"/>
      <c r="K357" s="251"/>
      <c r="M357" s="252" t="s">
        <v>1070</v>
      </c>
      <c r="O357" s="241"/>
    </row>
    <row r="358" spans="1:15" ht="12.75">
      <c r="A358" s="250"/>
      <c r="B358" s="253"/>
      <c r="C358" s="580" t="s">
        <v>1049</v>
      </c>
      <c r="D358" s="581"/>
      <c r="E358" s="254">
        <v>3</v>
      </c>
      <c r="F358" s="540"/>
      <c r="G358" s="255"/>
      <c r="H358" s="256"/>
      <c r="I358" s="251"/>
      <c r="J358" s="257"/>
      <c r="K358" s="251"/>
      <c r="M358" s="252" t="s">
        <v>1049</v>
      </c>
      <c r="O358" s="241"/>
    </row>
    <row r="359" spans="1:15" ht="12.75">
      <c r="A359" s="250"/>
      <c r="B359" s="253"/>
      <c r="C359" s="580" t="s">
        <v>1050</v>
      </c>
      <c r="D359" s="581"/>
      <c r="E359" s="254">
        <v>4.5</v>
      </c>
      <c r="F359" s="540"/>
      <c r="G359" s="255"/>
      <c r="H359" s="256"/>
      <c r="I359" s="251"/>
      <c r="J359" s="257"/>
      <c r="K359" s="251"/>
      <c r="M359" s="252" t="s">
        <v>1050</v>
      </c>
      <c r="O359" s="241"/>
    </row>
    <row r="360" spans="1:15" ht="12.75">
      <c r="A360" s="250"/>
      <c r="B360" s="253"/>
      <c r="C360" s="580" t="s">
        <v>1051</v>
      </c>
      <c r="D360" s="581"/>
      <c r="E360" s="254">
        <v>9</v>
      </c>
      <c r="F360" s="540"/>
      <c r="G360" s="255"/>
      <c r="H360" s="256"/>
      <c r="I360" s="251"/>
      <c r="J360" s="257"/>
      <c r="K360" s="251"/>
      <c r="M360" s="252" t="s">
        <v>1051</v>
      </c>
      <c r="O360" s="241"/>
    </row>
    <row r="361" spans="1:15" ht="12.75">
      <c r="A361" s="250"/>
      <c r="B361" s="253"/>
      <c r="C361" s="580" t="s">
        <v>1053</v>
      </c>
      <c r="D361" s="581"/>
      <c r="E361" s="254">
        <v>6</v>
      </c>
      <c r="F361" s="540"/>
      <c r="G361" s="255"/>
      <c r="H361" s="256"/>
      <c r="I361" s="251"/>
      <c r="J361" s="257"/>
      <c r="K361" s="251"/>
      <c r="M361" s="252" t="s">
        <v>1053</v>
      </c>
      <c r="O361" s="241"/>
    </row>
    <row r="362" spans="1:15" ht="12.75">
      <c r="A362" s="250"/>
      <c r="B362" s="253"/>
      <c r="C362" s="580" t="s">
        <v>1054</v>
      </c>
      <c r="D362" s="581"/>
      <c r="E362" s="254">
        <v>3.6</v>
      </c>
      <c r="F362" s="540"/>
      <c r="G362" s="255"/>
      <c r="H362" s="256"/>
      <c r="I362" s="251"/>
      <c r="J362" s="257"/>
      <c r="K362" s="251"/>
      <c r="M362" s="252" t="s">
        <v>1054</v>
      </c>
      <c r="O362" s="241"/>
    </row>
    <row r="363" spans="1:15" ht="12.75">
      <c r="A363" s="250"/>
      <c r="B363" s="253"/>
      <c r="C363" s="580" t="s">
        <v>1055</v>
      </c>
      <c r="D363" s="581"/>
      <c r="E363" s="254">
        <v>1.2</v>
      </c>
      <c r="F363" s="540"/>
      <c r="G363" s="255"/>
      <c r="H363" s="256"/>
      <c r="I363" s="251"/>
      <c r="J363" s="257"/>
      <c r="K363" s="251"/>
      <c r="M363" s="252" t="s">
        <v>1055</v>
      </c>
      <c r="O363" s="241"/>
    </row>
    <row r="364" spans="1:15" ht="12.75">
      <c r="A364" s="250"/>
      <c r="B364" s="253"/>
      <c r="C364" s="587" t="s">
        <v>202</v>
      </c>
      <c r="D364" s="581"/>
      <c r="E364" s="278">
        <v>104.7</v>
      </c>
      <c r="F364" s="540"/>
      <c r="G364" s="255"/>
      <c r="H364" s="256"/>
      <c r="I364" s="251"/>
      <c r="J364" s="257"/>
      <c r="K364" s="251"/>
      <c r="M364" s="252" t="s">
        <v>202</v>
      </c>
      <c r="O364" s="241"/>
    </row>
    <row r="365" spans="1:15" ht="12.75">
      <c r="A365" s="250"/>
      <c r="B365" s="253"/>
      <c r="C365" s="580" t="s">
        <v>1071</v>
      </c>
      <c r="D365" s="581"/>
      <c r="E365" s="254">
        <v>-73.29</v>
      </c>
      <c r="F365" s="540"/>
      <c r="G365" s="255"/>
      <c r="H365" s="256"/>
      <c r="I365" s="251"/>
      <c r="J365" s="257"/>
      <c r="K365" s="251"/>
      <c r="M365" s="252" t="s">
        <v>1071</v>
      </c>
      <c r="O365" s="241"/>
    </row>
    <row r="366" spans="1:80" ht="12.75">
      <c r="A366" s="242">
        <v>51</v>
      </c>
      <c r="B366" s="243" t="s">
        <v>464</v>
      </c>
      <c r="C366" s="244" t="s">
        <v>465</v>
      </c>
      <c r="D366" s="245" t="s">
        <v>112</v>
      </c>
      <c r="E366" s="246">
        <v>6.1</v>
      </c>
      <c r="F366" s="377"/>
      <c r="G366" s="247">
        <f>E366*F366</f>
        <v>0</v>
      </c>
      <c r="H366" s="248">
        <v>0</v>
      </c>
      <c r="I366" s="249">
        <f>E366*H366</f>
        <v>0</v>
      </c>
      <c r="J366" s="248">
        <v>0</v>
      </c>
      <c r="K366" s="249">
        <f>E366*J366</f>
        <v>0</v>
      </c>
      <c r="O366" s="241">
        <v>2</v>
      </c>
      <c r="AA366" s="214">
        <v>2</v>
      </c>
      <c r="AB366" s="214">
        <v>1</v>
      </c>
      <c r="AC366" s="214">
        <v>1</v>
      </c>
      <c r="AZ366" s="214">
        <v>1</v>
      </c>
      <c r="BA366" s="214">
        <f>IF(AZ366=1,G366,0)</f>
        <v>0</v>
      </c>
      <c r="BB366" s="214">
        <f>IF(AZ366=2,G366,0)</f>
        <v>0</v>
      </c>
      <c r="BC366" s="214">
        <f>IF(AZ366=3,G366,0)</f>
        <v>0</v>
      </c>
      <c r="BD366" s="214">
        <f>IF(AZ366=4,G366,0)</f>
        <v>0</v>
      </c>
      <c r="BE366" s="214">
        <f>IF(AZ366=5,G366,0)</f>
        <v>0</v>
      </c>
      <c r="CA366" s="241">
        <v>2</v>
      </c>
      <c r="CB366" s="241">
        <v>1</v>
      </c>
    </row>
    <row r="367" spans="1:15" ht="12.75">
      <c r="A367" s="250"/>
      <c r="B367" s="253"/>
      <c r="C367" s="580" t="s">
        <v>1072</v>
      </c>
      <c r="D367" s="581"/>
      <c r="E367" s="254">
        <v>1</v>
      </c>
      <c r="F367" s="540"/>
      <c r="G367" s="255"/>
      <c r="H367" s="256"/>
      <c r="I367" s="251"/>
      <c r="J367" s="257"/>
      <c r="K367" s="251"/>
      <c r="M367" s="252" t="s">
        <v>1072</v>
      </c>
      <c r="O367" s="241"/>
    </row>
    <row r="368" spans="1:15" ht="12.75">
      <c r="A368" s="250"/>
      <c r="B368" s="253"/>
      <c r="C368" s="580" t="s">
        <v>1073</v>
      </c>
      <c r="D368" s="581"/>
      <c r="E368" s="254">
        <v>1.8</v>
      </c>
      <c r="F368" s="540"/>
      <c r="G368" s="255"/>
      <c r="H368" s="256"/>
      <c r="I368" s="251"/>
      <c r="J368" s="257"/>
      <c r="K368" s="251"/>
      <c r="M368" s="252" t="s">
        <v>1073</v>
      </c>
      <c r="O368" s="241"/>
    </row>
    <row r="369" spans="1:15" ht="12.75">
      <c r="A369" s="250"/>
      <c r="B369" s="253"/>
      <c r="C369" s="580" t="s">
        <v>1074</v>
      </c>
      <c r="D369" s="581"/>
      <c r="E369" s="254">
        <v>1.6</v>
      </c>
      <c r="F369" s="540"/>
      <c r="G369" s="255"/>
      <c r="H369" s="256"/>
      <c r="I369" s="251"/>
      <c r="J369" s="257"/>
      <c r="K369" s="251"/>
      <c r="M369" s="252" t="s">
        <v>1074</v>
      </c>
      <c r="O369" s="241"/>
    </row>
    <row r="370" spans="1:15" ht="12.75">
      <c r="A370" s="250"/>
      <c r="B370" s="253"/>
      <c r="C370" s="580" t="s">
        <v>1075</v>
      </c>
      <c r="D370" s="581"/>
      <c r="E370" s="254">
        <v>1.7</v>
      </c>
      <c r="F370" s="540"/>
      <c r="G370" s="255"/>
      <c r="H370" s="256"/>
      <c r="I370" s="251"/>
      <c r="J370" s="257"/>
      <c r="K370" s="251"/>
      <c r="M370" s="252" t="s">
        <v>1075</v>
      </c>
      <c r="O370" s="241"/>
    </row>
    <row r="371" spans="1:15" ht="12.75">
      <c r="A371" s="250"/>
      <c r="B371" s="253"/>
      <c r="C371" s="587" t="s">
        <v>202</v>
      </c>
      <c r="D371" s="581"/>
      <c r="E371" s="278">
        <v>6.1000000000000005</v>
      </c>
      <c r="F371" s="540"/>
      <c r="G371" s="255"/>
      <c r="H371" s="256"/>
      <c r="I371" s="251"/>
      <c r="J371" s="257"/>
      <c r="K371" s="251"/>
      <c r="M371" s="252" t="s">
        <v>202</v>
      </c>
      <c r="O371" s="241"/>
    </row>
    <row r="372" spans="1:57" ht="12.75">
      <c r="A372" s="258"/>
      <c r="B372" s="259" t="s">
        <v>102</v>
      </c>
      <c r="C372" s="260" t="s">
        <v>441</v>
      </c>
      <c r="D372" s="261"/>
      <c r="E372" s="262"/>
      <c r="F372" s="542"/>
      <c r="G372" s="264">
        <f>SUM(G351:G371)</f>
        <v>0</v>
      </c>
      <c r="H372" s="265"/>
      <c r="I372" s="266">
        <f>SUM(I351:I371)</f>
        <v>2.4154744</v>
      </c>
      <c r="J372" s="265"/>
      <c r="K372" s="266">
        <f>SUM(K351:K371)</f>
        <v>0</v>
      </c>
      <c r="O372" s="241">
        <v>4</v>
      </c>
      <c r="BA372" s="267">
        <f>SUM(BA351:BA371)</f>
        <v>0</v>
      </c>
      <c r="BB372" s="267">
        <f>SUM(BB351:BB371)</f>
        <v>0</v>
      </c>
      <c r="BC372" s="267">
        <f>SUM(BC351:BC371)</f>
        <v>0</v>
      </c>
      <c r="BD372" s="267">
        <f>SUM(BD351:BD371)</f>
        <v>0</v>
      </c>
      <c r="BE372" s="267">
        <f>SUM(BE351:BE371)</f>
        <v>0</v>
      </c>
    </row>
    <row r="373" spans="1:15" ht="12.75">
      <c r="A373" s="231" t="s">
        <v>98</v>
      </c>
      <c r="B373" s="232" t="s">
        <v>477</v>
      </c>
      <c r="C373" s="233" t="s">
        <v>478</v>
      </c>
      <c r="D373" s="234"/>
      <c r="E373" s="235"/>
      <c r="F373" s="543"/>
      <c r="G373" s="236"/>
      <c r="H373" s="237"/>
      <c r="I373" s="238"/>
      <c r="J373" s="239"/>
      <c r="K373" s="240"/>
      <c r="O373" s="241">
        <v>1</v>
      </c>
    </row>
    <row r="374" spans="1:80" ht="22.5">
      <c r="A374" s="242">
        <v>52</v>
      </c>
      <c r="B374" s="243" t="s">
        <v>480</v>
      </c>
      <c r="C374" s="244" t="s">
        <v>481</v>
      </c>
      <c r="D374" s="245" t="s">
        <v>227</v>
      </c>
      <c r="E374" s="246">
        <v>11.4</v>
      </c>
      <c r="F374" s="377"/>
      <c r="G374" s="247">
        <f>E374*F374</f>
        <v>0</v>
      </c>
      <c r="H374" s="248">
        <v>0.00616</v>
      </c>
      <c r="I374" s="249">
        <f>E374*H374</f>
        <v>0.070224</v>
      </c>
      <c r="J374" s="248">
        <v>0</v>
      </c>
      <c r="K374" s="249">
        <f>E374*J374</f>
        <v>0</v>
      </c>
      <c r="O374" s="241">
        <v>2</v>
      </c>
      <c r="AA374" s="214">
        <v>1</v>
      </c>
      <c r="AB374" s="214">
        <v>1</v>
      </c>
      <c r="AC374" s="214">
        <v>1</v>
      </c>
      <c r="AZ374" s="214">
        <v>1</v>
      </c>
      <c r="BA374" s="214">
        <f>IF(AZ374=1,G374,0)</f>
        <v>0</v>
      </c>
      <c r="BB374" s="214">
        <f>IF(AZ374=2,G374,0)</f>
        <v>0</v>
      </c>
      <c r="BC374" s="214">
        <f>IF(AZ374=3,G374,0)</f>
        <v>0</v>
      </c>
      <c r="BD374" s="214">
        <f>IF(AZ374=4,G374,0)</f>
        <v>0</v>
      </c>
      <c r="BE374" s="214">
        <f>IF(AZ374=5,G374,0)</f>
        <v>0</v>
      </c>
      <c r="CA374" s="241">
        <v>1</v>
      </c>
      <c r="CB374" s="241">
        <v>1</v>
      </c>
    </row>
    <row r="375" spans="1:15" ht="12.75">
      <c r="A375" s="250"/>
      <c r="B375" s="253"/>
      <c r="C375" s="580" t="s">
        <v>1052</v>
      </c>
      <c r="D375" s="581"/>
      <c r="E375" s="254">
        <v>11.4</v>
      </c>
      <c r="F375" s="540"/>
      <c r="G375" s="255"/>
      <c r="H375" s="256"/>
      <c r="I375" s="251"/>
      <c r="J375" s="257"/>
      <c r="K375" s="251"/>
      <c r="M375" s="252" t="s">
        <v>1052</v>
      </c>
      <c r="O375" s="241"/>
    </row>
    <row r="376" spans="1:80" ht="22.5">
      <c r="A376" s="242">
        <v>53</v>
      </c>
      <c r="B376" s="243" t="s">
        <v>1076</v>
      </c>
      <c r="C376" s="244" t="s">
        <v>1077</v>
      </c>
      <c r="D376" s="245" t="s">
        <v>227</v>
      </c>
      <c r="E376" s="246">
        <v>93.3</v>
      </c>
      <c r="F376" s="377"/>
      <c r="G376" s="247">
        <f>E376*F376</f>
        <v>0</v>
      </c>
      <c r="H376" s="248">
        <v>0.00746</v>
      </c>
      <c r="I376" s="249">
        <f>E376*H376</f>
        <v>0.6960179999999999</v>
      </c>
      <c r="J376" s="248">
        <v>0</v>
      </c>
      <c r="K376" s="249">
        <f>E376*J376</f>
        <v>0</v>
      </c>
      <c r="O376" s="241">
        <v>2</v>
      </c>
      <c r="AA376" s="214">
        <v>1</v>
      </c>
      <c r="AB376" s="214">
        <v>1</v>
      </c>
      <c r="AC376" s="214">
        <v>1</v>
      </c>
      <c r="AZ376" s="214">
        <v>1</v>
      </c>
      <c r="BA376" s="214">
        <f>IF(AZ376=1,G376,0)</f>
        <v>0</v>
      </c>
      <c r="BB376" s="214">
        <f>IF(AZ376=2,G376,0)</f>
        <v>0</v>
      </c>
      <c r="BC376" s="214">
        <f>IF(AZ376=3,G376,0)</f>
        <v>0</v>
      </c>
      <c r="BD376" s="214">
        <f>IF(AZ376=4,G376,0)</f>
        <v>0</v>
      </c>
      <c r="BE376" s="214">
        <f>IF(AZ376=5,G376,0)</f>
        <v>0</v>
      </c>
      <c r="CA376" s="241">
        <v>1</v>
      </c>
      <c r="CB376" s="241">
        <v>1</v>
      </c>
    </row>
    <row r="377" spans="1:15" ht="12.75">
      <c r="A377" s="250"/>
      <c r="B377" s="253"/>
      <c r="C377" s="580" t="s">
        <v>1069</v>
      </c>
      <c r="D377" s="581"/>
      <c r="E377" s="254">
        <v>64.8</v>
      </c>
      <c r="F377" s="540"/>
      <c r="G377" s="255"/>
      <c r="H377" s="256"/>
      <c r="I377" s="251"/>
      <c r="J377" s="257"/>
      <c r="K377" s="251"/>
      <c r="M377" s="252" t="s">
        <v>1069</v>
      </c>
      <c r="O377" s="241"/>
    </row>
    <row r="378" spans="1:15" ht="12.75">
      <c r="A378" s="250"/>
      <c r="B378" s="253"/>
      <c r="C378" s="580" t="s">
        <v>1070</v>
      </c>
      <c r="D378" s="581"/>
      <c r="E378" s="254">
        <v>1.2</v>
      </c>
      <c r="F378" s="540"/>
      <c r="G378" s="255"/>
      <c r="H378" s="256"/>
      <c r="I378" s="251"/>
      <c r="J378" s="257"/>
      <c r="K378" s="251"/>
      <c r="M378" s="252" t="s">
        <v>1070</v>
      </c>
      <c r="O378" s="241"/>
    </row>
    <row r="379" spans="1:15" ht="12.75">
      <c r="A379" s="250"/>
      <c r="B379" s="253"/>
      <c r="C379" s="580" t="s">
        <v>1049</v>
      </c>
      <c r="D379" s="581"/>
      <c r="E379" s="254">
        <v>3</v>
      </c>
      <c r="F379" s="540"/>
      <c r="G379" s="255"/>
      <c r="H379" s="256"/>
      <c r="I379" s="251"/>
      <c r="J379" s="257"/>
      <c r="K379" s="251"/>
      <c r="M379" s="252" t="s">
        <v>1049</v>
      </c>
      <c r="O379" s="241"/>
    </row>
    <row r="380" spans="1:15" ht="12.75">
      <c r="A380" s="250"/>
      <c r="B380" s="253"/>
      <c r="C380" s="580" t="s">
        <v>1050</v>
      </c>
      <c r="D380" s="581"/>
      <c r="E380" s="254">
        <v>4.5</v>
      </c>
      <c r="F380" s="540"/>
      <c r="G380" s="255"/>
      <c r="H380" s="256"/>
      <c r="I380" s="251"/>
      <c r="J380" s="257"/>
      <c r="K380" s="251"/>
      <c r="M380" s="252" t="s">
        <v>1050</v>
      </c>
      <c r="O380" s="241"/>
    </row>
    <row r="381" spans="1:15" ht="12.75">
      <c r="A381" s="250"/>
      <c r="B381" s="253"/>
      <c r="C381" s="580" t="s">
        <v>1051</v>
      </c>
      <c r="D381" s="581"/>
      <c r="E381" s="254">
        <v>9</v>
      </c>
      <c r="F381" s="540"/>
      <c r="G381" s="255"/>
      <c r="H381" s="256"/>
      <c r="I381" s="251"/>
      <c r="J381" s="257"/>
      <c r="K381" s="251"/>
      <c r="M381" s="252" t="s">
        <v>1051</v>
      </c>
      <c r="O381" s="241"/>
    </row>
    <row r="382" spans="1:15" ht="12.75">
      <c r="A382" s="250"/>
      <c r="B382" s="253"/>
      <c r="C382" s="580" t="s">
        <v>1053</v>
      </c>
      <c r="D382" s="581"/>
      <c r="E382" s="254">
        <v>6</v>
      </c>
      <c r="F382" s="540"/>
      <c r="G382" s="255"/>
      <c r="H382" s="256"/>
      <c r="I382" s="251"/>
      <c r="J382" s="257"/>
      <c r="K382" s="251"/>
      <c r="M382" s="252" t="s">
        <v>1053</v>
      </c>
      <c r="O382" s="241"/>
    </row>
    <row r="383" spans="1:15" ht="12.75">
      <c r="A383" s="250"/>
      <c r="B383" s="253"/>
      <c r="C383" s="580" t="s">
        <v>1054</v>
      </c>
      <c r="D383" s="581"/>
      <c r="E383" s="254">
        <v>3.6</v>
      </c>
      <c r="F383" s="540"/>
      <c r="G383" s="255"/>
      <c r="H383" s="256"/>
      <c r="I383" s="251"/>
      <c r="J383" s="257"/>
      <c r="K383" s="251"/>
      <c r="M383" s="252" t="s">
        <v>1054</v>
      </c>
      <c r="O383" s="241"/>
    </row>
    <row r="384" spans="1:15" ht="12.75">
      <c r="A384" s="250"/>
      <c r="B384" s="253"/>
      <c r="C384" s="580" t="s">
        <v>1055</v>
      </c>
      <c r="D384" s="581"/>
      <c r="E384" s="254">
        <v>1.2</v>
      </c>
      <c r="F384" s="540"/>
      <c r="G384" s="255"/>
      <c r="H384" s="256"/>
      <c r="I384" s="251"/>
      <c r="J384" s="257"/>
      <c r="K384" s="251"/>
      <c r="M384" s="252" t="s">
        <v>1055</v>
      </c>
      <c r="O384" s="241"/>
    </row>
    <row r="385" spans="1:15" ht="12.75">
      <c r="A385" s="250"/>
      <c r="B385" s="253"/>
      <c r="C385" s="587" t="s">
        <v>202</v>
      </c>
      <c r="D385" s="581"/>
      <c r="E385" s="278">
        <v>93.3</v>
      </c>
      <c r="F385" s="540"/>
      <c r="G385" s="255"/>
      <c r="H385" s="256"/>
      <c r="I385" s="251"/>
      <c r="J385" s="257"/>
      <c r="K385" s="251"/>
      <c r="M385" s="252" t="s">
        <v>202</v>
      </c>
      <c r="O385" s="241"/>
    </row>
    <row r="386" spans="1:57" ht="12.75">
      <c r="A386" s="258"/>
      <c r="B386" s="259" t="s">
        <v>102</v>
      </c>
      <c r="C386" s="260" t="s">
        <v>479</v>
      </c>
      <c r="D386" s="261"/>
      <c r="E386" s="262"/>
      <c r="F386" s="542"/>
      <c r="G386" s="264">
        <f>SUM(G373:G385)</f>
        <v>0</v>
      </c>
      <c r="H386" s="265"/>
      <c r="I386" s="266">
        <f>SUM(I373:I385)</f>
        <v>0.7662419999999999</v>
      </c>
      <c r="J386" s="265"/>
      <c r="K386" s="266">
        <f>SUM(K373:K385)</f>
        <v>0</v>
      </c>
      <c r="O386" s="241">
        <v>4</v>
      </c>
      <c r="BA386" s="267">
        <f>SUM(BA373:BA385)</f>
        <v>0</v>
      </c>
      <c r="BB386" s="267">
        <f>SUM(BB373:BB385)</f>
        <v>0</v>
      </c>
      <c r="BC386" s="267">
        <f>SUM(BC373:BC385)</f>
        <v>0</v>
      </c>
      <c r="BD386" s="267">
        <f>SUM(BD373:BD385)</f>
        <v>0</v>
      </c>
      <c r="BE386" s="267">
        <f>SUM(BE373:BE385)</f>
        <v>0</v>
      </c>
    </row>
    <row r="387" spans="1:15" ht="12.75">
      <c r="A387" s="231" t="s">
        <v>98</v>
      </c>
      <c r="B387" s="232" t="s">
        <v>1078</v>
      </c>
      <c r="C387" s="233" t="s">
        <v>1079</v>
      </c>
      <c r="D387" s="234"/>
      <c r="E387" s="235"/>
      <c r="F387" s="543"/>
      <c r="G387" s="236"/>
      <c r="H387" s="237"/>
      <c r="I387" s="238"/>
      <c r="J387" s="239"/>
      <c r="K387" s="240"/>
      <c r="O387" s="241">
        <v>1</v>
      </c>
    </row>
    <row r="388" spans="1:80" ht="12.75">
      <c r="A388" s="242">
        <v>54</v>
      </c>
      <c r="B388" s="243" t="s">
        <v>1081</v>
      </c>
      <c r="C388" s="244" t="s">
        <v>1082</v>
      </c>
      <c r="D388" s="245" t="s">
        <v>227</v>
      </c>
      <c r="E388" s="246">
        <v>17</v>
      </c>
      <c r="F388" s="377"/>
      <c r="G388" s="247">
        <f>E388*F388</f>
        <v>0</v>
      </c>
      <c r="H388" s="248">
        <v>0</v>
      </c>
      <c r="I388" s="249">
        <f>E388*H388</f>
        <v>0</v>
      </c>
      <c r="J388" s="248">
        <v>0</v>
      </c>
      <c r="K388" s="249">
        <f>E388*J388</f>
        <v>0</v>
      </c>
      <c r="O388" s="241">
        <v>2</v>
      </c>
      <c r="AA388" s="214">
        <v>1</v>
      </c>
      <c r="AB388" s="214">
        <v>1</v>
      </c>
      <c r="AC388" s="214">
        <v>1</v>
      </c>
      <c r="AZ388" s="214">
        <v>1</v>
      </c>
      <c r="BA388" s="214">
        <f>IF(AZ388=1,G388,0)</f>
        <v>0</v>
      </c>
      <c r="BB388" s="214">
        <f>IF(AZ388=2,G388,0)</f>
        <v>0</v>
      </c>
      <c r="BC388" s="214">
        <f>IF(AZ388=3,G388,0)</f>
        <v>0</v>
      </c>
      <c r="BD388" s="214">
        <f>IF(AZ388=4,G388,0)</f>
        <v>0</v>
      </c>
      <c r="BE388" s="214">
        <f>IF(AZ388=5,G388,0)</f>
        <v>0</v>
      </c>
      <c r="CA388" s="241">
        <v>1</v>
      </c>
      <c r="CB388" s="241">
        <v>1</v>
      </c>
    </row>
    <row r="389" spans="1:15" ht="12.75">
      <c r="A389" s="250"/>
      <c r="B389" s="253"/>
      <c r="C389" s="580" t="s">
        <v>1083</v>
      </c>
      <c r="D389" s="581"/>
      <c r="E389" s="254">
        <v>17</v>
      </c>
      <c r="F389" s="540"/>
      <c r="G389" s="255"/>
      <c r="H389" s="256"/>
      <c r="I389" s="251"/>
      <c r="J389" s="257"/>
      <c r="K389" s="251"/>
      <c r="M389" s="252" t="s">
        <v>1083</v>
      </c>
      <c r="O389" s="241"/>
    </row>
    <row r="390" spans="1:57" ht="12.75">
      <c r="A390" s="258"/>
      <c r="B390" s="259" t="s">
        <v>102</v>
      </c>
      <c r="C390" s="260" t="s">
        <v>1080</v>
      </c>
      <c r="D390" s="261"/>
      <c r="E390" s="262"/>
      <c r="F390" s="542"/>
      <c r="G390" s="264">
        <f>SUM(G387:G389)</f>
        <v>0</v>
      </c>
      <c r="H390" s="265"/>
      <c r="I390" s="266">
        <f>SUM(I387:I389)</f>
        <v>0</v>
      </c>
      <c r="J390" s="265"/>
      <c r="K390" s="266">
        <f>SUM(K387:K389)</f>
        <v>0</v>
      </c>
      <c r="O390" s="241">
        <v>4</v>
      </c>
      <c r="BA390" s="267">
        <f>SUM(BA387:BA389)</f>
        <v>0</v>
      </c>
      <c r="BB390" s="267">
        <f>SUM(BB387:BB389)</f>
        <v>0</v>
      </c>
      <c r="BC390" s="267">
        <f>SUM(BC387:BC389)</f>
        <v>0</v>
      </c>
      <c r="BD390" s="267">
        <f>SUM(BD387:BD389)</f>
        <v>0</v>
      </c>
      <c r="BE390" s="267">
        <f>SUM(BE387:BE389)</f>
        <v>0</v>
      </c>
    </row>
    <row r="391" spans="1:15" ht="12.75">
      <c r="A391" s="231" t="s">
        <v>98</v>
      </c>
      <c r="B391" s="232" t="s">
        <v>488</v>
      </c>
      <c r="C391" s="233" t="s">
        <v>489</v>
      </c>
      <c r="D391" s="234"/>
      <c r="E391" s="235"/>
      <c r="F391" s="543"/>
      <c r="G391" s="236"/>
      <c r="H391" s="237"/>
      <c r="I391" s="238"/>
      <c r="J391" s="239"/>
      <c r="K391" s="240"/>
      <c r="O391" s="241">
        <v>1</v>
      </c>
    </row>
    <row r="392" spans="1:80" ht="12.75">
      <c r="A392" s="242">
        <v>55</v>
      </c>
      <c r="B392" s="243" t="s">
        <v>491</v>
      </c>
      <c r="C392" s="244" t="s">
        <v>492</v>
      </c>
      <c r="D392" s="245" t="s">
        <v>112</v>
      </c>
      <c r="E392" s="246">
        <v>1465</v>
      </c>
      <c r="F392" s="377"/>
      <c r="G392" s="247">
        <f>E392*F392</f>
        <v>0</v>
      </c>
      <c r="H392" s="248">
        <v>0.01838</v>
      </c>
      <c r="I392" s="249">
        <f>E392*H392</f>
        <v>26.9267</v>
      </c>
      <c r="J392" s="248">
        <v>0</v>
      </c>
      <c r="K392" s="249">
        <f>E392*J392</f>
        <v>0</v>
      </c>
      <c r="O392" s="241">
        <v>2</v>
      </c>
      <c r="AA392" s="214">
        <v>1</v>
      </c>
      <c r="AB392" s="214">
        <v>1</v>
      </c>
      <c r="AC392" s="214">
        <v>1</v>
      </c>
      <c r="AZ392" s="214">
        <v>1</v>
      </c>
      <c r="BA392" s="214">
        <f>IF(AZ392=1,G392,0)</f>
        <v>0</v>
      </c>
      <c r="BB392" s="214">
        <f>IF(AZ392=2,G392,0)</f>
        <v>0</v>
      </c>
      <c r="BC392" s="214">
        <f>IF(AZ392=3,G392,0)</f>
        <v>0</v>
      </c>
      <c r="BD392" s="214">
        <f>IF(AZ392=4,G392,0)</f>
        <v>0</v>
      </c>
      <c r="BE392" s="214">
        <f>IF(AZ392=5,G392,0)</f>
        <v>0</v>
      </c>
      <c r="CA392" s="241">
        <v>1</v>
      </c>
      <c r="CB392" s="241">
        <v>1</v>
      </c>
    </row>
    <row r="393" spans="1:15" ht="12.75">
      <c r="A393" s="250"/>
      <c r="B393" s="253"/>
      <c r="C393" s="580" t="s">
        <v>1084</v>
      </c>
      <c r="D393" s="581"/>
      <c r="E393" s="254">
        <v>526.5</v>
      </c>
      <c r="F393" s="540"/>
      <c r="G393" s="255"/>
      <c r="H393" s="256"/>
      <c r="I393" s="251"/>
      <c r="J393" s="257"/>
      <c r="K393" s="251"/>
      <c r="M393" s="252" t="s">
        <v>1084</v>
      </c>
      <c r="O393" s="241"/>
    </row>
    <row r="394" spans="1:15" ht="12.75">
      <c r="A394" s="250"/>
      <c r="B394" s="253"/>
      <c r="C394" s="580" t="s">
        <v>1085</v>
      </c>
      <c r="D394" s="581"/>
      <c r="E394" s="254">
        <v>490.5</v>
      </c>
      <c r="F394" s="540"/>
      <c r="G394" s="255"/>
      <c r="H394" s="256"/>
      <c r="I394" s="251"/>
      <c r="J394" s="257"/>
      <c r="K394" s="251"/>
      <c r="M394" s="252" t="s">
        <v>1085</v>
      </c>
      <c r="O394" s="241"/>
    </row>
    <row r="395" spans="1:15" ht="12.75">
      <c r="A395" s="250"/>
      <c r="B395" s="253"/>
      <c r="C395" s="580" t="s">
        <v>1086</v>
      </c>
      <c r="D395" s="581"/>
      <c r="E395" s="254">
        <v>224</v>
      </c>
      <c r="F395" s="540"/>
      <c r="G395" s="255"/>
      <c r="H395" s="256"/>
      <c r="I395" s="251"/>
      <c r="J395" s="257"/>
      <c r="K395" s="251"/>
      <c r="M395" s="252" t="s">
        <v>1086</v>
      </c>
      <c r="O395" s="241"/>
    </row>
    <row r="396" spans="1:15" ht="12.75">
      <c r="A396" s="250"/>
      <c r="B396" s="253"/>
      <c r="C396" s="580" t="s">
        <v>1087</v>
      </c>
      <c r="D396" s="581"/>
      <c r="E396" s="254">
        <v>224</v>
      </c>
      <c r="F396" s="540"/>
      <c r="G396" s="255"/>
      <c r="H396" s="256"/>
      <c r="I396" s="251"/>
      <c r="J396" s="257"/>
      <c r="K396" s="251"/>
      <c r="M396" s="252" t="s">
        <v>1087</v>
      </c>
      <c r="O396" s="241"/>
    </row>
    <row r="397" spans="1:15" ht="12.75">
      <c r="A397" s="250"/>
      <c r="B397" s="253"/>
      <c r="C397" s="587" t="s">
        <v>202</v>
      </c>
      <c r="D397" s="581"/>
      <c r="E397" s="278">
        <v>1465</v>
      </c>
      <c r="F397" s="540"/>
      <c r="G397" s="255"/>
      <c r="H397" s="256"/>
      <c r="I397" s="251"/>
      <c r="J397" s="257"/>
      <c r="K397" s="251"/>
      <c r="M397" s="252" t="s">
        <v>202</v>
      </c>
      <c r="O397" s="241"/>
    </row>
    <row r="398" spans="1:80" ht="22.5">
      <c r="A398" s="242">
        <v>56</v>
      </c>
      <c r="B398" s="243" t="s">
        <v>499</v>
      </c>
      <c r="C398" s="244" t="s">
        <v>500</v>
      </c>
      <c r="D398" s="245" t="s">
        <v>112</v>
      </c>
      <c r="E398" s="246">
        <v>2930</v>
      </c>
      <c r="F398" s="377"/>
      <c r="G398" s="247">
        <f>E398*F398</f>
        <v>0</v>
      </c>
      <c r="H398" s="248">
        <v>0</v>
      </c>
      <c r="I398" s="249">
        <f>E398*H398</f>
        <v>0</v>
      </c>
      <c r="J398" s="248">
        <v>0</v>
      </c>
      <c r="K398" s="249">
        <f>E398*J398</f>
        <v>0</v>
      </c>
      <c r="O398" s="241">
        <v>2</v>
      </c>
      <c r="AA398" s="214">
        <v>1</v>
      </c>
      <c r="AB398" s="214">
        <v>1</v>
      </c>
      <c r="AC398" s="214">
        <v>1</v>
      </c>
      <c r="AZ398" s="214">
        <v>1</v>
      </c>
      <c r="BA398" s="214">
        <f>IF(AZ398=1,G398,0)</f>
        <v>0</v>
      </c>
      <c r="BB398" s="214">
        <f>IF(AZ398=2,G398,0)</f>
        <v>0</v>
      </c>
      <c r="BC398" s="214">
        <f>IF(AZ398=3,G398,0)</f>
        <v>0</v>
      </c>
      <c r="BD398" s="214">
        <f>IF(AZ398=4,G398,0)</f>
        <v>0</v>
      </c>
      <c r="BE398" s="214">
        <f>IF(AZ398=5,G398,0)</f>
        <v>0</v>
      </c>
      <c r="CA398" s="241">
        <v>1</v>
      </c>
      <c r="CB398" s="241">
        <v>1</v>
      </c>
    </row>
    <row r="399" spans="1:15" ht="12.75">
      <c r="A399" s="250"/>
      <c r="B399" s="253"/>
      <c r="C399" s="580" t="s">
        <v>1088</v>
      </c>
      <c r="D399" s="581"/>
      <c r="E399" s="254">
        <v>2930</v>
      </c>
      <c r="F399" s="540"/>
      <c r="G399" s="255"/>
      <c r="H399" s="256"/>
      <c r="I399" s="251"/>
      <c r="J399" s="257"/>
      <c r="K399" s="251"/>
      <c r="M399" s="252" t="s">
        <v>1088</v>
      </c>
      <c r="O399" s="241"/>
    </row>
    <row r="400" spans="1:80" ht="12.75">
      <c r="A400" s="242">
        <v>57</v>
      </c>
      <c r="B400" s="243" t="s">
        <v>502</v>
      </c>
      <c r="C400" s="244" t="s">
        <v>503</v>
      </c>
      <c r="D400" s="245" t="s">
        <v>504</v>
      </c>
      <c r="E400" s="246">
        <v>29300</v>
      </c>
      <c r="F400" s="377"/>
      <c r="G400" s="247">
        <f>E400*F400</f>
        <v>0</v>
      </c>
      <c r="H400" s="248">
        <v>0</v>
      </c>
      <c r="I400" s="249">
        <f>E400*H400</f>
        <v>0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0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580" t="s">
        <v>1089</v>
      </c>
      <c r="D401" s="581"/>
      <c r="E401" s="254">
        <v>29300</v>
      </c>
      <c r="F401" s="540"/>
      <c r="G401" s="255"/>
      <c r="H401" s="256"/>
      <c r="I401" s="251"/>
      <c r="J401" s="257"/>
      <c r="K401" s="251"/>
      <c r="M401" s="252" t="s">
        <v>1089</v>
      </c>
      <c r="O401" s="241"/>
    </row>
    <row r="402" spans="1:80" ht="12.75">
      <c r="A402" s="242">
        <v>58</v>
      </c>
      <c r="B402" s="243" t="s">
        <v>506</v>
      </c>
      <c r="C402" s="244" t="s">
        <v>507</v>
      </c>
      <c r="D402" s="245" t="s">
        <v>112</v>
      </c>
      <c r="E402" s="246">
        <v>1465</v>
      </c>
      <c r="F402" s="377"/>
      <c r="G402" s="247">
        <f>E402*F402</f>
        <v>0</v>
      </c>
      <c r="H402" s="248">
        <v>0</v>
      </c>
      <c r="I402" s="249">
        <f>E402*H402</f>
        <v>0</v>
      </c>
      <c r="J402" s="248">
        <v>0</v>
      </c>
      <c r="K402" s="249">
        <f>E402*J402</f>
        <v>0</v>
      </c>
      <c r="O402" s="241">
        <v>2</v>
      </c>
      <c r="AA402" s="214">
        <v>1</v>
      </c>
      <c r="AB402" s="214">
        <v>1</v>
      </c>
      <c r="AC402" s="214">
        <v>1</v>
      </c>
      <c r="AZ402" s="214">
        <v>1</v>
      </c>
      <c r="BA402" s="214">
        <f>IF(AZ402=1,G402,0)</f>
        <v>0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1</v>
      </c>
      <c r="CB402" s="241">
        <v>1</v>
      </c>
    </row>
    <row r="403" spans="1:80" ht="12.75">
      <c r="A403" s="242">
        <v>59</v>
      </c>
      <c r="B403" s="243" t="s">
        <v>508</v>
      </c>
      <c r="C403" s="244" t="s">
        <v>509</v>
      </c>
      <c r="D403" s="245" t="s">
        <v>112</v>
      </c>
      <c r="E403" s="246">
        <v>1465</v>
      </c>
      <c r="F403" s="377"/>
      <c r="G403" s="247">
        <f>E403*F403</f>
        <v>0</v>
      </c>
      <c r="H403" s="248">
        <v>0</v>
      </c>
      <c r="I403" s="249">
        <f>E403*H403</f>
        <v>0</v>
      </c>
      <c r="J403" s="248">
        <v>0</v>
      </c>
      <c r="K403" s="249">
        <f>E403*J403</f>
        <v>0</v>
      </c>
      <c r="O403" s="241">
        <v>2</v>
      </c>
      <c r="AA403" s="214">
        <v>1</v>
      </c>
      <c r="AB403" s="214">
        <v>1</v>
      </c>
      <c r="AC403" s="214">
        <v>1</v>
      </c>
      <c r="AZ403" s="214">
        <v>1</v>
      </c>
      <c r="BA403" s="214">
        <f>IF(AZ403=1,G403,0)</f>
        <v>0</v>
      </c>
      <c r="BB403" s="214">
        <f>IF(AZ403=2,G403,0)</f>
        <v>0</v>
      </c>
      <c r="BC403" s="214">
        <f>IF(AZ403=3,G403,0)</f>
        <v>0</v>
      </c>
      <c r="BD403" s="214">
        <f>IF(AZ403=4,G403,0)</f>
        <v>0</v>
      </c>
      <c r="BE403" s="214">
        <f>IF(AZ403=5,G403,0)</f>
        <v>0</v>
      </c>
      <c r="CA403" s="241">
        <v>1</v>
      </c>
      <c r="CB403" s="241">
        <v>1</v>
      </c>
    </row>
    <row r="404" spans="1:80" ht="12.75">
      <c r="A404" s="242">
        <v>60</v>
      </c>
      <c r="B404" s="243" t="s">
        <v>510</v>
      </c>
      <c r="C404" s="244" t="s">
        <v>511</v>
      </c>
      <c r="D404" s="245" t="s">
        <v>112</v>
      </c>
      <c r="E404" s="246">
        <v>2930</v>
      </c>
      <c r="F404" s="377"/>
      <c r="G404" s="247">
        <f>E404*F404</f>
        <v>0</v>
      </c>
      <c r="H404" s="248">
        <v>0</v>
      </c>
      <c r="I404" s="249">
        <f>E404*H404</f>
        <v>0</v>
      </c>
      <c r="J404" s="248">
        <v>0</v>
      </c>
      <c r="K404" s="249">
        <f>E404*J404</f>
        <v>0</v>
      </c>
      <c r="O404" s="241">
        <v>2</v>
      </c>
      <c r="AA404" s="214">
        <v>1</v>
      </c>
      <c r="AB404" s="214">
        <v>1</v>
      </c>
      <c r="AC404" s="214">
        <v>1</v>
      </c>
      <c r="AZ404" s="214">
        <v>1</v>
      </c>
      <c r="BA404" s="214">
        <f>IF(AZ404=1,G404,0)</f>
        <v>0</v>
      </c>
      <c r="BB404" s="214">
        <f>IF(AZ404=2,G404,0)</f>
        <v>0</v>
      </c>
      <c r="BC404" s="214">
        <f>IF(AZ404=3,G404,0)</f>
        <v>0</v>
      </c>
      <c r="BD404" s="214">
        <f>IF(AZ404=4,G404,0)</f>
        <v>0</v>
      </c>
      <c r="BE404" s="214">
        <f>IF(AZ404=5,G404,0)</f>
        <v>0</v>
      </c>
      <c r="CA404" s="241">
        <v>1</v>
      </c>
      <c r="CB404" s="241">
        <v>1</v>
      </c>
    </row>
    <row r="405" spans="1:15" ht="12.75">
      <c r="A405" s="250"/>
      <c r="B405" s="253"/>
      <c r="C405" s="580" t="s">
        <v>1088</v>
      </c>
      <c r="D405" s="581"/>
      <c r="E405" s="254">
        <v>2930</v>
      </c>
      <c r="F405" s="540"/>
      <c r="G405" s="255"/>
      <c r="H405" s="256"/>
      <c r="I405" s="251"/>
      <c r="J405" s="257"/>
      <c r="K405" s="251"/>
      <c r="M405" s="252" t="s">
        <v>1088</v>
      </c>
      <c r="O405" s="241"/>
    </row>
    <row r="406" spans="1:80" ht="12.75">
      <c r="A406" s="242">
        <v>61</v>
      </c>
      <c r="B406" s="243" t="s">
        <v>512</v>
      </c>
      <c r="C406" s="244" t="s">
        <v>513</v>
      </c>
      <c r="D406" s="245" t="s">
        <v>112</v>
      </c>
      <c r="E406" s="246">
        <v>1465</v>
      </c>
      <c r="F406" s="377"/>
      <c r="G406" s="247">
        <f>E406*F406</f>
        <v>0</v>
      </c>
      <c r="H406" s="248">
        <v>0</v>
      </c>
      <c r="I406" s="249">
        <f>E406*H406</f>
        <v>0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0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80" ht="22.5">
      <c r="A407" s="242">
        <v>62</v>
      </c>
      <c r="B407" s="243" t="s">
        <v>523</v>
      </c>
      <c r="C407" s="244" t="s">
        <v>524</v>
      </c>
      <c r="D407" s="245" t="s">
        <v>153</v>
      </c>
      <c r="E407" s="246">
        <v>1</v>
      </c>
      <c r="F407" s="377"/>
      <c r="G407" s="247">
        <f>E407*F407</f>
        <v>0</v>
      </c>
      <c r="H407" s="248">
        <v>0.00121</v>
      </c>
      <c r="I407" s="249">
        <f>E407*H407</f>
        <v>0.00121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6</v>
      </c>
      <c r="AZ407" s="214">
        <v>1</v>
      </c>
      <c r="BA407" s="214">
        <f>IF(AZ407=1,G407,0)</f>
        <v>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12.75">
      <c r="A408" s="242">
        <v>63</v>
      </c>
      <c r="B408" s="243" t="s">
        <v>525</v>
      </c>
      <c r="C408" s="244" t="s">
        <v>526</v>
      </c>
      <c r="D408" s="245" t="s">
        <v>153</v>
      </c>
      <c r="E408" s="246">
        <v>1</v>
      </c>
      <c r="F408" s="377"/>
      <c r="G408" s="247">
        <f>E408*F408</f>
        <v>0</v>
      </c>
      <c r="H408" s="248">
        <v>0.00121</v>
      </c>
      <c r="I408" s="249">
        <f>E408*H408</f>
        <v>0.00121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7</v>
      </c>
      <c r="AZ408" s="214">
        <v>1</v>
      </c>
      <c r="BA408" s="214">
        <f>IF(AZ408=1,G408,0)</f>
        <v>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57" ht="12.75">
      <c r="A409" s="258"/>
      <c r="B409" s="259" t="s">
        <v>102</v>
      </c>
      <c r="C409" s="260" t="s">
        <v>490</v>
      </c>
      <c r="D409" s="261"/>
      <c r="E409" s="262"/>
      <c r="F409" s="542"/>
      <c r="G409" s="264">
        <f>SUM(G391:G408)</f>
        <v>0</v>
      </c>
      <c r="H409" s="265"/>
      <c r="I409" s="266">
        <f>SUM(I391:I408)</f>
        <v>26.92912</v>
      </c>
      <c r="J409" s="265"/>
      <c r="K409" s="266">
        <f>SUM(K391:K408)</f>
        <v>0</v>
      </c>
      <c r="O409" s="241">
        <v>4</v>
      </c>
      <c r="BA409" s="267">
        <f>SUM(BA391:BA408)</f>
        <v>0</v>
      </c>
      <c r="BB409" s="267">
        <f>SUM(BB391:BB408)</f>
        <v>0</v>
      </c>
      <c r="BC409" s="267">
        <f>SUM(BC391:BC408)</f>
        <v>0</v>
      </c>
      <c r="BD409" s="267">
        <f>SUM(BD391:BD408)</f>
        <v>0</v>
      </c>
      <c r="BE409" s="267">
        <f>SUM(BE391:BE408)</f>
        <v>0</v>
      </c>
    </row>
    <row r="410" spans="1:15" ht="12.75">
      <c r="A410" s="231" t="s">
        <v>98</v>
      </c>
      <c r="B410" s="232" t="s">
        <v>527</v>
      </c>
      <c r="C410" s="233" t="s">
        <v>528</v>
      </c>
      <c r="D410" s="234"/>
      <c r="E410" s="235"/>
      <c r="F410" s="543"/>
      <c r="G410" s="236"/>
      <c r="H410" s="237"/>
      <c r="I410" s="238"/>
      <c r="J410" s="239"/>
      <c r="K410" s="240"/>
      <c r="O410" s="241">
        <v>1</v>
      </c>
    </row>
    <row r="411" spans="1:80" ht="12.75">
      <c r="A411" s="242">
        <v>64</v>
      </c>
      <c r="B411" s="243" t="s">
        <v>530</v>
      </c>
      <c r="C411" s="244" t="s">
        <v>531</v>
      </c>
      <c r="D411" s="245" t="s">
        <v>153</v>
      </c>
      <c r="E411" s="246">
        <v>1</v>
      </c>
      <c r="F411" s="377"/>
      <c r="G411" s="247">
        <f>E411*F411</f>
        <v>0</v>
      </c>
      <c r="H411" s="248">
        <v>0</v>
      </c>
      <c r="I411" s="249">
        <f>E411*H411</f>
        <v>0</v>
      </c>
      <c r="J411" s="248">
        <v>0</v>
      </c>
      <c r="K411" s="249">
        <f>E411*J411</f>
        <v>0</v>
      </c>
      <c r="O411" s="241">
        <v>2</v>
      </c>
      <c r="AA411" s="214">
        <v>1</v>
      </c>
      <c r="AB411" s="214">
        <v>1</v>
      </c>
      <c r="AC411" s="214">
        <v>1</v>
      </c>
      <c r="AZ411" s="214">
        <v>1</v>
      </c>
      <c r="BA411" s="214">
        <f>IF(AZ411=1,G411,0)</f>
        <v>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</v>
      </c>
      <c r="CB411" s="241">
        <v>1</v>
      </c>
    </row>
    <row r="412" spans="1:80" ht="22.5">
      <c r="A412" s="242">
        <v>65</v>
      </c>
      <c r="B412" s="243" t="s">
        <v>1090</v>
      </c>
      <c r="C412" s="244" t="s">
        <v>1091</v>
      </c>
      <c r="D412" s="245" t="s">
        <v>153</v>
      </c>
      <c r="E412" s="246">
        <v>9</v>
      </c>
      <c r="F412" s="377"/>
      <c r="G412" s="247">
        <f>E412*F412</f>
        <v>0</v>
      </c>
      <c r="H412" s="248">
        <v>0.00281</v>
      </c>
      <c r="I412" s="249">
        <f>E412*H412</f>
        <v>0.02529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580" t="s">
        <v>631</v>
      </c>
      <c r="D413" s="581"/>
      <c r="E413" s="254">
        <v>0</v>
      </c>
      <c r="F413" s="540"/>
      <c r="G413" s="255"/>
      <c r="H413" s="256"/>
      <c r="I413" s="251"/>
      <c r="J413" s="257"/>
      <c r="K413" s="251"/>
      <c r="M413" s="252" t="s">
        <v>631</v>
      </c>
      <c r="O413" s="241"/>
    </row>
    <row r="414" spans="1:15" ht="12.75">
      <c r="A414" s="250"/>
      <c r="B414" s="253"/>
      <c r="C414" s="580" t="s">
        <v>1092</v>
      </c>
      <c r="D414" s="581"/>
      <c r="E414" s="254">
        <v>9</v>
      </c>
      <c r="F414" s="540"/>
      <c r="G414" s="255"/>
      <c r="H414" s="256"/>
      <c r="I414" s="251"/>
      <c r="J414" s="257"/>
      <c r="K414" s="251"/>
      <c r="M414" s="252" t="s">
        <v>1092</v>
      </c>
      <c r="O414" s="241"/>
    </row>
    <row r="415" spans="1:57" ht="12.75">
      <c r="A415" s="258"/>
      <c r="B415" s="259" t="s">
        <v>102</v>
      </c>
      <c r="C415" s="260" t="s">
        <v>529</v>
      </c>
      <c r="D415" s="261"/>
      <c r="E415" s="262"/>
      <c r="F415" s="542"/>
      <c r="G415" s="264">
        <f>SUM(G410:G414)</f>
        <v>0</v>
      </c>
      <c r="H415" s="265"/>
      <c r="I415" s="266">
        <f>SUM(I410:I414)</f>
        <v>0.02529</v>
      </c>
      <c r="J415" s="265"/>
      <c r="K415" s="266">
        <f>SUM(K410:K414)</f>
        <v>0</v>
      </c>
      <c r="O415" s="241">
        <v>4</v>
      </c>
      <c r="BA415" s="267">
        <f>SUM(BA410:BA414)</f>
        <v>0</v>
      </c>
      <c r="BB415" s="267">
        <f>SUM(BB410:BB414)</f>
        <v>0</v>
      </c>
      <c r="BC415" s="267">
        <f>SUM(BC410:BC414)</f>
        <v>0</v>
      </c>
      <c r="BD415" s="267">
        <f>SUM(BD410:BD414)</f>
        <v>0</v>
      </c>
      <c r="BE415" s="267">
        <f>SUM(BE410:BE414)</f>
        <v>0</v>
      </c>
    </row>
    <row r="416" spans="1:15" ht="12.75">
      <c r="A416" s="231" t="s">
        <v>98</v>
      </c>
      <c r="B416" s="232" t="s">
        <v>545</v>
      </c>
      <c r="C416" s="233" t="s">
        <v>546</v>
      </c>
      <c r="D416" s="234"/>
      <c r="E416" s="235"/>
      <c r="F416" s="543"/>
      <c r="G416" s="236"/>
      <c r="H416" s="237"/>
      <c r="I416" s="238"/>
      <c r="J416" s="239"/>
      <c r="K416" s="240"/>
      <c r="O416" s="241">
        <v>1</v>
      </c>
    </row>
    <row r="417" spans="1:80" ht="12.75">
      <c r="A417" s="242">
        <v>66</v>
      </c>
      <c r="B417" s="243" t="s">
        <v>1093</v>
      </c>
      <c r="C417" s="244" t="s">
        <v>1094</v>
      </c>
      <c r="D417" s="245" t="s">
        <v>153</v>
      </c>
      <c r="E417" s="246">
        <v>9</v>
      </c>
      <c r="F417" s="377"/>
      <c r="G417" s="247">
        <f>E417*F417</f>
        <v>0</v>
      </c>
      <c r="H417" s="248">
        <v>0</v>
      </c>
      <c r="I417" s="249">
        <f>E417*H417</f>
        <v>0</v>
      </c>
      <c r="J417" s="248">
        <v>-0.001</v>
      </c>
      <c r="K417" s="249">
        <f>E417*J417</f>
        <v>-0.009000000000000001</v>
      </c>
      <c r="O417" s="241">
        <v>2</v>
      </c>
      <c r="AA417" s="214">
        <v>1</v>
      </c>
      <c r="AB417" s="214">
        <v>7</v>
      </c>
      <c r="AC417" s="214">
        <v>7</v>
      </c>
      <c r="AZ417" s="214">
        <v>1</v>
      </c>
      <c r="BA417" s="214">
        <f>IF(AZ417=1,G417,0)</f>
        <v>0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7</v>
      </c>
    </row>
    <row r="418" spans="1:15" ht="12.75">
      <c r="A418" s="250"/>
      <c r="B418" s="253"/>
      <c r="C418" s="580" t="s">
        <v>631</v>
      </c>
      <c r="D418" s="581"/>
      <c r="E418" s="254">
        <v>0</v>
      </c>
      <c r="F418" s="540"/>
      <c r="G418" s="255"/>
      <c r="H418" s="256"/>
      <c r="I418" s="251"/>
      <c r="J418" s="257"/>
      <c r="K418" s="251"/>
      <c r="M418" s="252" t="s">
        <v>631</v>
      </c>
      <c r="O418" s="241"/>
    </row>
    <row r="419" spans="1:15" ht="12.75">
      <c r="A419" s="250"/>
      <c r="B419" s="253"/>
      <c r="C419" s="580" t="s">
        <v>1092</v>
      </c>
      <c r="D419" s="581"/>
      <c r="E419" s="254">
        <v>9</v>
      </c>
      <c r="F419" s="540"/>
      <c r="G419" s="255"/>
      <c r="H419" s="256"/>
      <c r="I419" s="251"/>
      <c r="J419" s="257"/>
      <c r="K419" s="251"/>
      <c r="M419" s="252" t="s">
        <v>1092</v>
      </c>
      <c r="O419" s="241"/>
    </row>
    <row r="420" spans="1:80" ht="22.5">
      <c r="A420" s="242">
        <v>67</v>
      </c>
      <c r="B420" s="243" t="s">
        <v>555</v>
      </c>
      <c r="C420" s="244" t="s">
        <v>556</v>
      </c>
      <c r="D420" s="245" t="s">
        <v>112</v>
      </c>
      <c r="E420" s="246">
        <v>244.818</v>
      </c>
      <c r="F420" s="377"/>
      <c r="G420" s="247">
        <f>E420*F420</f>
        <v>0</v>
      </c>
      <c r="H420" s="248">
        <v>0.001</v>
      </c>
      <c r="I420" s="249">
        <f>E420*H420</f>
        <v>0.244818</v>
      </c>
      <c r="J420" s="248"/>
      <c r="K420" s="249">
        <f>E420*J420</f>
        <v>0</v>
      </c>
      <c r="O420" s="241">
        <v>2</v>
      </c>
      <c r="AA420" s="214">
        <v>12</v>
      </c>
      <c r="AB420" s="214">
        <v>0</v>
      </c>
      <c r="AC420" s="214">
        <v>8</v>
      </c>
      <c r="AZ420" s="214">
        <v>1</v>
      </c>
      <c r="BA420" s="214">
        <f>IF(AZ420=1,G420,0)</f>
        <v>0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12</v>
      </c>
      <c r="CB420" s="241">
        <v>0</v>
      </c>
    </row>
    <row r="421" spans="1:15" ht="12.75">
      <c r="A421" s="250"/>
      <c r="B421" s="253"/>
      <c r="C421" s="580" t="s">
        <v>989</v>
      </c>
      <c r="D421" s="581"/>
      <c r="E421" s="254">
        <v>161.28</v>
      </c>
      <c r="F421" s="540"/>
      <c r="G421" s="255"/>
      <c r="H421" s="256"/>
      <c r="I421" s="251"/>
      <c r="J421" s="257"/>
      <c r="K421" s="251"/>
      <c r="M421" s="252" t="s">
        <v>989</v>
      </c>
      <c r="O421" s="241"/>
    </row>
    <row r="422" spans="1:15" ht="12.75">
      <c r="A422" s="250"/>
      <c r="B422" s="253"/>
      <c r="C422" s="580" t="s">
        <v>990</v>
      </c>
      <c r="D422" s="581"/>
      <c r="E422" s="254">
        <v>5.76</v>
      </c>
      <c r="F422" s="540"/>
      <c r="G422" s="255"/>
      <c r="H422" s="256"/>
      <c r="I422" s="251"/>
      <c r="J422" s="257"/>
      <c r="K422" s="251"/>
      <c r="M422" s="252" t="s">
        <v>990</v>
      </c>
      <c r="O422" s="241"/>
    </row>
    <row r="423" spans="1:15" ht="12.75">
      <c r="A423" s="250"/>
      <c r="B423" s="253"/>
      <c r="C423" s="580" t="s">
        <v>991</v>
      </c>
      <c r="D423" s="581"/>
      <c r="E423" s="254">
        <v>2.7</v>
      </c>
      <c r="F423" s="540"/>
      <c r="G423" s="255"/>
      <c r="H423" s="256"/>
      <c r="I423" s="251"/>
      <c r="J423" s="257"/>
      <c r="K423" s="251"/>
      <c r="M423" s="252" t="s">
        <v>991</v>
      </c>
      <c r="O423" s="241"/>
    </row>
    <row r="424" spans="1:15" ht="12.75">
      <c r="A424" s="250"/>
      <c r="B424" s="253"/>
      <c r="C424" s="580" t="s">
        <v>992</v>
      </c>
      <c r="D424" s="581"/>
      <c r="E424" s="254">
        <v>4.05</v>
      </c>
      <c r="F424" s="540"/>
      <c r="G424" s="255"/>
      <c r="H424" s="256"/>
      <c r="I424" s="251"/>
      <c r="J424" s="257"/>
      <c r="K424" s="251"/>
      <c r="M424" s="252" t="s">
        <v>992</v>
      </c>
      <c r="O424" s="241"/>
    </row>
    <row r="425" spans="1:15" ht="12.75">
      <c r="A425" s="250"/>
      <c r="B425" s="253"/>
      <c r="C425" s="580" t="s">
        <v>993</v>
      </c>
      <c r="D425" s="581"/>
      <c r="E425" s="254">
        <v>13.5</v>
      </c>
      <c r="F425" s="540"/>
      <c r="G425" s="255"/>
      <c r="H425" s="256"/>
      <c r="I425" s="251"/>
      <c r="J425" s="257"/>
      <c r="K425" s="251"/>
      <c r="M425" s="252" t="s">
        <v>993</v>
      </c>
      <c r="O425" s="241"/>
    </row>
    <row r="426" spans="1:15" ht="12.75">
      <c r="A426" s="250"/>
      <c r="B426" s="253"/>
      <c r="C426" s="580" t="s">
        <v>994</v>
      </c>
      <c r="D426" s="581"/>
      <c r="E426" s="254">
        <v>38.76</v>
      </c>
      <c r="F426" s="540"/>
      <c r="G426" s="255"/>
      <c r="H426" s="256"/>
      <c r="I426" s="251"/>
      <c r="J426" s="257"/>
      <c r="K426" s="251"/>
      <c r="M426" s="252" t="s">
        <v>994</v>
      </c>
      <c r="O426" s="241"/>
    </row>
    <row r="427" spans="1:15" ht="12.75">
      <c r="A427" s="250"/>
      <c r="B427" s="253"/>
      <c r="C427" s="580" t="s">
        <v>995</v>
      </c>
      <c r="D427" s="581"/>
      <c r="E427" s="254">
        <v>3.6</v>
      </c>
      <c r="F427" s="540"/>
      <c r="G427" s="255"/>
      <c r="H427" s="256"/>
      <c r="I427" s="251"/>
      <c r="J427" s="257"/>
      <c r="K427" s="251"/>
      <c r="M427" s="252" t="s">
        <v>995</v>
      </c>
      <c r="O427" s="241"/>
    </row>
    <row r="428" spans="1:15" ht="12.75">
      <c r="A428" s="250"/>
      <c r="B428" s="253"/>
      <c r="C428" s="580" t="s">
        <v>996</v>
      </c>
      <c r="D428" s="581"/>
      <c r="E428" s="254">
        <v>2.16</v>
      </c>
      <c r="F428" s="540"/>
      <c r="G428" s="255"/>
      <c r="H428" s="256"/>
      <c r="I428" s="251"/>
      <c r="J428" s="257"/>
      <c r="K428" s="251"/>
      <c r="M428" s="252" t="s">
        <v>996</v>
      </c>
      <c r="O428" s="241"/>
    </row>
    <row r="429" spans="1:15" ht="12.75">
      <c r="A429" s="250"/>
      <c r="B429" s="253"/>
      <c r="C429" s="580" t="s">
        <v>997</v>
      </c>
      <c r="D429" s="581"/>
      <c r="E429" s="254">
        <v>0.72</v>
      </c>
      <c r="F429" s="540"/>
      <c r="G429" s="255"/>
      <c r="H429" s="256"/>
      <c r="I429" s="251"/>
      <c r="J429" s="257"/>
      <c r="K429" s="251"/>
      <c r="M429" s="252" t="s">
        <v>997</v>
      </c>
      <c r="O429" s="241"/>
    </row>
    <row r="430" spans="1:15" ht="12.75">
      <c r="A430" s="250"/>
      <c r="B430" s="253"/>
      <c r="C430" s="587" t="s">
        <v>202</v>
      </c>
      <c r="D430" s="581"/>
      <c r="E430" s="278">
        <v>232.52999999999997</v>
      </c>
      <c r="F430" s="540"/>
      <c r="G430" s="255"/>
      <c r="H430" s="256"/>
      <c r="I430" s="251"/>
      <c r="J430" s="257"/>
      <c r="K430" s="251"/>
      <c r="M430" s="252" t="s">
        <v>202</v>
      </c>
      <c r="O430" s="241"/>
    </row>
    <row r="431" spans="1:15" ht="12.75">
      <c r="A431" s="250"/>
      <c r="B431" s="253"/>
      <c r="C431" s="580" t="s">
        <v>998</v>
      </c>
      <c r="D431" s="581"/>
      <c r="E431" s="254">
        <v>2.02</v>
      </c>
      <c r="F431" s="540"/>
      <c r="G431" s="255"/>
      <c r="H431" s="256"/>
      <c r="I431" s="251"/>
      <c r="J431" s="257"/>
      <c r="K431" s="251"/>
      <c r="M431" s="252" t="s">
        <v>998</v>
      </c>
      <c r="O431" s="241"/>
    </row>
    <row r="432" spans="1:15" ht="12.75">
      <c r="A432" s="250"/>
      <c r="B432" s="253"/>
      <c r="C432" s="580" t="s">
        <v>999</v>
      </c>
      <c r="D432" s="581"/>
      <c r="E432" s="254">
        <v>3.636</v>
      </c>
      <c r="F432" s="540"/>
      <c r="G432" s="255"/>
      <c r="H432" s="256"/>
      <c r="I432" s="251"/>
      <c r="J432" s="257"/>
      <c r="K432" s="251"/>
      <c r="M432" s="252" t="s">
        <v>999</v>
      </c>
      <c r="O432" s="241"/>
    </row>
    <row r="433" spans="1:15" ht="12.75">
      <c r="A433" s="250"/>
      <c r="B433" s="253"/>
      <c r="C433" s="580" t="s">
        <v>1000</v>
      </c>
      <c r="D433" s="581"/>
      <c r="E433" s="254">
        <v>3.232</v>
      </c>
      <c r="F433" s="540"/>
      <c r="G433" s="255"/>
      <c r="H433" s="256"/>
      <c r="I433" s="251"/>
      <c r="J433" s="257"/>
      <c r="K433" s="251"/>
      <c r="M433" s="252" t="s">
        <v>1000</v>
      </c>
      <c r="O433" s="241"/>
    </row>
    <row r="434" spans="1:15" ht="12.75">
      <c r="A434" s="250"/>
      <c r="B434" s="253"/>
      <c r="C434" s="580" t="s">
        <v>1001</v>
      </c>
      <c r="D434" s="581"/>
      <c r="E434" s="254">
        <v>3.4</v>
      </c>
      <c r="F434" s="540"/>
      <c r="G434" s="255"/>
      <c r="H434" s="256"/>
      <c r="I434" s="251"/>
      <c r="J434" s="257"/>
      <c r="K434" s="251"/>
      <c r="M434" s="252" t="s">
        <v>1001</v>
      </c>
      <c r="O434" s="241"/>
    </row>
    <row r="435" spans="1:15" ht="12.75">
      <c r="A435" s="250"/>
      <c r="B435" s="253"/>
      <c r="C435" s="587" t="s">
        <v>202</v>
      </c>
      <c r="D435" s="581"/>
      <c r="E435" s="278">
        <v>12.288000000000002</v>
      </c>
      <c r="F435" s="540"/>
      <c r="G435" s="255"/>
      <c r="H435" s="256"/>
      <c r="I435" s="251"/>
      <c r="J435" s="257"/>
      <c r="K435" s="251"/>
      <c r="M435" s="252" t="s">
        <v>202</v>
      </c>
      <c r="O435" s="241"/>
    </row>
    <row r="436" spans="1:57" ht="12.75">
      <c r="A436" s="258"/>
      <c r="B436" s="259" t="s">
        <v>102</v>
      </c>
      <c r="C436" s="260" t="s">
        <v>547</v>
      </c>
      <c r="D436" s="261"/>
      <c r="E436" s="262"/>
      <c r="F436" s="542"/>
      <c r="G436" s="264">
        <f>SUM(G416:G435)</f>
        <v>0</v>
      </c>
      <c r="H436" s="265"/>
      <c r="I436" s="266">
        <f>SUM(I416:I435)</f>
        <v>0.244818</v>
      </c>
      <c r="J436" s="265"/>
      <c r="K436" s="266">
        <f>SUM(K416:K435)</f>
        <v>-0.009000000000000001</v>
      </c>
      <c r="O436" s="241">
        <v>4</v>
      </c>
      <c r="BA436" s="267">
        <f>SUM(BA416:BA435)</f>
        <v>0</v>
      </c>
      <c r="BB436" s="267">
        <f>SUM(BB416:BB435)</f>
        <v>0</v>
      </c>
      <c r="BC436" s="267">
        <f>SUM(BC416:BC435)</f>
        <v>0</v>
      </c>
      <c r="BD436" s="267">
        <f>SUM(BD416:BD435)</f>
        <v>0</v>
      </c>
      <c r="BE436" s="267">
        <f>SUM(BE416:BE435)</f>
        <v>0</v>
      </c>
    </row>
    <row r="437" spans="1:15" ht="12.75">
      <c r="A437" s="231" t="s">
        <v>98</v>
      </c>
      <c r="B437" s="232" t="s">
        <v>557</v>
      </c>
      <c r="C437" s="233" t="s">
        <v>558</v>
      </c>
      <c r="D437" s="234"/>
      <c r="E437" s="235"/>
      <c r="F437" s="543"/>
      <c r="G437" s="236"/>
      <c r="H437" s="237"/>
      <c r="I437" s="238"/>
      <c r="J437" s="239"/>
      <c r="K437" s="240"/>
      <c r="O437" s="241">
        <v>1</v>
      </c>
    </row>
    <row r="438" spans="1:80" ht="12.75">
      <c r="A438" s="242">
        <v>68</v>
      </c>
      <c r="B438" s="243" t="s">
        <v>564</v>
      </c>
      <c r="C438" s="244" t="s">
        <v>565</v>
      </c>
      <c r="D438" s="245" t="s">
        <v>112</v>
      </c>
      <c r="E438" s="246">
        <v>965.173</v>
      </c>
      <c r="F438" s="377"/>
      <c r="G438" s="247">
        <f>E438*F438</f>
        <v>0</v>
      </c>
      <c r="H438" s="248">
        <v>0</v>
      </c>
      <c r="I438" s="249">
        <f>E438*H438</f>
        <v>0</v>
      </c>
      <c r="J438" s="248">
        <v>-0.016</v>
      </c>
      <c r="K438" s="249">
        <f>E438*J438</f>
        <v>-15.442768000000001</v>
      </c>
      <c r="O438" s="241">
        <v>2</v>
      </c>
      <c r="AA438" s="214">
        <v>1</v>
      </c>
      <c r="AB438" s="214">
        <v>1</v>
      </c>
      <c r="AC438" s="214">
        <v>1</v>
      </c>
      <c r="AZ438" s="214">
        <v>1</v>
      </c>
      <c r="BA438" s="214">
        <f>IF(AZ438=1,G438,0)</f>
        <v>0</v>
      </c>
      <c r="BB438" s="214">
        <f>IF(AZ438=2,G438,0)</f>
        <v>0</v>
      </c>
      <c r="BC438" s="214">
        <f>IF(AZ438=3,G438,0)</f>
        <v>0</v>
      </c>
      <c r="BD438" s="214">
        <f>IF(AZ438=4,G438,0)</f>
        <v>0</v>
      </c>
      <c r="BE438" s="214">
        <f>IF(AZ438=5,G438,0)</f>
        <v>0</v>
      </c>
      <c r="CA438" s="241">
        <v>1</v>
      </c>
      <c r="CB438" s="241">
        <v>1</v>
      </c>
    </row>
    <row r="439" spans="1:15" ht="12.75">
      <c r="A439" s="250"/>
      <c r="B439" s="253"/>
      <c r="C439" s="580" t="s">
        <v>1005</v>
      </c>
      <c r="D439" s="581"/>
      <c r="E439" s="254">
        <v>869.4</v>
      </c>
      <c r="F439" s="540"/>
      <c r="G439" s="255"/>
      <c r="H439" s="256"/>
      <c r="I439" s="251"/>
      <c r="J439" s="257"/>
      <c r="K439" s="251"/>
      <c r="M439" s="252" t="s">
        <v>1005</v>
      </c>
      <c r="O439" s="241"/>
    </row>
    <row r="440" spans="1:15" ht="12.75">
      <c r="A440" s="250"/>
      <c r="B440" s="253"/>
      <c r="C440" s="580" t="s">
        <v>1006</v>
      </c>
      <c r="D440" s="581"/>
      <c r="E440" s="254">
        <v>39.51</v>
      </c>
      <c r="F440" s="540"/>
      <c r="G440" s="255"/>
      <c r="H440" s="256"/>
      <c r="I440" s="251"/>
      <c r="J440" s="257"/>
      <c r="K440" s="251"/>
      <c r="M440" s="252" t="s">
        <v>1006</v>
      </c>
      <c r="O440" s="241"/>
    </row>
    <row r="441" spans="1:15" ht="12.75">
      <c r="A441" s="250"/>
      <c r="B441" s="253"/>
      <c r="C441" s="580" t="s">
        <v>1007</v>
      </c>
      <c r="D441" s="581"/>
      <c r="E441" s="254">
        <v>6.1</v>
      </c>
      <c r="F441" s="540"/>
      <c r="G441" s="255"/>
      <c r="H441" s="256"/>
      <c r="I441" s="251"/>
      <c r="J441" s="257"/>
      <c r="K441" s="251"/>
      <c r="M441" s="252" t="s">
        <v>1007</v>
      </c>
      <c r="O441" s="241"/>
    </row>
    <row r="442" spans="1:15" ht="12.75">
      <c r="A442" s="250"/>
      <c r="B442" s="253"/>
      <c r="C442" s="580" t="s">
        <v>1008</v>
      </c>
      <c r="D442" s="581"/>
      <c r="E442" s="254">
        <v>50.163</v>
      </c>
      <c r="F442" s="540"/>
      <c r="G442" s="255"/>
      <c r="H442" s="256"/>
      <c r="I442" s="251"/>
      <c r="J442" s="257"/>
      <c r="K442" s="251"/>
      <c r="M442" s="252" t="s">
        <v>1008</v>
      </c>
      <c r="O442" s="241"/>
    </row>
    <row r="443" spans="1:80" ht="12.75">
      <c r="A443" s="242">
        <v>69</v>
      </c>
      <c r="B443" s="243" t="s">
        <v>566</v>
      </c>
      <c r="C443" s="244" t="s">
        <v>567</v>
      </c>
      <c r="D443" s="245" t="s">
        <v>112</v>
      </c>
      <c r="E443" s="246">
        <v>174.24</v>
      </c>
      <c r="F443" s="377"/>
      <c r="G443" s="247">
        <f>E443*F443</f>
        <v>0</v>
      </c>
      <c r="H443" s="248">
        <v>0</v>
      </c>
      <c r="I443" s="249">
        <f>E443*H443</f>
        <v>0</v>
      </c>
      <c r="J443" s="248">
        <v>-0.059</v>
      </c>
      <c r="K443" s="249">
        <f>E443*J443</f>
        <v>-10.28016</v>
      </c>
      <c r="O443" s="241">
        <v>2</v>
      </c>
      <c r="AA443" s="214">
        <v>1</v>
      </c>
      <c r="AB443" s="214">
        <v>1</v>
      </c>
      <c r="AC443" s="214">
        <v>1</v>
      </c>
      <c r="AZ443" s="214">
        <v>1</v>
      </c>
      <c r="BA443" s="214">
        <f>IF(AZ443=1,G443,0)</f>
        <v>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</v>
      </c>
      <c r="CB443" s="241">
        <v>1</v>
      </c>
    </row>
    <row r="444" spans="1:15" ht="12.75">
      <c r="A444" s="250"/>
      <c r="B444" s="253"/>
      <c r="C444" s="580" t="s">
        <v>1003</v>
      </c>
      <c r="D444" s="581"/>
      <c r="E444" s="254">
        <v>68.04</v>
      </c>
      <c r="F444" s="540"/>
      <c r="G444" s="255"/>
      <c r="H444" s="256"/>
      <c r="I444" s="251"/>
      <c r="J444" s="257"/>
      <c r="K444" s="251"/>
      <c r="M444" s="252" t="s">
        <v>1003</v>
      </c>
      <c r="O444" s="241"/>
    </row>
    <row r="445" spans="1:15" ht="12.75">
      <c r="A445" s="250"/>
      <c r="B445" s="253"/>
      <c r="C445" s="580" t="s">
        <v>1004</v>
      </c>
      <c r="D445" s="581"/>
      <c r="E445" s="254">
        <v>106.2</v>
      </c>
      <c r="F445" s="540"/>
      <c r="G445" s="255"/>
      <c r="H445" s="256"/>
      <c r="I445" s="251"/>
      <c r="J445" s="257"/>
      <c r="K445" s="251"/>
      <c r="M445" s="252" t="s">
        <v>1004</v>
      </c>
      <c r="O445" s="241"/>
    </row>
    <row r="446" spans="1:80" ht="22.5">
      <c r="A446" s="242">
        <v>70</v>
      </c>
      <c r="B446" s="243" t="s">
        <v>572</v>
      </c>
      <c r="C446" s="244" t="s">
        <v>573</v>
      </c>
      <c r="D446" s="245" t="s">
        <v>112</v>
      </c>
      <c r="E446" s="246">
        <v>1139.413</v>
      </c>
      <c r="F446" s="377"/>
      <c r="G446" s="247">
        <f>E446*F446</f>
        <v>0</v>
      </c>
      <c r="H446" s="248">
        <v>0</v>
      </c>
      <c r="I446" s="249">
        <f>E446*H446</f>
        <v>0</v>
      </c>
      <c r="J446" s="248">
        <v>0</v>
      </c>
      <c r="K446" s="249">
        <f>E446*J446</f>
        <v>0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580" t="s">
        <v>1003</v>
      </c>
      <c r="D447" s="581"/>
      <c r="E447" s="254">
        <v>68.04</v>
      </c>
      <c r="F447" s="540"/>
      <c r="G447" s="255"/>
      <c r="H447" s="256"/>
      <c r="I447" s="251"/>
      <c r="J447" s="257"/>
      <c r="K447" s="251"/>
      <c r="M447" s="252" t="s">
        <v>1003</v>
      </c>
      <c r="O447" s="241"/>
    </row>
    <row r="448" spans="1:15" ht="12.75">
      <c r="A448" s="250"/>
      <c r="B448" s="253"/>
      <c r="C448" s="580" t="s">
        <v>1004</v>
      </c>
      <c r="D448" s="581"/>
      <c r="E448" s="254">
        <v>106.2</v>
      </c>
      <c r="F448" s="540"/>
      <c r="G448" s="255"/>
      <c r="H448" s="256"/>
      <c r="I448" s="251"/>
      <c r="J448" s="257"/>
      <c r="K448" s="251"/>
      <c r="M448" s="252" t="s">
        <v>1004</v>
      </c>
      <c r="O448" s="241"/>
    </row>
    <row r="449" spans="1:15" ht="12.75">
      <c r="A449" s="250"/>
      <c r="B449" s="253"/>
      <c r="C449" s="580" t="s">
        <v>1005</v>
      </c>
      <c r="D449" s="581"/>
      <c r="E449" s="254">
        <v>869.4</v>
      </c>
      <c r="F449" s="540"/>
      <c r="G449" s="255"/>
      <c r="H449" s="256"/>
      <c r="I449" s="251"/>
      <c r="J449" s="257"/>
      <c r="K449" s="251"/>
      <c r="M449" s="252" t="s">
        <v>1005</v>
      </c>
      <c r="O449" s="241"/>
    </row>
    <row r="450" spans="1:15" ht="12.75">
      <c r="A450" s="250"/>
      <c r="B450" s="253"/>
      <c r="C450" s="580" t="s">
        <v>1006</v>
      </c>
      <c r="D450" s="581"/>
      <c r="E450" s="254">
        <v>39.51</v>
      </c>
      <c r="F450" s="540"/>
      <c r="G450" s="255"/>
      <c r="H450" s="256"/>
      <c r="I450" s="251"/>
      <c r="J450" s="257"/>
      <c r="K450" s="251"/>
      <c r="M450" s="252" t="s">
        <v>1006</v>
      </c>
      <c r="O450" s="241"/>
    </row>
    <row r="451" spans="1:15" ht="12.75">
      <c r="A451" s="250"/>
      <c r="B451" s="253"/>
      <c r="C451" s="580" t="s">
        <v>1007</v>
      </c>
      <c r="D451" s="581"/>
      <c r="E451" s="254">
        <v>6.1</v>
      </c>
      <c r="F451" s="540"/>
      <c r="G451" s="255"/>
      <c r="H451" s="256"/>
      <c r="I451" s="251"/>
      <c r="J451" s="257"/>
      <c r="K451" s="251"/>
      <c r="M451" s="252" t="s">
        <v>1007</v>
      </c>
      <c r="O451" s="241"/>
    </row>
    <row r="452" spans="1:15" ht="12.75">
      <c r="A452" s="250"/>
      <c r="B452" s="253"/>
      <c r="C452" s="580" t="s">
        <v>1008</v>
      </c>
      <c r="D452" s="581"/>
      <c r="E452" s="254">
        <v>50.163</v>
      </c>
      <c r="F452" s="540"/>
      <c r="G452" s="255"/>
      <c r="H452" s="256"/>
      <c r="I452" s="251"/>
      <c r="J452" s="257"/>
      <c r="K452" s="251"/>
      <c r="M452" s="252" t="s">
        <v>1008</v>
      </c>
      <c r="O452" s="241"/>
    </row>
    <row r="453" spans="1:57" ht="12.75">
      <c r="A453" s="258"/>
      <c r="B453" s="259" t="s">
        <v>102</v>
      </c>
      <c r="C453" s="260" t="s">
        <v>559</v>
      </c>
      <c r="D453" s="261"/>
      <c r="E453" s="262"/>
      <c r="F453" s="542"/>
      <c r="G453" s="264">
        <f>SUM(G437:G452)</f>
        <v>0</v>
      </c>
      <c r="H453" s="265"/>
      <c r="I453" s="266">
        <f>SUM(I437:I452)</f>
        <v>0</v>
      </c>
      <c r="J453" s="265"/>
      <c r="K453" s="266">
        <f>SUM(K437:K452)</f>
        <v>-25.722928000000003</v>
      </c>
      <c r="O453" s="241">
        <v>4</v>
      </c>
      <c r="BA453" s="267">
        <f>SUM(BA437:BA452)</f>
        <v>0</v>
      </c>
      <c r="BB453" s="267">
        <f>SUM(BB437:BB452)</f>
        <v>0</v>
      </c>
      <c r="BC453" s="267">
        <f>SUM(BC437:BC452)</f>
        <v>0</v>
      </c>
      <c r="BD453" s="267">
        <f>SUM(BD437:BD452)</f>
        <v>0</v>
      </c>
      <c r="BE453" s="267">
        <f>SUM(BE437:BE452)</f>
        <v>0</v>
      </c>
    </row>
    <row r="454" spans="1:15" ht="12.75">
      <c r="A454" s="231" t="s">
        <v>98</v>
      </c>
      <c r="B454" s="232" t="s">
        <v>574</v>
      </c>
      <c r="C454" s="233" t="s">
        <v>575</v>
      </c>
      <c r="D454" s="234"/>
      <c r="E454" s="235"/>
      <c r="F454" s="543"/>
      <c r="G454" s="236"/>
      <c r="H454" s="237"/>
      <c r="I454" s="238"/>
      <c r="J454" s="239"/>
      <c r="K454" s="240"/>
      <c r="O454" s="241">
        <v>1</v>
      </c>
    </row>
    <row r="455" spans="1:80" ht="12.75">
      <c r="A455" s="242">
        <v>71</v>
      </c>
      <c r="B455" s="243" t="s">
        <v>577</v>
      </c>
      <c r="C455" s="244" t="s">
        <v>578</v>
      </c>
      <c r="D455" s="245" t="s">
        <v>579</v>
      </c>
      <c r="E455" s="246">
        <v>160.984746874</v>
      </c>
      <c r="F455" s="377"/>
      <c r="G455" s="247">
        <f>E455*F455</f>
        <v>0</v>
      </c>
      <c r="H455" s="248">
        <v>0</v>
      </c>
      <c r="I455" s="249">
        <f>E455*H455</f>
        <v>0</v>
      </c>
      <c r="J455" s="248"/>
      <c r="K455" s="249">
        <f>E455*J455</f>
        <v>0</v>
      </c>
      <c r="O455" s="241">
        <v>2</v>
      </c>
      <c r="AA455" s="214">
        <v>7</v>
      </c>
      <c r="AB455" s="214">
        <v>1</v>
      </c>
      <c r="AC455" s="214">
        <v>2</v>
      </c>
      <c r="AZ455" s="214">
        <v>1</v>
      </c>
      <c r="BA455" s="214">
        <f>IF(AZ455=1,G455,0)</f>
        <v>0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7</v>
      </c>
      <c r="CB455" s="241">
        <v>1</v>
      </c>
    </row>
    <row r="456" spans="1:57" ht="12.75">
      <c r="A456" s="258"/>
      <c r="B456" s="259" t="s">
        <v>102</v>
      </c>
      <c r="C456" s="260" t="s">
        <v>576</v>
      </c>
      <c r="D456" s="261"/>
      <c r="E456" s="262"/>
      <c r="F456" s="542"/>
      <c r="G456" s="264">
        <f>SUM(G454:G455)</f>
        <v>0</v>
      </c>
      <c r="H456" s="265"/>
      <c r="I456" s="266">
        <f>SUM(I454:I455)</f>
        <v>0</v>
      </c>
      <c r="J456" s="265"/>
      <c r="K456" s="266">
        <f>SUM(K454:K455)</f>
        <v>0</v>
      </c>
      <c r="O456" s="241">
        <v>4</v>
      </c>
      <c r="BA456" s="267">
        <f>SUM(BA454:BA455)</f>
        <v>0</v>
      </c>
      <c r="BB456" s="267">
        <f>SUM(BB454:BB455)</f>
        <v>0</v>
      </c>
      <c r="BC456" s="267">
        <f>SUM(BC454:BC455)</f>
        <v>0</v>
      </c>
      <c r="BD456" s="267">
        <f>SUM(BD454:BD455)</f>
        <v>0</v>
      </c>
      <c r="BE456" s="267">
        <f>SUM(BE454:BE455)</f>
        <v>0</v>
      </c>
    </row>
    <row r="457" spans="1:15" ht="12.75">
      <c r="A457" s="231" t="s">
        <v>98</v>
      </c>
      <c r="B457" s="232" t="s">
        <v>580</v>
      </c>
      <c r="C457" s="233" t="s">
        <v>581</v>
      </c>
      <c r="D457" s="234"/>
      <c r="E457" s="235"/>
      <c r="F457" s="543"/>
      <c r="G457" s="236"/>
      <c r="H457" s="237"/>
      <c r="I457" s="238"/>
      <c r="J457" s="239"/>
      <c r="K457" s="240"/>
      <c r="O457" s="241">
        <v>1</v>
      </c>
    </row>
    <row r="458" spans="1:80" ht="22.5">
      <c r="A458" s="242">
        <v>72</v>
      </c>
      <c r="B458" s="243" t="s">
        <v>583</v>
      </c>
      <c r="C458" s="244" t="s">
        <v>584</v>
      </c>
      <c r="D458" s="245" t="s">
        <v>112</v>
      </c>
      <c r="E458" s="246">
        <v>174.24</v>
      </c>
      <c r="F458" s="377"/>
      <c r="G458" s="247">
        <f>E458*F458</f>
        <v>0</v>
      </c>
      <c r="H458" s="248">
        <v>0.00052</v>
      </c>
      <c r="I458" s="249">
        <f>E458*H458</f>
        <v>0.0906048</v>
      </c>
      <c r="J458" s="248">
        <v>0</v>
      </c>
      <c r="K458" s="249">
        <f>E458*J458</f>
        <v>0</v>
      </c>
      <c r="O458" s="241">
        <v>2</v>
      </c>
      <c r="AA458" s="214">
        <v>1</v>
      </c>
      <c r="AB458" s="214">
        <v>7</v>
      </c>
      <c r="AC458" s="214">
        <v>7</v>
      </c>
      <c r="AZ458" s="214">
        <v>2</v>
      </c>
      <c r="BA458" s="214">
        <f>IF(AZ458=1,G458,0)</f>
        <v>0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7</v>
      </c>
    </row>
    <row r="459" spans="1:15" ht="12.75">
      <c r="A459" s="250"/>
      <c r="B459" s="253"/>
      <c r="C459" s="580" t="s">
        <v>1003</v>
      </c>
      <c r="D459" s="581"/>
      <c r="E459" s="254">
        <v>68.04</v>
      </c>
      <c r="F459" s="540"/>
      <c r="G459" s="255"/>
      <c r="H459" s="256"/>
      <c r="I459" s="251"/>
      <c r="J459" s="257"/>
      <c r="K459" s="251"/>
      <c r="M459" s="252" t="s">
        <v>1003</v>
      </c>
      <c r="O459" s="241"/>
    </row>
    <row r="460" spans="1:15" ht="12.75">
      <c r="A460" s="250"/>
      <c r="B460" s="253"/>
      <c r="C460" s="580" t="s">
        <v>1004</v>
      </c>
      <c r="D460" s="581"/>
      <c r="E460" s="254">
        <v>106.2</v>
      </c>
      <c r="F460" s="540"/>
      <c r="G460" s="255"/>
      <c r="H460" s="256"/>
      <c r="I460" s="251"/>
      <c r="J460" s="257"/>
      <c r="K460" s="251"/>
      <c r="M460" s="252" t="s">
        <v>1004</v>
      </c>
      <c r="O460" s="241"/>
    </row>
    <row r="461" spans="1:80" ht="12.75">
      <c r="A461" s="242">
        <v>73</v>
      </c>
      <c r="B461" s="243" t="s">
        <v>587</v>
      </c>
      <c r="C461" s="244" t="s">
        <v>588</v>
      </c>
      <c r="D461" s="245" t="s">
        <v>112</v>
      </c>
      <c r="E461" s="246">
        <v>78.246</v>
      </c>
      <c r="F461" s="377"/>
      <c r="G461" s="247">
        <f>E461*F461</f>
        <v>0</v>
      </c>
      <c r="H461" s="248">
        <v>8E-05</v>
      </c>
      <c r="I461" s="249">
        <f>E461*H461</f>
        <v>0.00625968</v>
      </c>
      <c r="J461" s="248">
        <v>0</v>
      </c>
      <c r="K461" s="249">
        <f>E461*J461</f>
        <v>0</v>
      </c>
      <c r="O461" s="241">
        <v>2</v>
      </c>
      <c r="AA461" s="214">
        <v>1</v>
      </c>
      <c r="AB461" s="214">
        <v>7</v>
      </c>
      <c r="AC461" s="214">
        <v>7</v>
      </c>
      <c r="AZ461" s="214">
        <v>2</v>
      </c>
      <c r="BA461" s="214">
        <f>IF(AZ461=1,G461,0)</f>
        <v>0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7</v>
      </c>
    </row>
    <row r="462" spans="1:15" ht="12.75">
      <c r="A462" s="250"/>
      <c r="B462" s="253"/>
      <c r="C462" s="580" t="s">
        <v>1095</v>
      </c>
      <c r="D462" s="581"/>
      <c r="E462" s="254">
        <v>78.246</v>
      </c>
      <c r="F462" s="540"/>
      <c r="G462" s="255"/>
      <c r="H462" s="256"/>
      <c r="I462" s="251"/>
      <c r="J462" s="257"/>
      <c r="K462" s="251"/>
      <c r="M462" s="252" t="s">
        <v>1095</v>
      </c>
      <c r="O462" s="241"/>
    </row>
    <row r="463" spans="1:80" ht="22.5">
      <c r="A463" s="242">
        <v>74</v>
      </c>
      <c r="B463" s="243" t="s">
        <v>590</v>
      </c>
      <c r="C463" s="244" t="s">
        <v>591</v>
      </c>
      <c r="D463" s="245" t="s">
        <v>112</v>
      </c>
      <c r="E463" s="246">
        <v>174.24</v>
      </c>
      <c r="F463" s="377"/>
      <c r="G463" s="247">
        <f>E463*F463</f>
        <v>0</v>
      </c>
      <c r="H463" s="248">
        <v>0.00058</v>
      </c>
      <c r="I463" s="249">
        <f>E463*H463</f>
        <v>0.1010592</v>
      </c>
      <c r="J463" s="248">
        <v>0</v>
      </c>
      <c r="K463" s="249">
        <f>E463*J463</f>
        <v>0</v>
      </c>
      <c r="O463" s="241">
        <v>2</v>
      </c>
      <c r="AA463" s="214">
        <v>1</v>
      </c>
      <c r="AB463" s="214">
        <v>7</v>
      </c>
      <c r="AC463" s="214">
        <v>7</v>
      </c>
      <c r="AZ463" s="214">
        <v>2</v>
      </c>
      <c r="BA463" s="214">
        <f>IF(AZ463=1,G463,0)</f>
        <v>0</v>
      </c>
      <c r="BB463" s="214">
        <f>IF(AZ463=2,G463,0)</f>
        <v>0</v>
      </c>
      <c r="BC463" s="214">
        <f>IF(AZ463=3,G463,0)</f>
        <v>0</v>
      </c>
      <c r="BD463" s="214">
        <f>IF(AZ463=4,G463,0)</f>
        <v>0</v>
      </c>
      <c r="BE463" s="214">
        <f>IF(AZ463=5,G463,0)</f>
        <v>0</v>
      </c>
      <c r="CA463" s="241">
        <v>1</v>
      </c>
      <c r="CB463" s="241">
        <v>7</v>
      </c>
    </row>
    <row r="464" spans="1:15" ht="12.75">
      <c r="A464" s="250"/>
      <c r="B464" s="253"/>
      <c r="C464" s="580" t="s">
        <v>1003</v>
      </c>
      <c r="D464" s="581"/>
      <c r="E464" s="254">
        <v>68.04</v>
      </c>
      <c r="F464" s="540"/>
      <c r="G464" s="255"/>
      <c r="H464" s="256"/>
      <c r="I464" s="251"/>
      <c r="J464" s="257"/>
      <c r="K464" s="251"/>
      <c r="M464" s="252" t="s">
        <v>1003</v>
      </c>
      <c r="O464" s="241"/>
    </row>
    <row r="465" spans="1:15" ht="12.75">
      <c r="A465" s="250"/>
      <c r="B465" s="253"/>
      <c r="C465" s="580" t="s">
        <v>1004</v>
      </c>
      <c r="D465" s="581"/>
      <c r="E465" s="254">
        <v>106.2</v>
      </c>
      <c r="F465" s="540"/>
      <c r="G465" s="255"/>
      <c r="H465" s="256"/>
      <c r="I465" s="251"/>
      <c r="J465" s="257"/>
      <c r="K465" s="251"/>
      <c r="M465" s="252" t="s">
        <v>1004</v>
      </c>
      <c r="O465" s="241"/>
    </row>
    <row r="466" spans="1:80" ht="12.75">
      <c r="A466" s="242">
        <v>75</v>
      </c>
      <c r="B466" s="243" t="s">
        <v>592</v>
      </c>
      <c r="C466" s="244" t="s">
        <v>593</v>
      </c>
      <c r="D466" s="245" t="s">
        <v>227</v>
      </c>
      <c r="E466" s="246">
        <v>144.8</v>
      </c>
      <c r="F466" s="377"/>
      <c r="G466" s="247">
        <f>E466*F466</f>
        <v>0</v>
      </c>
      <c r="H466" s="248">
        <v>0.00021</v>
      </c>
      <c r="I466" s="249">
        <f>E466*H466</f>
        <v>0.030408000000000004</v>
      </c>
      <c r="J466" s="248">
        <v>0</v>
      </c>
      <c r="K466" s="249">
        <f>E466*J466</f>
        <v>0</v>
      </c>
      <c r="O466" s="241">
        <v>2</v>
      </c>
      <c r="AA466" s="214">
        <v>1</v>
      </c>
      <c r="AB466" s="214">
        <v>7</v>
      </c>
      <c r="AC466" s="214">
        <v>7</v>
      </c>
      <c r="AZ466" s="214">
        <v>2</v>
      </c>
      <c r="BA466" s="214">
        <f>IF(AZ466=1,G466,0)</f>
        <v>0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7</v>
      </c>
    </row>
    <row r="467" spans="1:15" ht="12.75">
      <c r="A467" s="250"/>
      <c r="B467" s="253"/>
      <c r="C467" s="580" t="s">
        <v>949</v>
      </c>
      <c r="D467" s="581"/>
      <c r="E467" s="254">
        <v>47.03</v>
      </c>
      <c r="F467" s="540"/>
      <c r="G467" s="255"/>
      <c r="H467" s="256"/>
      <c r="I467" s="251"/>
      <c r="J467" s="257"/>
      <c r="K467" s="251"/>
      <c r="M467" s="252" t="s">
        <v>949</v>
      </c>
      <c r="O467" s="241"/>
    </row>
    <row r="468" spans="1:15" ht="12.75">
      <c r="A468" s="250"/>
      <c r="B468" s="253"/>
      <c r="C468" s="580" t="s">
        <v>950</v>
      </c>
      <c r="D468" s="581"/>
      <c r="E468" s="254">
        <v>43.67</v>
      </c>
      <c r="F468" s="540"/>
      <c r="G468" s="255"/>
      <c r="H468" s="256"/>
      <c r="I468" s="251"/>
      <c r="J468" s="257"/>
      <c r="K468" s="251"/>
      <c r="M468" s="252" t="s">
        <v>950</v>
      </c>
      <c r="O468" s="241"/>
    </row>
    <row r="469" spans="1:15" ht="12.75">
      <c r="A469" s="250"/>
      <c r="B469" s="253"/>
      <c r="C469" s="580" t="s">
        <v>951</v>
      </c>
      <c r="D469" s="581"/>
      <c r="E469" s="254">
        <v>22.16</v>
      </c>
      <c r="F469" s="540"/>
      <c r="G469" s="255"/>
      <c r="H469" s="256"/>
      <c r="I469" s="251"/>
      <c r="J469" s="257"/>
      <c r="K469" s="251"/>
      <c r="M469" s="252" t="s">
        <v>951</v>
      </c>
      <c r="O469" s="241"/>
    </row>
    <row r="470" spans="1:15" ht="12.75">
      <c r="A470" s="250"/>
      <c r="B470" s="253"/>
      <c r="C470" s="580" t="s">
        <v>952</v>
      </c>
      <c r="D470" s="581"/>
      <c r="E470" s="254">
        <v>31.94</v>
      </c>
      <c r="F470" s="540"/>
      <c r="G470" s="255"/>
      <c r="H470" s="256"/>
      <c r="I470" s="251"/>
      <c r="J470" s="257"/>
      <c r="K470" s="251"/>
      <c r="M470" s="252" t="s">
        <v>952</v>
      </c>
      <c r="O470" s="241"/>
    </row>
    <row r="471" spans="1:80" ht="12.75">
      <c r="A471" s="242">
        <v>76</v>
      </c>
      <c r="B471" s="243" t="s">
        <v>594</v>
      </c>
      <c r="C471" s="244" t="s">
        <v>595</v>
      </c>
      <c r="D471" s="245" t="s">
        <v>112</v>
      </c>
      <c r="E471" s="246">
        <v>89.9829</v>
      </c>
      <c r="F471" s="377"/>
      <c r="G471" s="247">
        <f>E471*F471</f>
        <v>0</v>
      </c>
      <c r="H471" s="248">
        <v>0.0002</v>
      </c>
      <c r="I471" s="249">
        <f>E471*H471</f>
        <v>0.01799658</v>
      </c>
      <c r="J471" s="248"/>
      <c r="K471" s="249">
        <f>E471*J471</f>
        <v>0</v>
      </c>
      <c r="O471" s="241">
        <v>2</v>
      </c>
      <c r="AA471" s="214">
        <v>3</v>
      </c>
      <c r="AB471" s="214">
        <v>1</v>
      </c>
      <c r="AC471" s="214">
        <v>2832314012</v>
      </c>
      <c r="AZ471" s="214">
        <v>2</v>
      </c>
      <c r="BA471" s="214">
        <f>IF(AZ471=1,G471,0)</f>
        <v>0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3</v>
      </c>
      <c r="CB471" s="241">
        <v>1</v>
      </c>
    </row>
    <row r="472" spans="1:15" ht="12.75">
      <c r="A472" s="250"/>
      <c r="B472" s="253"/>
      <c r="C472" s="580" t="s">
        <v>1096</v>
      </c>
      <c r="D472" s="581"/>
      <c r="E472" s="254">
        <v>89.9829</v>
      </c>
      <c r="F472" s="540"/>
      <c r="G472" s="255"/>
      <c r="H472" s="256"/>
      <c r="I472" s="251"/>
      <c r="J472" s="257"/>
      <c r="K472" s="251"/>
      <c r="M472" s="252" t="s">
        <v>1096</v>
      </c>
      <c r="O472" s="241"/>
    </row>
    <row r="473" spans="1:80" ht="12.75">
      <c r="A473" s="242">
        <v>77</v>
      </c>
      <c r="B473" s="243" t="s">
        <v>597</v>
      </c>
      <c r="C473" s="244" t="s">
        <v>598</v>
      </c>
      <c r="D473" s="245" t="s">
        <v>112</v>
      </c>
      <c r="E473" s="246">
        <v>217.8</v>
      </c>
      <c r="F473" s="377"/>
      <c r="G473" s="247">
        <f>E473*F473</f>
        <v>0</v>
      </c>
      <c r="H473" s="248">
        <v>0.0046</v>
      </c>
      <c r="I473" s="249">
        <f>E473*H473</f>
        <v>1.00188</v>
      </c>
      <c r="J473" s="248"/>
      <c r="K473" s="249">
        <f>E473*J473</f>
        <v>0</v>
      </c>
      <c r="O473" s="241">
        <v>2</v>
      </c>
      <c r="AA473" s="214">
        <v>3</v>
      </c>
      <c r="AB473" s="214">
        <v>7</v>
      </c>
      <c r="AC473" s="214">
        <v>62852251</v>
      </c>
      <c r="AZ473" s="214">
        <v>2</v>
      </c>
      <c r="BA473" s="214">
        <f>IF(AZ473=1,G473,0)</f>
        <v>0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3</v>
      </c>
      <c r="CB473" s="241">
        <v>7</v>
      </c>
    </row>
    <row r="474" spans="1:15" ht="12.75">
      <c r="A474" s="250"/>
      <c r="B474" s="253"/>
      <c r="C474" s="580" t="s">
        <v>1003</v>
      </c>
      <c r="D474" s="581"/>
      <c r="E474" s="254">
        <v>68.04</v>
      </c>
      <c r="F474" s="540"/>
      <c r="G474" s="255"/>
      <c r="H474" s="256"/>
      <c r="I474" s="251"/>
      <c r="J474" s="257"/>
      <c r="K474" s="251"/>
      <c r="M474" s="252" t="s">
        <v>1003</v>
      </c>
      <c r="O474" s="241"/>
    </row>
    <row r="475" spans="1:15" ht="12.75">
      <c r="A475" s="250"/>
      <c r="B475" s="253"/>
      <c r="C475" s="580" t="s">
        <v>1004</v>
      </c>
      <c r="D475" s="581"/>
      <c r="E475" s="254">
        <v>106.2</v>
      </c>
      <c r="F475" s="540"/>
      <c r="G475" s="255"/>
      <c r="H475" s="256"/>
      <c r="I475" s="251"/>
      <c r="J475" s="257"/>
      <c r="K475" s="251"/>
      <c r="M475" s="252" t="s">
        <v>1004</v>
      </c>
      <c r="O475" s="241"/>
    </row>
    <row r="476" spans="1:15" ht="12.75">
      <c r="A476" s="250"/>
      <c r="B476" s="253"/>
      <c r="C476" s="587" t="s">
        <v>202</v>
      </c>
      <c r="D476" s="581"/>
      <c r="E476" s="278">
        <v>174.24</v>
      </c>
      <c r="F476" s="540"/>
      <c r="G476" s="255"/>
      <c r="H476" s="256"/>
      <c r="I476" s="251"/>
      <c r="J476" s="257"/>
      <c r="K476" s="251"/>
      <c r="M476" s="252" t="s">
        <v>202</v>
      </c>
      <c r="O476" s="241"/>
    </row>
    <row r="477" spans="1:15" ht="12.75">
      <c r="A477" s="250"/>
      <c r="B477" s="253"/>
      <c r="C477" s="580" t="s">
        <v>1097</v>
      </c>
      <c r="D477" s="581"/>
      <c r="E477" s="254">
        <v>43.56</v>
      </c>
      <c r="F477" s="540"/>
      <c r="G477" s="255"/>
      <c r="H477" s="256"/>
      <c r="I477" s="251"/>
      <c r="J477" s="257"/>
      <c r="K477" s="251"/>
      <c r="M477" s="252" t="s">
        <v>1097</v>
      </c>
      <c r="O477" s="241"/>
    </row>
    <row r="478" spans="1:80" ht="12.75">
      <c r="A478" s="242">
        <v>78</v>
      </c>
      <c r="B478" s="243" t="s">
        <v>600</v>
      </c>
      <c r="C478" s="244" t="s">
        <v>601</v>
      </c>
      <c r="D478" s="245" t="s">
        <v>579</v>
      </c>
      <c r="E478" s="246">
        <v>1.24820826</v>
      </c>
      <c r="F478" s="377"/>
      <c r="G478" s="247">
        <f>E478*F478</f>
        <v>0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1001</v>
      </c>
      <c r="AC478" s="214">
        <v>5</v>
      </c>
      <c r="AZ478" s="214">
        <v>2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1001</v>
      </c>
    </row>
    <row r="479" spans="1:57" ht="12.75">
      <c r="A479" s="258"/>
      <c r="B479" s="259" t="s">
        <v>102</v>
      </c>
      <c r="C479" s="260" t="s">
        <v>582</v>
      </c>
      <c r="D479" s="261"/>
      <c r="E479" s="262"/>
      <c r="F479" s="542"/>
      <c r="G479" s="264">
        <f>SUM(G457:G478)</f>
        <v>0</v>
      </c>
      <c r="H479" s="265"/>
      <c r="I479" s="266">
        <f>SUM(I457:I478)</f>
        <v>1.2482082600000002</v>
      </c>
      <c r="J479" s="265"/>
      <c r="K479" s="266">
        <f>SUM(K457:K478)</f>
        <v>0</v>
      </c>
      <c r="O479" s="241">
        <v>4</v>
      </c>
      <c r="BA479" s="267">
        <f>SUM(BA457:BA478)</f>
        <v>0</v>
      </c>
      <c r="BB479" s="267">
        <f>SUM(BB457:BB478)</f>
        <v>0</v>
      </c>
      <c r="BC479" s="267">
        <f>SUM(BC457:BC478)</f>
        <v>0</v>
      </c>
      <c r="BD479" s="267">
        <f>SUM(BD457:BD478)</f>
        <v>0</v>
      </c>
      <c r="BE479" s="267">
        <f>SUM(BE457:BE478)</f>
        <v>0</v>
      </c>
    </row>
    <row r="480" spans="1:15" ht="12.75">
      <c r="A480" s="231" t="s">
        <v>98</v>
      </c>
      <c r="B480" s="232" t="s">
        <v>602</v>
      </c>
      <c r="C480" s="233" t="s">
        <v>603</v>
      </c>
      <c r="D480" s="234"/>
      <c r="E480" s="235"/>
      <c r="F480" s="543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79</v>
      </c>
      <c r="B481" s="243" t="s">
        <v>1098</v>
      </c>
      <c r="C481" s="244" t="s">
        <v>1099</v>
      </c>
      <c r="D481" s="245" t="s">
        <v>112</v>
      </c>
      <c r="E481" s="246">
        <v>151.7191</v>
      </c>
      <c r="F481" s="377"/>
      <c r="G481" s="247">
        <f>E481*F481</f>
        <v>0</v>
      </c>
      <c r="H481" s="248">
        <v>4E-05</v>
      </c>
      <c r="I481" s="249">
        <f>E481*H481</f>
        <v>0.006068764000000001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0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580" t="s">
        <v>1100</v>
      </c>
      <c r="D482" s="581"/>
      <c r="E482" s="254">
        <v>0</v>
      </c>
      <c r="F482" s="540"/>
      <c r="G482" s="255"/>
      <c r="H482" s="256"/>
      <c r="I482" s="251"/>
      <c r="J482" s="257"/>
      <c r="K482" s="251"/>
      <c r="M482" s="252" t="s">
        <v>1100</v>
      </c>
      <c r="O482" s="241"/>
    </row>
    <row r="483" spans="1:15" ht="12.75">
      <c r="A483" s="250"/>
      <c r="B483" s="253"/>
      <c r="C483" s="580" t="s">
        <v>1101</v>
      </c>
      <c r="D483" s="581"/>
      <c r="E483" s="254">
        <v>115.4475</v>
      </c>
      <c r="F483" s="540"/>
      <c r="G483" s="255"/>
      <c r="H483" s="256"/>
      <c r="I483" s="251"/>
      <c r="J483" s="257"/>
      <c r="K483" s="251"/>
      <c r="M483" s="252" t="s">
        <v>1101</v>
      </c>
      <c r="O483" s="241"/>
    </row>
    <row r="484" spans="1:15" ht="12.75">
      <c r="A484" s="250"/>
      <c r="B484" s="253"/>
      <c r="C484" s="580" t="s">
        <v>1102</v>
      </c>
      <c r="D484" s="581"/>
      <c r="E484" s="254">
        <v>36.2716</v>
      </c>
      <c r="F484" s="540"/>
      <c r="G484" s="255"/>
      <c r="H484" s="256"/>
      <c r="I484" s="251"/>
      <c r="J484" s="257"/>
      <c r="K484" s="251"/>
      <c r="M484" s="252" t="s">
        <v>1102</v>
      </c>
      <c r="O484" s="241"/>
    </row>
    <row r="485" spans="1:80" ht="22.5">
      <c r="A485" s="242">
        <v>80</v>
      </c>
      <c r="B485" s="243" t="s">
        <v>1103</v>
      </c>
      <c r="C485" s="244" t="s">
        <v>1104</v>
      </c>
      <c r="D485" s="245" t="s">
        <v>112</v>
      </c>
      <c r="E485" s="246">
        <v>151.7191</v>
      </c>
      <c r="F485" s="377"/>
      <c r="G485" s="247">
        <f>E485*F485</f>
        <v>0</v>
      </c>
      <c r="H485" s="248">
        <v>0</v>
      </c>
      <c r="I485" s="249">
        <f>E485*H485</f>
        <v>0</v>
      </c>
      <c r="J485" s="248">
        <v>-0.01</v>
      </c>
      <c r="K485" s="249">
        <f>E485*J485</f>
        <v>-1.517191</v>
      </c>
      <c r="O485" s="241">
        <v>2</v>
      </c>
      <c r="AA485" s="214">
        <v>1</v>
      </c>
      <c r="AB485" s="214">
        <v>7</v>
      </c>
      <c r="AC485" s="214">
        <v>7</v>
      </c>
      <c r="AZ485" s="214">
        <v>2</v>
      </c>
      <c r="BA485" s="214">
        <f>IF(AZ485=1,G485,0)</f>
        <v>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</v>
      </c>
      <c r="CB485" s="241">
        <v>7</v>
      </c>
    </row>
    <row r="486" spans="1:15" ht="12.75">
      <c r="A486" s="250"/>
      <c r="B486" s="253"/>
      <c r="C486" s="580" t="s">
        <v>1100</v>
      </c>
      <c r="D486" s="581"/>
      <c r="E486" s="254">
        <v>0</v>
      </c>
      <c r="F486" s="540"/>
      <c r="G486" s="255"/>
      <c r="H486" s="256"/>
      <c r="I486" s="251"/>
      <c r="J486" s="257"/>
      <c r="K486" s="251"/>
      <c r="M486" s="252" t="s">
        <v>1100</v>
      </c>
      <c r="O486" s="241"/>
    </row>
    <row r="487" spans="1:15" ht="12.75">
      <c r="A487" s="250"/>
      <c r="B487" s="253"/>
      <c r="C487" s="580" t="s">
        <v>1101</v>
      </c>
      <c r="D487" s="581"/>
      <c r="E487" s="254">
        <v>115.4475</v>
      </c>
      <c r="F487" s="540"/>
      <c r="G487" s="255"/>
      <c r="H487" s="256"/>
      <c r="I487" s="251"/>
      <c r="J487" s="257"/>
      <c r="K487" s="251"/>
      <c r="M487" s="252" t="s">
        <v>1101</v>
      </c>
      <c r="O487" s="241"/>
    </row>
    <row r="488" spans="1:15" ht="12.75">
      <c r="A488" s="250"/>
      <c r="B488" s="253"/>
      <c r="C488" s="580" t="s">
        <v>1102</v>
      </c>
      <c r="D488" s="581"/>
      <c r="E488" s="254">
        <v>36.2716</v>
      </c>
      <c r="F488" s="540"/>
      <c r="G488" s="255"/>
      <c r="H488" s="256"/>
      <c r="I488" s="251"/>
      <c r="J488" s="257"/>
      <c r="K488" s="251"/>
      <c r="M488" s="252" t="s">
        <v>1102</v>
      </c>
      <c r="O488" s="241"/>
    </row>
    <row r="489" spans="1:80" ht="22.5">
      <c r="A489" s="242">
        <v>81</v>
      </c>
      <c r="B489" s="243" t="s">
        <v>620</v>
      </c>
      <c r="C489" s="244" t="s">
        <v>621</v>
      </c>
      <c r="D489" s="245" t="s">
        <v>112</v>
      </c>
      <c r="E489" s="246">
        <v>115.683</v>
      </c>
      <c r="F489" s="377"/>
      <c r="G489" s="247">
        <f>E489*F489</f>
        <v>0</v>
      </c>
      <c r="H489" s="248">
        <v>0.00516</v>
      </c>
      <c r="I489" s="249">
        <f>E489*H489</f>
        <v>0.59692428</v>
      </c>
      <c r="J489" s="248">
        <v>-0.014</v>
      </c>
      <c r="K489" s="249">
        <f>E489*J489</f>
        <v>-1.6195620000000002</v>
      </c>
      <c r="O489" s="241">
        <v>2</v>
      </c>
      <c r="AA489" s="214">
        <v>1</v>
      </c>
      <c r="AB489" s="214">
        <v>7</v>
      </c>
      <c r="AC489" s="214">
        <v>7</v>
      </c>
      <c r="AZ489" s="214">
        <v>2</v>
      </c>
      <c r="BA489" s="214">
        <f>IF(AZ489=1,G489,0)</f>
        <v>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7</v>
      </c>
    </row>
    <row r="490" spans="1:15" ht="12.75">
      <c r="A490" s="250"/>
      <c r="B490" s="253"/>
      <c r="C490" s="580" t="s">
        <v>1105</v>
      </c>
      <c r="D490" s="581"/>
      <c r="E490" s="254">
        <v>99.072</v>
      </c>
      <c r="F490" s="540"/>
      <c r="G490" s="255"/>
      <c r="H490" s="256"/>
      <c r="I490" s="251"/>
      <c r="J490" s="257"/>
      <c r="K490" s="251"/>
      <c r="M490" s="252" t="s">
        <v>1105</v>
      </c>
      <c r="O490" s="241"/>
    </row>
    <row r="491" spans="1:15" ht="12.75">
      <c r="A491" s="250"/>
      <c r="B491" s="253"/>
      <c r="C491" s="580" t="s">
        <v>1106</v>
      </c>
      <c r="D491" s="581"/>
      <c r="E491" s="254">
        <v>8.136</v>
      </c>
      <c r="F491" s="540"/>
      <c r="G491" s="255"/>
      <c r="H491" s="256"/>
      <c r="I491" s="251"/>
      <c r="J491" s="257"/>
      <c r="K491" s="251"/>
      <c r="M491" s="252" t="s">
        <v>1106</v>
      </c>
      <c r="O491" s="241"/>
    </row>
    <row r="492" spans="1:15" ht="12.75">
      <c r="A492" s="250"/>
      <c r="B492" s="253"/>
      <c r="C492" s="580" t="s">
        <v>1107</v>
      </c>
      <c r="D492" s="581"/>
      <c r="E492" s="254">
        <v>8.475</v>
      </c>
      <c r="F492" s="540"/>
      <c r="G492" s="255"/>
      <c r="H492" s="256"/>
      <c r="I492" s="251"/>
      <c r="J492" s="257"/>
      <c r="K492" s="251"/>
      <c r="M492" s="252" t="s">
        <v>1107</v>
      </c>
      <c r="O492" s="241"/>
    </row>
    <row r="493" spans="1:80" ht="22.5">
      <c r="A493" s="242">
        <v>82</v>
      </c>
      <c r="B493" s="243" t="s">
        <v>627</v>
      </c>
      <c r="C493" s="244" t="s">
        <v>628</v>
      </c>
      <c r="D493" s="245" t="s">
        <v>112</v>
      </c>
      <c r="E493" s="246">
        <v>115.683</v>
      </c>
      <c r="F493" s="377"/>
      <c r="G493" s="247">
        <f>E493*F493</f>
        <v>0</v>
      </c>
      <c r="H493" s="248">
        <v>0.0022</v>
      </c>
      <c r="I493" s="249">
        <f>E493*H493</f>
        <v>0.2545026</v>
      </c>
      <c r="J493" s="248">
        <v>0</v>
      </c>
      <c r="K493" s="249">
        <f>E493*J493</f>
        <v>0</v>
      </c>
      <c r="O493" s="241">
        <v>2</v>
      </c>
      <c r="AA493" s="214">
        <v>1</v>
      </c>
      <c r="AB493" s="214">
        <v>7</v>
      </c>
      <c r="AC493" s="214">
        <v>7</v>
      </c>
      <c r="AZ493" s="214">
        <v>2</v>
      </c>
      <c r="BA493" s="214">
        <f>IF(AZ493=1,G493,0)</f>
        <v>0</v>
      </c>
      <c r="BB493" s="214">
        <f>IF(AZ493=2,G493,0)</f>
        <v>0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1</v>
      </c>
      <c r="CB493" s="241">
        <v>7</v>
      </c>
    </row>
    <row r="494" spans="1:15" ht="12.75">
      <c r="A494" s="250"/>
      <c r="B494" s="253"/>
      <c r="C494" s="580" t="s">
        <v>1105</v>
      </c>
      <c r="D494" s="581"/>
      <c r="E494" s="254">
        <v>99.072</v>
      </c>
      <c r="F494" s="540"/>
      <c r="G494" s="255"/>
      <c r="H494" s="256"/>
      <c r="I494" s="251"/>
      <c r="J494" s="257"/>
      <c r="K494" s="251"/>
      <c r="M494" s="252" t="s">
        <v>1105</v>
      </c>
      <c r="O494" s="241"/>
    </row>
    <row r="495" spans="1:15" ht="12.75">
      <c r="A495" s="250"/>
      <c r="B495" s="253"/>
      <c r="C495" s="580" t="s">
        <v>1106</v>
      </c>
      <c r="D495" s="581"/>
      <c r="E495" s="254">
        <v>8.136</v>
      </c>
      <c r="F495" s="540"/>
      <c r="G495" s="255"/>
      <c r="H495" s="256"/>
      <c r="I495" s="251"/>
      <c r="J495" s="257"/>
      <c r="K495" s="251"/>
      <c r="M495" s="252" t="s">
        <v>1106</v>
      </c>
      <c r="O495" s="241"/>
    </row>
    <row r="496" spans="1:15" ht="12.75">
      <c r="A496" s="250"/>
      <c r="B496" s="253"/>
      <c r="C496" s="580" t="s">
        <v>1107</v>
      </c>
      <c r="D496" s="581"/>
      <c r="E496" s="254">
        <v>8.475</v>
      </c>
      <c r="F496" s="540"/>
      <c r="G496" s="255"/>
      <c r="H496" s="256"/>
      <c r="I496" s="251"/>
      <c r="J496" s="257"/>
      <c r="K496" s="251"/>
      <c r="M496" s="252" t="s">
        <v>1107</v>
      </c>
      <c r="O496" s="241"/>
    </row>
    <row r="497" spans="1:80" ht="22.5">
      <c r="A497" s="242">
        <v>83</v>
      </c>
      <c r="B497" s="243" t="s">
        <v>629</v>
      </c>
      <c r="C497" s="244" t="s">
        <v>630</v>
      </c>
      <c r="D497" s="245" t="s">
        <v>227</v>
      </c>
      <c r="E497" s="246">
        <v>38.1</v>
      </c>
      <c r="F497" s="377"/>
      <c r="G497" s="247">
        <f>E497*F497</f>
        <v>0</v>
      </c>
      <c r="H497" s="248">
        <v>0.00121</v>
      </c>
      <c r="I497" s="249">
        <f>E497*H497</f>
        <v>0.046100999999999996</v>
      </c>
      <c r="J497" s="248">
        <v>0</v>
      </c>
      <c r="K497" s="249">
        <f>E497*J497</f>
        <v>0</v>
      </c>
      <c r="O497" s="241">
        <v>2</v>
      </c>
      <c r="AA497" s="214">
        <v>1</v>
      </c>
      <c r="AB497" s="214">
        <v>7</v>
      </c>
      <c r="AC497" s="214">
        <v>7</v>
      </c>
      <c r="AZ497" s="214">
        <v>2</v>
      </c>
      <c r="BA497" s="214">
        <f>IF(AZ497=1,G497,0)</f>
        <v>0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7</v>
      </c>
    </row>
    <row r="498" spans="1:15" ht="12.75">
      <c r="A498" s="250"/>
      <c r="B498" s="253"/>
      <c r="C498" s="580" t="s">
        <v>631</v>
      </c>
      <c r="D498" s="581"/>
      <c r="E498" s="254">
        <v>0</v>
      </c>
      <c r="F498" s="540"/>
      <c r="G498" s="255"/>
      <c r="H498" s="256"/>
      <c r="I498" s="251"/>
      <c r="J498" s="257"/>
      <c r="K498" s="251"/>
      <c r="M498" s="252" t="s">
        <v>631</v>
      </c>
      <c r="O498" s="241"/>
    </row>
    <row r="499" spans="1:15" ht="12.75">
      <c r="A499" s="250"/>
      <c r="B499" s="253"/>
      <c r="C499" s="580" t="s">
        <v>1108</v>
      </c>
      <c r="D499" s="581"/>
      <c r="E499" s="254">
        <v>38.1</v>
      </c>
      <c r="F499" s="540"/>
      <c r="G499" s="255"/>
      <c r="H499" s="256"/>
      <c r="I499" s="251"/>
      <c r="J499" s="257"/>
      <c r="K499" s="251"/>
      <c r="M499" s="252" t="s">
        <v>1108</v>
      </c>
      <c r="O499" s="241"/>
    </row>
    <row r="500" spans="1:80" ht="22.5">
      <c r="A500" s="242">
        <v>84</v>
      </c>
      <c r="B500" s="243" t="s">
        <v>633</v>
      </c>
      <c r="C500" s="244" t="s">
        <v>634</v>
      </c>
      <c r="D500" s="245" t="s">
        <v>227</v>
      </c>
      <c r="E500" s="246">
        <v>2.3</v>
      </c>
      <c r="F500" s="377"/>
      <c r="G500" s="247">
        <f>E500*F500</f>
        <v>0</v>
      </c>
      <c r="H500" s="248">
        <v>0.00076</v>
      </c>
      <c r="I500" s="249">
        <f>E500*H500</f>
        <v>0.001748</v>
      </c>
      <c r="J500" s="248">
        <v>0</v>
      </c>
      <c r="K500" s="249">
        <f>E500*J500</f>
        <v>0</v>
      </c>
      <c r="O500" s="241">
        <v>2</v>
      </c>
      <c r="AA500" s="214">
        <v>1</v>
      </c>
      <c r="AB500" s="214">
        <v>7</v>
      </c>
      <c r="AC500" s="214">
        <v>7</v>
      </c>
      <c r="AZ500" s="214">
        <v>2</v>
      </c>
      <c r="BA500" s="214">
        <f>IF(AZ500=1,G500,0)</f>
        <v>0</v>
      </c>
      <c r="BB500" s="214">
        <f>IF(AZ500=2,G500,0)</f>
        <v>0</v>
      </c>
      <c r="BC500" s="214">
        <f>IF(AZ500=3,G500,0)</f>
        <v>0</v>
      </c>
      <c r="BD500" s="214">
        <f>IF(AZ500=4,G500,0)</f>
        <v>0</v>
      </c>
      <c r="BE500" s="214">
        <f>IF(AZ500=5,G500,0)</f>
        <v>0</v>
      </c>
      <c r="CA500" s="241">
        <v>1</v>
      </c>
      <c r="CB500" s="241">
        <v>7</v>
      </c>
    </row>
    <row r="501" spans="1:15" ht="12.75">
      <c r="A501" s="250"/>
      <c r="B501" s="253"/>
      <c r="C501" s="580" t="s">
        <v>631</v>
      </c>
      <c r="D501" s="581"/>
      <c r="E501" s="254">
        <v>0</v>
      </c>
      <c r="F501" s="540"/>
      <c r="G501" s="255"/>
      <c r="H501" s="256"/>
      <c r="I501" s="251"/>
      <c r="J501" s="257"/>
      <c r="K501" s="251"/>
      <c r="M501" s="252" t="s">
        <v>631</v>
      </c>
      <c r="O501" s="241"/>
    </row>
    <row r="502" spans="1:15" ht="12.75">
      <c r="A502" s="250"/>
      <c r="B502" s="253"/>
      <c r="C502" s="580" t="s">
        <v>1109</v>
      </c>
      <c r="D502" s="581"/>
      <c r="E502" s="254">
        <v>2.3</v>
      </c>
      <c r="F502" s="540"/>
      <c r="G502" s="255"/>
      <c r="H502" s="256"/>
      <c r="I502" s="251"/>
      <c r="J502" s="257"/>
      <c r="K502" s="251"/>
      <c r="M502" s="252" t="s">
        <v>1109</v>
      </c>
      <c r="O502" s="241"/>
    </row>
    <row r="503" spans="1:80" ht="22.5">
      <c r="A503" s="242">
        <v>85</v>
      </c>
      <c r="B503" s="243" t="s">
        <v>636</v>
      </c>
      <c r="C503" s="244" t="s">
        <v>637</v>
      </c>
      <c r="D503" s="245" t="s">
        <v>227</v>
      </c>
      <c r="E503" s="246">
        <v>2.3</v>
      </c>
      <c r="F503" s="377"/>
      <c r="G503" s="247">
        <f>E503*F503</f>
        <v>0</v>
      </c>
      <c r="H503" s="248">
        <v>0.00076</v>
      </c>
      <c r="I503" s="249">
        <f>E503*H503</f>
        <v>0.001748</v>
      </c>
      <c r="J503" s="248">
        <v>0</v>
      </c>
      <c r="K503" s="249">
        <f>E503*J503</f>
        <v>0</v>
      </c>
      <c r="O503" s="241">
        <v>2</v>
      </c>
      <c r="AA503" s="214">
        <v>1</v>
      </c>
      <c r="AB503" s="214">
        <v>7</v>
      </c>
      <c r="AC503" s="214">
        <v>7</v>
      </c>
      <c r="AZ503" s="214">
        <v>2</v>
      </c>
      <c r="BA503" s="214">
        <f>IF(AZ503=1,G503,0)</f>
        <v>0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1</v>
      </c>
      <c r="CB503" s="241">
        <v>7</v>
      </c>
    </row>
    <row r="504" spans="1:15" ht="12.75">
      <c r="A504" s="250"/>
      <c r="B504" s="253"/>
      <c r="C504" s="580" t="s">
        <v>631</v>
      </c>
      <c r="D504" s="581"/>
      <c r="E504" s="254">
        <v>0</v>
      </c>
      <c r="F504" s="540"/>
      <c r="G504" s="255"/>
      <c r="H504" s="256"/>
      <c r="I504" s="251"/>
      <c r="J504" s="257"/>
      <c r="K504" s="251"/>
      <c r="M504" s="252" t="s">
        <v>631</v>
      </c>
      <c r="O504" s="241"/>
    </row>
    <row r="505" spans="1:15" ht="12.75">
      <c r="A505" s="250"/>
      <c r="B505" s="253"/>
      <c r="C505" s="580" t="s">
        <v>1109</v>
      </c>
      <c r="D505" s="581"/>
      <c r="E505" s="254">
        <v>2.3</v>
      </c>
      <c r="F505" s="540"/>
      <c r="G505" s="255"/>
      <c r="H505" s="256"/>
      <c r="I505" s="251"/>
      <c r="J505" s="257"/>
      <c r="K505" s="251"/>
      <c r="M505" s="252" t="s">
        <v>1109</v>
      </c>
      <c r="O505" s="241"/>
    </row>
    <row r="506" spans="1:80" ht="22.5">
      <c r="A506" s="242">
        <v>86</v>
      </c>
      <c r="B506" s="243" t="s">
        <v>638</v>
      </c>
      <c r="C506" s="244" t="s">
        <v>639</v>
      </c>
      <c r="D506" s="245" t="s">
        <v>227</v>
      </c>
      <c r="E506" s="246">
        <v>11.9</v>
      </c>
      <c r="F506" s="377"/>
      <c r="G506" s="247">
        <f>E506*F506</f>
        <v>0</v>
      </c>
      <c r="H506" s="248">
        <v>0.00184</v>
      </c>
      <c r="I506" s="249">
        <f>E506*H506</f>
        <v>0.021896000000000002</v>
      </c>
      <c r="J506" s="248">
        <v>0</v>
      </c>
      <c r="K506" s="249">
        <f>E506*J506</f>
        <v>0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580" t="s">
        <v>631</v>
      </c>
      <c r="D507" s="581"/>
      <c r="E507" s="254">
        <v>0</v>
      </c>
      <c r="F507" s="540"/>
      <c r="G507" s="255"/>
      <c r="H507" s="256"/>
      <c r="I507" s="251"/>
      <c r="J507" s="257"/>
      <c r="K507" s="251"/>
      <c r="M507" s="252" t="s">
        <v>631</v>
      </c>
      <c r="O507" s="241"/>
    </row>
    <row r="508" spans="1:15" ht="12.75">
      <c r="A508" s="250"/>
      <c r="B508" s="253"/>
      <c r="C508" s="580" t="s">
        <v>1110</v>
      </c>
      <c r="D508" s="581"/>
      <c r="E508" s="254">
        <v>11.9</v>
      </c>
      <c r="F508" s="540"/>
      <c r="G508" s="255"/>
      <c r="H508" s="256"/>
      <c r="I508" s="251"/>
      <c r="J508" s="257"/>
      <c r="K508" s="251"/>
      <c r="M508" s="252" t="s">
        <v>1110</v>
      </c>
      <c r="O508" s="241"/>
    </row>
    <row r="509" spans="1:80" ht="22.5">
      <c r="A509" s="242">
        <v>87</v>
      </c>
      <c r="B509" s="243" t="s">
        <v>653</v>
      </c>
      <c r="C509" s="244" t="s">
        <v>654</v>
      </c>
      <c r="D509" s="245" t="s">
        <v>112</v>
      </c>
      <c r="E509" s="246">
        <v>115.683</v>
      </c>
      <c r="F509" s="377"/>
      <c r="G509" s="247">
        <f>E509*F509</f>
        <v>0</v>
      </c>
      <c r="H509" s="248">
        <v>0.00032</v>
      </c>
      <c r="I509" s="249">
        <f>E509*H509</f>
        <v>0.037018560000000006</v>
      </c>
      <c r="J509" s="248">
        <v>0</v>
      </c>
      <c r="K509" s="249">
        <f>E509*J509</f>
        <v>0</v>
      </c>
      <c r="O509" s="241">
        <v>2</v>
      </c>
      <c r="AA509" s="214">
        <v>1</v>
      </c>
      <c r="AB509" s="214">
        <v>7</v>
      </c>
      <c r="AC509" s="214">
        <v>7</v>
      </c>
      <c r="AZ509" s="214">
        <v>2</v>
      </c>
      <c r="BA509" s="214">
        <f>IF(AZ509=1,G509,0)</f>
        <v>0</v>
      </c>
      <c r="BB509" s="214">
        <f>IF(AZ509=2,G509,0)</f>
        <v>0</v>
      </c>
      <c r="BC509" s="214">
        <f>IF(AZ509=3,G509,0)</f>
        <v>0</v>
      </c>
      <c r="BD509" s="214">
        <f>IF(AZ509=4,G509,0)</f>
        <v>0</v>
      </c>
      <c r="BE509" s="214">
        <f>IF(AZ509=5,G509,0)</f>
        <v>0</v>
      </c>
      <c r="CA509" s="241">
        <v>1</v>
      </c>
      <c r="CB509" s="241">
        <v>7</v>
      </c>
    </row>
    <row r="510" spans="1:15" ht="12.75">
      <c r="A510" s="250"/>
      <c r="B510" s="253"/>
      <c r="C510" s="580" t="s">
        <v>1105</v>
      </c>
      <c r="D510" s="581"/>
      <c r="E510" s="254">
        <v>99.072</v>
      </c>
      <c r="F510" s="540"/>
      <c r="G510" s="255"/>
      <c r="H510" s="256"/>
      <c r="I510" s="251"/>
      <c r="J510" s="257"/>
      <c r="K510" s="251"/>
      <c r="M510" s="252" t="s">
        <v>1105</v>
      </c>
      <c r="O510" s="241"/>
    </row>
    <row r="511" spans="1:15" ht="12.75">
      <c r="A511" s="250"/>
      <c r="B511" s="253"/>
      <c r="C511" s="580" t="s">
        <v>1106</v>
      </c>
      <c r="D511" s="581"/>
      <c r="E511" s="254">
        <v>8.136</v>
      </c>
      <c r="F511" s="540"/>
      <c r="G511" s="255"/>
      <c r="H511" s="256"/>
      <c r="I511" s="251"/>
      <c r="J511" s="257"/>
      <c r="K511" s="251"/>
      <c r="M511" s="252" t="s">
        <v>1106</v>
      </c>
      <c r="O511" s="241"/>
    </row>
    <row r="512" spans="1:15" ht="12.75">
      <c r="A512" s="250"/>
      <c r="B512" s="253"/>
      <c r="C512" s="580" t="s">
        <v>1107</v>
      </c>
      <c r="D512" s="581"/>
      <c r="E512" s="254">
        <v>8.475</v>
      </c>
      <c r="F512" s="540"/>
      <c r="G512" s="255"/>
      <c r="H512" s="256"/>
      <c r="I512" s="251"/>
      <c r="J512" s="257"/>
      <c r="K512" s="251"/>
      <c r="M512" s="252" t="s">
        <v>1107</v>
      </c>
      <c r="O512" s="241"/>
    </row>
    <row r="513" spans="1:80" ht="22.5">
      <c r="A513" s="242">
        <v>88</v>
      </c>
      <c r="B513" s="243" t="s">
        <v>655</v>
      </c>
      <c r="C513" s="244" t="s">
        <v>656</v>
      </c>
      <c r="D513" s="245" t="s">
        <v>112</v>
      </c>
      <c r="E513" s="246">
        <v>115.683</v>
      </c>
      <c r="F513" s="377"/>
      <c r="G513" s="247">
        <f>E513*F513</f>
        <v>0</v>
      </c>
      <c r="H513" s="248">
        <v>0.00034</v>
      </c>
      <c r="I513" s="249">
        <f>E513*H513</f>
        <v>0.03933222000000001</v>
      </c>
      <c r="J513" s="248">
        <v>0</v>
      </c>
      <c r="K513" s="249">
        <f>E513*J513</f>
        <v>0</v>
      </c>
      <c r="O513" s="241">
        <v>2</v>
      </c>
      <c r="AA513" s="214">
        <v>1</v>
      </c>
      <c r="AB513" s="214">
        <v>7</v>
      </c>
      <c r="AC513" s="214">
        <v>7</v>
      </c>
      <c r="AZ513" s="214">
        <v>2</v>
      </c>
      <c r="BA513" s="214">
        <f>IF(AZ513=1,G513,0)</f>
        <v>0</v>
      </c>
      <c r="BB513" s="214">
        <f>IF(AZ513=2,G513,0)</f>
        <v>0</v>
      </c>
      <c r="BC513" s="214">
        <f>IF(AZ513=3,G513,0)</f>
        <v>0</v>
      </c>
      <c r="BD513" s="214">
        <f>IF(AZ513=4,G513,0)</f>
        <v>0</v>
      </c>
      <c r="BE513" s="214">
        <f>IF(AZ513=5,G513,0)</f>
        <v>0</v>
      </c>
      <c r="CA513" s="241">
        <v>1</v>
      </c>
      <c r="CB513" s="241">
        <v>7</v>
      </c>
    </row>
    <row r="514" spans="1:15" ht="12.75">
      <c r="A514" s="250"/>
      <c r="B514" s="253"/>
      <c r="C514" s="580" t="s">
        <v>1105</v>
      </c>
      <c r="D514" s="581"/>
      <c r="E514" s="254">
        <v>99.072</v>
      </c>
      <c r="F514" s="540"/>
      <c r="G514" s="255"/>
      <c r="H514" s="256"/>
      <c r="I514" s="251"/>
      <c r="J514" s="257"/>
      <c r="K514" s="251"/>
      <c r="M514" s="252" t="s">
        <v>1105</v>
      </c>
      <c r="O514" s="241"/>
    </row>
    <row r="515" spans="1:15" ht="12.75">
      <c r="A515" s="250"/>
      <c r="B515" s="253"/>
      <c r="C515" s="580" t="s">
        <v>1106</v>
      </c>
      <c r="D515" s="581"/>
      <c r="E515" s="254">
        <v>8.136</v>
      </c>
      <c r="F515" s="540"/>
      <c r="G515" s="255"/>
      <c r="H515" s="256"/>
      <c r="I515" s="251"/>
      <c r="J515" s="257"/>
      <c r="K515" s="251"/>
      <c r="M515" s="252" t="s">
        <v>1106</v>
      </c>
      <c r="O515" s="241"/>
    </row>
    <row r="516" spans="1:15" ht="12.75">
      <c r="A516" s="250"/>
      <c r="B516" s="253"/>
      <c r="C516" s="580" t="s">
        <v>1107</v>
      </c>
      <c r="D516" s="581"/>
      <c r="E516" s="254">
        <v>8.475</v>
      </c>
      <c r="F516" s="540"/>
      <c r="G516" s="255"/>
      <c r="H516" s="256"/>
      <c r="I516" s="251"/>
      <c r="J516" s="257"/>
      <c r="K516" s="251"/>
      <c r="M516" s="252" t="s">
        <v>1107</v>
      </c>
      <c r="O516" s="241"/>
    </row>
    <row r="517" spans="1:80" ht="12.75">
      <c r="A517" s="242">
        <v>89</v>
      </c>
      <c r="B517" s="243" t="s">
        <v>657</v>
      </c>
      <c r="C517" s="244" t="s">
        <v>658</v>
      </c>
      <c r="D517" s="245" t="s">
        <v>112</v>
      </c>
      <c r="E517" s="246">
        <v>20.64</v>
      </c>
      <c r="F517" s="377"/>
      <c r="G517" s="247">
        <f>E517*F517</f>
        <v>0</v>
      </c>
      <c r="H517" s="248">
        <v>0.0013</v>
      </c>
      <c r="I517" s="249">
        <f>E517*H517</f>
        <v>0.026831999999999998</v>
      </c>
      <c r="J517" s="248"/>
      <c r="K517" s="249">
        <f>E517*J517</f>
        <v>0</v>
      </c>
      <c r="O517" s="241">
        <v>2</v>
      </c>
      <c r="AA517" s="214">
        <v>12</v>
      </c>
      <c r="AB517" s="214">
        <v>0</v>
      </c>
      <c r="AC517" s="214">
        <v>230</v>
      </c>
      <c r="AZ517" s="214">
        <v>2</v>
      </c>
      <c r="BA517" s="214">
        <f>IF(AZ517=1,G517,0)</f>
        <v>0</v>
      </c>
      <c r="BB517" s="214">
        <f>IF(AZ517=2,G517,0)</f>
        <v>0</v>
      </c>
      <c r="BC517" s="214">
        <f>IF(AZ517=3,G517,0)</f>
        <v>0</v>
      </c>
      <c r="BD517" s="214">
        <f>IF(AZ517=4,G517,0)</f>
        <v>0</v>
      </c>
      <c r="BE517" s="214">
        <f>IF(AZ517=5,G517,0)</f>
        <v>0</v>
      </c>
      <c r="CA517" s="241">
        <v>12</v>
      </c>
      <c r="CB517" s="241">
        <v>0</v>
      </c>
    </row>
    <row r="518" spans="1:15" ht="12.75">
      <c r="A518" s="250"/>
      <c r="B518" s="253"/>
      <c r="C518" s="580" t="s">
        <v>1111</v>
      </c>
      <c r="D518" s="581"/>
      <c r="E518" s="254">
        <v>20.64</v>
      </c>
      <c r="F518" s="540"/>
      <c r="G518" s="255"/>
      <c r="H518" s="256"/>
      <c r="I518" s="251"/>
      <c r="J518" s="257"/>
      <c r="K518" s="251"/>
      <c r="M518" s="252" t="s">
        <v>1111</v>
      </c>
      <c r="O518" s="241"/>
    </row>
    <row r="519" spans="1:80" ht="12.75">
      <c r="A519" s="242">
        <v>90</v>
      </c>
      <c r="B519" s="243" t="s">
        <v>1112</v>
      </c>
      <c r="C519" s="244" t="s">
        <v>1113</v>
      </c>
      <c r="D519" s="245" t="s">
        <v>112</v>
      </c>
      <c r="E519" s="246">
        <v>174.477</v>
      </c>
      <c r="F519" s="377"/>
      <c r="G519" s="247">
        <f>E519*F519</f>
        <v>0</v>
      </c>
      <c r="H519" s="248">
        <v>0.001</v>
      </c>
      <c r="I519" s="249">
        <f>E519*H519</f>
        <v>0.17447700000000002</v>
      </c>
      <c r="J519" s="248"/>
      <c r="K519" s="249">
        <f>E519*J519</f>
        <v>0</v>
      </c>
      <c r="O519" s="241">
        <v>2</v>
      </c>
      <c r="AA519" s="214">
        <v>3</v>
      </c>
      <c r="AB519" s="214">
        <v>7</v>
      </c>
      <c r="AC519" s="214">
        <v>62811120</v>
      </c>
      <c r="AZ519" s="214">
        <v>2</v>
      </c>
      <c r="BA519" s="214">
        <f>IF(AZ519=1,G519,0)</f>
        <v>0</v>
      </c>
      <c r="BB519" s="214">
        <f>IF(AZ519=2,G519,0)</f>
        <v>0</v>
      </c>
      <c r="BC519" s="214">
        <f>IF(AZ519=3,G519,0)</f>
        <v>0</v>
      </c>
      <c r="BD519" s="214">
        <f>IF(AZ519=4,G519,0)</f>
        <v>0</v>
      </c>
      <c r="BE519" s="214">
        <f>IF(AZ519=5,G519,0)</f>
        <v>0</v>
      </c>
      <c r="CA519" s="241">
        <v>3</v>
      </c>
      <c r="CB519" s="241">
        <v>7</v>
      </c>
    </row>
    <row r="520" spans="1:15" ht="12.75">
      <c r="A520" s="250"/>
      <c r="B520" s="253"/>
      <c r="C520" s="580" t="s">
        <v>1100</v>
      </c>
      <c r="D520" s="581"/>
      <c r="E520" s="254">
        <v>0</v>
      </c>
      <c r="F520" s="540"/>
      <c r="G520" s="255"/>
      <c r="H520" s="256"/>
      <c r="I520" s="251"/>
      <c r="J520" s="257"/>
      <c r="K520" s="251"/>
      <c r="M520" s="252" t="s">
        <v>1100</v>
      </c>
      <c r="O520" s="241"/>
    </row>
    <row r="521" spans="1:15" ht="12.75">
      <c r="A521" s="250"/>
      <c r="B521" s="253"/>
      <c r="C521" s="580" t="s">
        <v>1101</v>
      </c>
      <c r="D521" s="581"/>
      <c r="E521" s="254">
        <v>115.4475</v>
      </c>
      <c r="F521" s="540"/>
      <c r="G521" s="255"/>
      <c r="H521" s="256"/>
      <c r="I521" s="251"/>
      <c r="J521" s="257"/>
      <c r="K521" s="251"/>
      <c r="M521" s="252" t="s">
        <v>1101</v>
      </c>
      <c r="O521" s="241"/>
    </row>
    <row r="522" spans="1:15" ht="12.75">
      <c r="A522" s="250"/>
      <c r="B522" s="253"/>
      <c r="C522" s="580" t="s">
        <v>1102</v>
      </c>
      <c r="D522" s="581"/>
      <c r="E522" s="254">
        <v>36.2716</v>
      </c>
      <c r="F522" s="540"/>
      <c r="G522" s="255"/>
      <c r="H522" s="256"/>
      <c r="I522" s="251"/>
      <c r="J522" s="257"/>
      <c r="K522" s="251"/>
      <c r="M522" s="252" t="s">
        <v>1102</v>
      </c>
      <c r="O522" s="241"/>
    </row>
    <row r="523" spans="1:15" ht="12.75">
      <c r="A523" s="250"/>
      <c r="B523" s="253"/>
      <c r="C523" s="587" t="s">
        <v>202</v>
      </c>
      <c r="D523" s="581"/>
      <c r="E523" s="278">
        <v>151.7191</v>
      </c>
      <c r="F523" s="540"/>
      <c r="G523" s="255"/>
      <c r="H523" s="256"/>
      <c r="I523" s="251"/>
      <c r="J523" s="257"/>
      <c r="K523" s="251"/>
      <c r="M523" s="252" t="s">
        <v>202</v>
      </c>
      <c r="O523" s="241"/>
    </row>
    <row r="524" spans="1:15" ht="12.75">
      <c r="A524" s="250"/>
      <c r="B524" s="253"/>
      <c r="C524" s="580" t="s">
        <v>1114</v>
      </c>
      <c r="D524" s="581"/>
      <c r="E524" s="254">
        <v>22.7579</v>
      </c>
      <c r="F524" s="540"/>
      <c r="G524" s="255"/>
      <c r="H524" s="256"/>
      <c r="I524" s="251"/>
      <c r="J524" s="257"/>
      <c r="K524" s="251"/>
      <c r="M524" s="252" t="s">
        <v>1114</v>
      </c>
      <c r="O524" s="241"/>
    </row>
    <row r="525" spans="1:80" ht="12.75">
      <c r="A525" s="242">
        <v>91</v>
      </c>
      <c r="B525" s="243" t="s">
        <v>1115</v>
      </c>
      <c r="C525" s="244" t="s">
        <v>1116</v>
      </c>
      <c r="D525" s="245" t="s">
        <v>579</v>
      </c>
      <c r="E525" s="246">
        <v>1.206648424</v>
      </c>
      <c r="F525" s="377"/>
      <c r="G525" s="247">
        <f>E525*F525</f>
        <v>0</v>
      </c>
      <c r="H525" s="248">
        <v>0</v>
      </c>
      <c r="I525" s="249">
        <f>E525*H525</f>
        <v>0</v>
      </c>
      <c r="J525" s="248"/>
      <c r="K525" s="249">
        <f>E525*J525</f>
        <v>0</v>
      </c>
      <c r="O525" s="241">
        <v>2</v>
      </c>
      <c r="AA525" s="214">
        <v>7</v>
      </c>
      <c r="AB525" s="214">
        <v>1001</v>
      </c>
      <c r="AC525" s="214">
        <v>5</v>
      </c>
      <c r="AZ525" s="214">
        <v>2</v>
      </c>
      <c r="BA525" s="214">
        <f>IF(AZ525=1,G525,0)</f>
        <v>0</v>
      </c>
      <c r="BB525" s="214">
        <f>IF(AZ525=2,G525,0)</f>
        <v>0</v>
      </c>
      <c r="BC525" s="214">
        <f>IF(AZ525=3,G525,0)</f>
        <v>0</v>
      </c>
      <c r="BD525" s="214">
        <f>IF(AZ525=4,G525,0)</f>
        <v>0</v>
      </c>
      <c r="BE525" s="214">
        <f>IF(AZ525=5,G525,0)</f>
        <v>0</v>
      </c>
      <c r="CA525" s="241">
        <v>7</v>
      </c>
      <c r="CB525" s="241">
        <v>1001</v>
      </c>
    </row>
    <row r="526" spans="1:57" ht="12.75">
      <c r="A526" s="258"/>
      <c r="B526" s="259" t="s">
        <v>102</v>
      </c>
      <c r="C526" s="260" t="s">
        <v>604</v>
      </c>
      <c r="D526" s="261"/>
      <c r="E526" s="262"/>
      <c r="F526" s="542"/>
      <c r="G526" s="264">
        <f>SUM(G480:G525)</f>
        <v>0</v>
      </c>
      <c r="H526" s="265"/>
      <c r="I526" s="266">
        <f>SUM(I480:I525)</f>
        <v>1.206648424</v>
      </c>
      <c r="J526" s="265"/>
      <c r="K526" s="266">
        <f>SUM(K480:K525)</f>
        <v>-3.136753</v>
      </c>
      <c r="O526" s="241">
        <v>4</v>
      </c>
      <c r="BA526" s="267">
        <f>SUM(BA480:BA525)</f>
        <v>0</v>
      </c>
      <c r="BB526" s="267">
        <f>SUM(BB480:BB525)</f>
        <v>0</v>
      </c>
      <c r="BC526" s="267">
        <f>SUM(BC480:BC525)</f>
        <v>0</v>
      </c>
      <c r="BD526" s="267">
        <f>SUM(BD480:BD525)</f>
        <v>0</v>
      </c>
      <c r="BE526" s="267">
        <f>SUM(BE480:BE525)</f>
        <v>0</v>
      </c>
    </row>
    <row r="527" spans="1:15" ht="12.75">
      <c r="A527" s="231" t="s">
        <v>98</v>
      </c>
      <c r="B527" s="232" t="s">
        <v>666</v>
      </c>
      <c r="C527" s="233" t="s">
        <v>667</v>
      </c>
      <c r="D527" s="234"/>
      <c r="E527" s="235"/>
      <c r="F527" s="543"/>
      <c r="G527" s="236"/>
      <c r="H527" s="237"/>
      <c r="I527" s="238"/>
      <c r="J527" s="239"/>
      <c r="K527" s="240"/>
      <c r="O527" s="241">
        <v>1</v>
      </c>
    </row>
    <row r="528" spans="1:80" ht="22.5">
      <c r="A528" s="242">
        <v>92</v>
      </c>
      <c r="B528" s="243" t="s">
        <v>1117</v>
      </c>
      <c r="C528" s="244" t="s">
        <v>1118</v>
      </c>
      <c r="D528" s="245" t="s">
        <v>112</v>
      </c>
      <c r="E528" s="246">
        <v>606.8765</v>
      </c>
      <c r="F528" s="377"/>
      <c r="G528" s="247">
        <f>E528*F528</f>
        <v>0</v>
      </c>
      <c r="H528" s="248">
        <v>0</v>
      </c>
      <c r="I528" s="249">
        <f>E528*H528</f>
        <v>0</v>
      </c>
      <c r="J528" s="248">
        <v>0</v>
      </c>
      <c r="K528" s="249">
        <f>E528*J528</f>
        <v>0</v>
      </c>
      <c r="O528" s="241">
        <v>2</v>
      </c>
      <c r="AA528" s="214">
        <v>1</v>
      </c>
      <c r="AB528" s="214">
        <v>7</v>
      </c>
      <c r="AC528" s="214">
        <v>7</v>
      </c>
      <c r="AZ528" s="214">
        <v>2</v>
      </c>
      <c r="BA528" s="214">
        <f>IF(AZ528=1,G528,0)</f>
        <v>0</v>
      </c>
      <c r="BB528" s="214">
        <f>IF(AZ528=2,G528,0)</f>
        <v>0</v>
      </c>
      <c r="BC528" s="214">
        <f>IF(AZ528=3,G528,0)</f>
        <v>0</v>
      </c>
      <c r="BD528" s="214">
        <f>IF(AZ528=4,G528,0)</f>
        <v>0</v>
      </c>
      <c r="BE528" s="214">
        <f>IF(AZ528=5,G528,0)</f>
        <v>0</v>
      </c>
      <c r="CA528" s="241">
        <v>1</v>
      </c>
      <c r="CB528" s="241">
        <v>7</v>
      </c>
    </row>
    <row r="529" spans="1:15" ht="12.75">
      <c r="A529" s="250"/>
      <c r="B529" s="253"/>
      <c r="C529" s="580" t="s">
        <v>1119</v>
      </c>
      <c r="D529" s="581"/>
      <c r="E529" s="254">
        <v>461.79</v>
      </c>
      <c r="F529" s="540"/>
      <c r="G529" s="255"/>
      <c r="H529" s="256"/>
      <c r="I529" s="251"/>
      <c r="J529" s="257"/>
      <c r="K529" s="251"/>
      <c r="M529" s="252" t="s">
        <v>1119</v>
      </c>
      <c r="O529" s="241"/>
    </row>
    <row r="530" spans="1:15" ht="12.75">
      <c r="A530" s="250"/>
      <c r="B530" s="253"/>
      <c r="C530" s="580" t="s">
        <v>1120</v>
      </c>
      <c r="D530" s="581"/>
      <c r="E530" s="254">
        <v>145.0865</v>
      </c>
      <c r="F530" s="540"/>
      <c r="G530" s="255"/>
      <c r="H530" s="256"/>
      <c r="I530" s="251"/>
      <c r="J530" s="257"/>
      <c r="K530" s="251"/>
      <c r="M530" s="252" t="s">
        <v>1120</v>
      </c>
      <c r="O530" s="241"/>
    </row>
    <row r="531" spans="1:80" ht="22.5">
      <c r="A531" s="242">
        <v>93</v>
      </c>
      <c r="B531" s="243" t="s">
        <v>675</v>
      </c>
      <c r="C531" s="244" t="s">
        <v>676</v>
      </c>
      <c r="D531" s="245" t="s">
        <v>112</v>
      </c>
      <c r="E531" s="246">
        <v>214.755</v>
      </c>
      <c r="F531" s="377"/>
      <c r="G531" s="247">
        <f>E531*F531</f>
        <v>0</v>
      </c>
      <c r="H531" s="248">
        <v>0</v>
      </c>
      <c r="I531" s="249">
        <f>E531*H531</f>
        <v>0</v>
      </c>
      <c r="J531" s="248">
        <v>0</v>
      </c>
      <c r="K531" s="249">
        <f>E531*J531</f>
        <v>0</v>
      </c>
      <c r="O531" s="241">
        <v>2</v>
      </c>
      <c r="AA531" s="214">
        <v>1</v>
      </c>
      <c r="AB531" s="214">
        <v>7</v>
      </c>
      <c r="AC531" s="214">
        <v>7</v>
      </c>
      <c r="AZ531" s="214">
        <v>2</v>
      </c>
      <c r="BA531" s="214">
        <f>IF(AZ531=1,G531,0)</f>
        <v>0</v>
      </c>
      <c r="BB531" s="214">
        <f>IF(AZ531=2,G531,0)</f>
        <v>0</v>
      </c>
      <c r="BC531" s="214">
        <f>IF(AZ531=3,G531,0)</f>
        <v>0</v>
      </c>
      <c r="BD531" s="214">
        <f>IF(AZ531=4,G531,0)</f>
        <v>0</v>
      </c>
      <c r="BE531" s="214">
        <f>IF(AZ531=5,G531,0)</f>
        <v>0</v>
      </c>
      <c r="CA531" s="241">
        <v>1</v>
      </c>
      <c r="CB531" s="241">
        <v>7</v>
      </c>
    </row>
    <row r="532" spans="1:15" ht="12.75">
      <c r="A532" s="250"/>
      <c r="B532" s="253"/>
      <c r="C532" s="580" t="s">
        <v>1121</v>
      </c>
      <c r="D532" s="581"/>
      <c r="E532" s="254">
        <v>198.144</v>
      </c>
      <c r="F532" s="540"/>
      <c r="G532" s="255"/>
      <c r="H532" s="256"/>
      <c r="I532" s="251"/>
      <c r="J532" s="257"/>
      <c r="K532" s="251"/>
      <c r="M532" s="252" t="s">
        <v>1121</v>
      </c>
      <c r="O532" s="241"/>
    </row>
    <row r="533" spans="1:15" ht="12.75">
      <c r="A533" s="250"/>
      <c r="B533" s="253"/>
      <c r="C533" s="580" t="s">
        <v>1106</v>
      </c>
      <c r="D533" s="581"/>
      <c r="E533" s="254">
        <v>8.136</v>
      </c>
      <c r="F533" s="540"/>
      <c r="G533" s="255"/>
      <c r="H533" s="256"/>
      <c r="I533" s="251"/>
      <c r="J533" s="257"/>
      <c r="K533" s="251"/>
      <c r="M533" s="252" t="s">
        <v>1106</v>
      </c>
      <c r="O533" s="241"/>
    </row>
    <row r="534" spans="1:15" ht="12.75">
      <c r="A534" s="250"/>
      <c r="B534" s="253"/>
      <c r="C534" s="580" t="s">
        <v>1107</v>
      </c>
      <c r="D534" s="581"/>
      <c r="E534" s="254">
        <v>8.475</v>
      </c>
      <c r="F534" s="540"/>
      <c r="G534" s="255"/>
      <c r="H534" s="256"/>
      <c r="I534" s="251"/>
      <c r="J534" s="257"/>
      <c r="K534" s="251"/>
      <c r="M534" s="252" t="s">
        <v>1107</v>
      </c>
      <c r="O534" s="241"/>
    </row>
    <row r="535" spans="1:80" ht="12.75">
      <c r="A535" s="242">
        <v>94</v>
      </c>
      <c r="B535" s="243" t="s">
        <v>687</v>
      </c>
      <c r="C535" s="244" t="s">
        <v>688</v>
      </c>
      <c r="D535" s="245" t="s">
        <v>125</v>
      </c>
      <c r="E535" s="246">
        <v>27.6224</v>
      </c>
      <c r="F535" s="377"/>
      <c r="G535" s="247">
        <f>E535*F535</f>
        <v>0</v>
      </c>
      <c r="H535" s="248">
        <v>0.025</v>
      </c>
      <c r="I535" s="249">
        <f>E535*H535</f>
        <v>0.6905600000000001</v>
      </c>
      <c r="J535" s="248"/>
      <c r="K535" s="249">
        <f>E535*J535</f>
        <v>0</v>
      </c>
      <c r="O535" s="241">
        <v>2</v>
      </c>
      <c r="AA535" s="214">
        <v>3</v>
      </c>
      <c r="AB535" s="214">
        <v>7</v>
      </c>
      <c r="AC535" s="214" t="s">
        <v>687</v>
      </c>
      <c r="AZ535" s="214">
        <v>2</v>
      </c>
      <c r="BA535" s="214">
        <f>IF(AZ535=1,G535,0)</f>
        <v>0</v>
      </c>
      <c r="BB535" s="214">
        <f>IF(AZ535=2,G535,0)</f>
        <v>0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3</v>
      </c>
      <c r="CB535" s="241">
        <v>7</v>
      </c>
    </row>
    <row r="536" spans="1:15" ht="12.75">
      <c r="A536" s="250"/>
      <c r="B536" s="253"/>
      <c r="C536" s="580" t="s">
        <v>1122</v>
      </c>
      <c r="D536" s="581"/>
      <c r="E536" s="254">
        <v>0</v>
      </c>
      <c r="F536" s="540"/>
      <c r="G536" s="255"/>
      <c r="H536" s="256"/>
      <c r="I536" s="251"/>
      <c r="J536" s="257"/>
      <c r="K536" s="251"/>
      <c r="M536" s="252" t="s">
        <v>1122</v>
      </c>
      <c r="O536" s="241"/>
    </row>
    <row r="537" spans="1:15" ht="12.75">
      <c r="A537" s="250"/>
      <c r="B537" s="253"/>
      <c r="C537" s="580" t="s">
        <v>1123</v>
      </c>
      <c r="D537" s="581"/>
      <c r="E537" s="254">
        <v>0</v>
      </c>
      <c r="F537" s="540"/>
      <c r="G537" s="255"/>
      <c r="H537" s="256"/>
      <c r="I537" s="251"/>
      <c r="J537" s="257"/>
      <c r="K537" s="251"/>
      <c r="M537" s="252" t="s">
        <v>1123</v>
      </c>
      <c r="O537" s="241"/>
    </row>
    <row r="538" spans="1:15" ht="12.75">
      <c r="A538" s="250"/>
      <c r="B538" s="253"/>
      <c r="C538" s="580" t="s">
        <v>1124</v>
      </c>
      <c r="D538" s="581"/>
      <c r="E538" s="254">
        <v>0</v>
      </c>
      <c r="F538" s="540"/>
      <c r="G538" s="255"/>
      <c r="H538" s="256"/>
      <c r="I538" s="251"/>
      <c r="J538" s="257"/>
      <c r="K538" s="251"/>
      <c r="M538" s="252" t="s">
        <v>1124</v>
      </c>
      <c r="O538" s="241"/>
    </row>
    <row r="539" spans="1:15" ht="12.75">
      <c r="A539" s="250"/>
      <c r="B539" s="253"/>
      <c r="C539" s="580" t="s">
        <v>1125</v>
      </c>
      <c r="D539" s="581"/>
      <c r="E539" s="254">
        <v>26.2739</v>
      </c>
      <c r="F539" s="540"/>
      <c r="G539" s="255"/>
      <c r="H539" s="256"/>
      <c r="I539" s="251"/>
      <c r="J539" s="257"/>
      <c r="K539" s="251"/>
      <c r="M539" s="252" t="s">
        <v>1125</v>
      </c>
      <c r="O539" s="241"/>
    </row>
    <row r="540" spans="1:15" ht="12.75">
      <c r="A540" s="250"/>
      <c r="B540" s="253"/>
      <c r="C540" s="580" t="s">
        <v>1126</v>
      </c>
      <c r="D540" s="581"/>
      <c r="E540" s="254">
        <v>0.8299</v>
      </c>
      <c r="F540" s="540"/>
      <c r="G540" s="255"/>
      <c r="H540" s="256"/>
      <c r="I540" s="251"/>
      <c r="J540" s="257"/>
      <c r="K540" s="251"/>
      <c r="M540" s="252" t="s">
        <v>1126</v>
      </c>
      <c r="O540" s="241"/>
    </row>
    <row r="541" spans="1:15" ht="12.75">
      <c r="A541" s="250"/>
      <c r="B541" s="253"/>
      <c r="C541" s="580" t="s">
        <v>1127</v>
      </c>
      <c r="D541" s="581"/>
      <c r="E541" s="254">
        <v>0.5187</v>
      </c>
      <c r="F541" s="540"/>
      <c r="G541" s="255"/>
      <c r="H541" s="256"/>
      <c r="I541" s="251"/>
      <c r="J541" s="257"/>
      <c r="K541" s="251"/>
      <c r="M541" s="252" t="s">
        <v>1127</v>
      </c>
      <c r="O541" s="241"/>
    </row>
    <row r="542" spans="1:80" ht="12.75">
      <c r="A542" s="242">
        <v>95</v>
      </c>
      <c r="B542" s="243" t="s">
        <v>702</v>
      </c>
      <c r="C542" s="244" t="s">
        <v>1128</v>
      </c>
      <c r="D542" s="245" t="s">
        <v>112</v>
      </c>
      <c r="E542" s="246">
        <v>1238.0281</v>
      </c>
      <c r="F542" s="377"/>
      <c r="G542" s="247">
        <f>E542*F542</f>
        <v>0</v>
      </c>
      <c r="H542" s="248">
        <v>0.0012</v>
      </c>
      <c r="I542" s="249">
        <f>E542*H542</f>
        <v>1.4856337199999998</v>
      </c>
      <c r="J542" s="248"/>
      <c r="K542" s="249">
        <f>E542*J542</f>
        <v>0</v>
      </c>
      <c r="O542" s="241">
        <v>2</v>
      </c>
      <c r="AA542" s="214">
        <v>3</v>
      </c>
      <c r="AB542" s="214">
        <v>7</v>
      </c>
      <c r="AC542" s="214">
        <v>631508592</v>
      </c>
      <c r="AZ542" s="214">
        <v>2</v>
      </c>
      <c r="BA542" s="214">
        <f>IF(AZ542=1,G542,0)</f>
        <v>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3</v>
      </c>
      <c r="CB542" s="241">
        <v>7</v>
      </c>
    </row>
    <row r="543" spans="1:15" ht="12.75">
      <c r="A543" s="250"/>
      <c r="B543" s="253"/>
      <c r="C543" s="580" t="s">
        <v>1129</v>
      </c>
      <c r="D543" s="581"/>
      <c r="E543" s="254">
        <v>0</v>
      </c>
      <c r="F543" s="540"/>
      <c r="G543" s="255"/>
      <c r="H543" s="256"/>
      <c r="I543" s="251"/>
      <c r="J543" s="257"/>
      <c r="K543" s="251"/>
      <c r="M543" s="252" t="s">
        <v>1129</v>
      </c>
      <c r="O543" s="241"/>
    </row>
    <row r="544" spans="1:15" ht="12.75">
      <c r="A544" s="250"/>
      <c r="B544" s="253"/>
      <c r="C544" s="580" t="s">
        <v>1130</v>
      </c>
      <c r="D544" s="581"/>
      <c r="E544" s="254">
        <v>942.0516</v>
      </c>
      <c r="F544" s="540"/>
      <c r="G544" s="255"/>
      <c r="H544" s="256"/>
      <c r="I544" s="251"/>
      <c r="J544" s="257"/>
      <c r="K544" s="251"/>
      <c r="M544" s="252" t="s">
        <v>1130</v>
      </c>
      <c r="O544" s="241"/>
    </row>
    <row r="545" spans="1:15" ht="12.75">
      <c r="A545" s="250"/>
      <c r="B545" s="253"/>
      <c r="C545" s="580" t="s">
        <v>1131</v>
      </c>
      <c r="D545" s="581"/>
      <c r="E545" s="254">
        <v>295.9765</v>
      </c>
      <c r="F545" s="540"/>
      <c r="G545" s="255"/>
      <c r="H545" s="256"/>
      <c r="I545" s="251"/>
      <c r="J545" s="257"/>
      <c r="K545" s="251"/>
      <c r="M545" s="252" t="s">
        <v>1131</v>
      </c>
      <c r="O545" s="241"/>
    </row>
    <row r="546" spans="1:80" ht="12.75">
      <c r="A546" s="242">
        <v>96</v>
      </c>
      <c r="B546" s="243" t="s">
        <v>1132</v>
      </c>
      <c r="C546" s="244" t="s">
        <v>1133</v>
      </c>
      <c r="D546" s="245" t="s">
        <v>579</v>
      </c>
      <c r="E546" s="246">
        <v>2.17619372</v>
      </c>
      <c r="F546" s="377"/>
      <c r="G546" s="247">
        <f>E546*F546</f>
        <v>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7</v>
      </c>
      <c r="AB546" s="214">
        <v>1001</v>
      </c>
      <c r="AC546" s="214">
        <v>5</v>
      </c>
      <c r="AZ546" s="214">
        <v>2</v>
      </c>
      <c r="BA546" s="214">
        <f>IF(AZ546=1,G546,0)</f>
        <v>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7</v>
      </c>
      <c r="CB546" s="241">
        <v>1001</v>
      </c>
    </row>
    <row r="547" spans="1:57" ht="12.75">
      <c r="A547" s="258"/>
      <c r="B547" s="259" t="s">
        <v>102</v>
      </c>
      <c r="C547" s="260" t="s">
        <v>668</v>
      </c>
      <c r="D547" s="261"/>
      <c r="E547" s="262"/>
      <c r="F547" s="542"/>
      <c r="G547" s="264">
        <f>SUM(G527:G546)</f>
        <v>0</v>
      </c>
      <c r="H547" s="265"/>
      <c r="I547" s="266">
        <f>SUM(I527:I546)</f>
        <v>2.1761937199999997</v>
      </c>
      <c r="J547" s="265"/>
      <c r="K547" s="266">
        <f>SUM(K527:K546)</f>
        <v>0</v>
      </c>
      <c r="O547" s="241">
        <v>4</v>
      </c>
      <c r="BA547" s="267">
        <f>SUM(BA527:BA546)</f>
        <v>0</v>
      </c>
      <c r="BB547" s="267">
        <f>SUM(BB527:BB546)</f>
        <v>0</v>
      </c>
      <c r="BC547" s="267">
        <f>SUM(BC527:BC546)</f>
        <v>0</v>
      </c>
      <c r="BD547" s="267">
        <f>SUM(BD527:BD546)</f>
        <v>0</v>
      </c>
      <c r="BE547" s="267">
        <f>SUM(BE527:BE546)</f>
        <v>0</v>
      </c>
    </row>
    <row r="548" spans="1:15" ht="12.75">
      <c r="A548" s="231" t="s">
        <v>98</v>
      </c>
      <c r="B548" s="232" t="s">
        <v>721</v>
      </c>
      <c r="C548" s="233" t="s">
        <v>722</v>
      </c>
      <c r="D548" s="234"/>
      <c r="E548" s="235"/>
      <c r="F548" s="543"/>
      <c r="G548" s="236"/>
      <c r="H548" s="237"/>
      <c r="I548" s="238"/>
      <c r="J548" s="239"/>
      <c r="K548" s="240"/>
      <c r="O548" s="241">
        <v>1</v>
      </c>
    </row>
    <row r="549" spans="1:80" ht="22.5">
      <c r="A549" s="242">
        <v>97</v>
      </c>
      <c r="B549" s="243" t="s">
        <v>1134</v>
      </c>
      <c r="C549" s="244" t="s">
        <v>1135</v>
      </c>
      <c r="D549" s="245" t="s">
        <v>112</v>
      </c>
      <c r="E549" s="246">
        <v>151.7191</v>
      </c>
      <c r="F549" s="377"/>
      <c r="G549" s="247">
        <f>E549*F549</f>
        <v>0</v>
      </c>
      <c r="H549" s="248">
        <v>0.01452</v>
      </c>
      <c r="I549" s="249">
        <f>E549*H549</f>
        <v>2.202961332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7</v>
      </c>
      <c r="AC549" s="214">
        <v>7</v>
      </c>
      <c r="AZ549" s="214">
        <v>2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7</v>
      </c>
    </row>
    <row r="550" spans="1:15" ht="12.75">
      <c r="A550" s="250"/>
      <c r="B550" s="253"/>
      <c r="C550" s="580" t="s">
        <v>1100</v>
      </c>
      <c r="D550" s="581"/>
      <c r="E550" s="254">
        <v>0</v>
      </c>
      <c r="F550" s="540"/>
      <c r="G550" s="255"/>
      <c r="H550" s="256"/>
      <c r="I550" s="251"/>
      <c r="J550" s="257"/>
      <c r="K550" s="251"/>
      <c r="M550" s="252" t="s">
        <v>1100</v>
      </c>
      <c r="O550" s="241"/>
    </row>
    <row r="551" spans="1:15" ht="12.75">
      <c r="A551" s="250"/>
      <c r="B551" s="253"/>
      <c r="C551" s="580" t="s">
        <v>1101</v>
      </c>
      <c r="D551" s="581"/>
      <c r="E551" s="254">
        <v>115.4475</v>
      </c>
      <c r="F551" s="540"/>
      <c r="G551" s="255"/>
      <c r="H551" s="256"/>
      <c r="I551" s="251"/>
      <c r="J551" s="257"/>
      <c r="K551" s="251"/>
      <c r="M551" s="252" t="s">
        <v>1101</v>
      </c>
      <c r="O551" s="241"/>
    </row>
    <row r="552" spans="1:15" ht="12.75">
      <c r="A552" s="250"/>
      <c r="B552" s="253"/>
      <c r="C552" s="580" t="s">
        <v>1102</v>
      </c>
      <c r="D552" s="581"/>
      <c r="E552" s="254">
        <v>36.2716</v>
      </c>
      <c r="F552" s="540"/>
      <c r="G552" s="255"/>
      <c r="H552" s="256"/>
      <c r="I552" s="251"/>
      <c r="J552" s="257"/>
      <c r="K552" s="251"/>
      <c r="M552" s="252" t="s">
        <v>1102</v>
      </c>
      <c r="O552" s="241"/>
    </row>
    <row r="553" spans="1:80" ht="12.75">
      <c r="A553" s="242">
        <v>98</v>
      </c>
      <c r="B553" s="243" t="s">
        <v>1136</v>
      </c>
      <c r="C553" s="244" t="s">
        <v>1137</v>
      </c>
      <c r="D553" s="245" t="s">
        <v>112</v>
      </c>
      <c r="E553" s="246">
        <v>151.7191</v>
      </c>
      <c r="F553" s="377"/>
      <c r="G553" s="247">
        <f>E553*F553</f>
        <v>0</v>
      </c>
      <c r="H553" s="248">
        <v>0</v>
      </c>
      <c r="I553" s="249">
        <f>E553*H553</f>
        <v>0</v>
      </c>
      <c r="J553" s="248">
        <v>-0.015</v>
      </c>
      <c r="K553" s="249">
        <f>E553*J553</f>
        <v>-2.2757864999999997</v>
      </c>
      <c r="O553" s="241">
        <v>2</v>
      </c>
      <c r="AA553" s="214">
        <v>1</v>
      </c>
      <c r="AB553" s="214">
        <v>7</v>
      </c>
      <c r="AC553" s="214">
        <v>7</v>
      </c>
      <c r="AZ553" s="214">
        <v>2</v>
      </c>
      <c r="BA553" s="214">
        <f>IF(AZ553=1,G553,0)</f>
        <v>0</v>
      </c>
      <c r="BB553" s="214">
        <f>IF(AZ553=2,G553,0)</f>
        <v>0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1</v>
      </c>
      <c r="CB553" s="241">
        <v>7</v>
      </c>
    </row>
    <row r="554" spans="1:15" ht="12.75">
      <c r="A554" s="250"/>
      <c r="B554" s="253"/>
      <c r="C554" s="580" t="s">
        <v>1100</v>
      </c>
      <c r="D554" s="581"/>
      <c r="E554" s="254">
        <v>0</v>
      </c>
      <c r="F554" s="540"/>
      <c r="G554" s="255"/>
      <c r="H554" s="256"/>
      <c r="I554" s="251"/>
      <c r="J554" s="257"/>
      <c r="K554" s="251"/>
      <c r="M554" s="252" t="s">
        <v>1100</v>
      </c>
      <c r="O554" s="241"/>
    </row>
    <row r="555" spans="1:15" ht="12.75">
      <c r="A555" s="250"/>
      <c r="B555" s="253"/>
      <c r="C555" s="580" t="s">
        <v>1101</v>
      </c>
      <c r="D555" s="581"/>
      <c r="E555" s="254">
        <v>115.4475</v>
      </c>
      <c r="F555" s="540"/>
      <c r="G555" s="255"/>
      <c r="H555" s="256"/>
      <c r="I555" s="251"/>
      <c r="J555" s="257"/>
      <c r="K555" s="251"/>
      <c r="M555" s="252" t="s">
        <v>1101</v>
      </c>
      <c r="O555" s="241"/>
    </row>
    <row r="556" spans="1:15" ht="12.75">
      <c r="A556" s="250"/>
      <c r="B556" s="253"/>
      <c r="C556" s="580" t="s">
        <v>1102</v>
      </c>
      <c r="D556" s="581"/>
      <c r="E556" s="254">
        <v>36.2716</v>
      </c>
      <c r="F556" s="540"/>
      <c r="G556" s="255"/>
      <c r="H556" s="256"/>
      <c r="I556" s="251"/>
      <c r="J556" s="257"/>
      <c r="K556" s="251"/>
      <c r="M556" s="252" t="s">
        <v>1102</v>
      </c>
      <c r="O556" s="241"/>
    </row>
    <row r="557" spans="1:80" ht="12.75">
      <c r="A557" s="242">
        <v>99</v>
      </c>
      <c r="B557" s="243" t="s">
        <v>1138</v>
      </c>
      <c r="C557" s="244" t="s">
        <v>1139</v>
      </c>
      <c r="D557" s="245" t="s">
        <v>125</v>
      </c>
      <c r="E557" s="246">
        <v>3.6413</v>
      </c>
      <c r="F557" s="377"/>
      <c r="G557" s="247">
        <f>E557*F557</f>
        <v>0</v>
      </c>
      <c r="H557" s="248">
        <v>0.02357</v>
      </c>
      <c r="I557" s="249">
        <f>E557*H557</f>
        <v>0.085825441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0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580" t="s">
        <v>1100</v>
      </c>
      <c r="D558" s="581"/>
      <c r="E558" s="254">
        <v>0</v>
      </c>
      <c r="F558" s="540"/>
      <c r="G558" s="255"/>
      <c r="H558" s="256"/>
      <c r="I558" s="251"/>
      <c r="J558" s="257"/>
      <c r="K558" s="251"/>
      <c r="M558" s="252" t="s">
        <v>1100</v>
      </c>
      <c r="O558" s="241"/>
    </row>
    <row r="559" spans="1:15" ht="12.75">
      <c r="A559" s="250"/>
      <c r="B559" s="253"/>
      <c r="C559" s="580" t="s">
        <v>1140</v>
      </c>
      <c r="D559" s="581"/>
      <c r="E559" s="254">
        <v>2.7707</v>
      </c>
      <c r="F559" s="540"/>
      <c r="G559" s="255"/>
      <c r="H559" s="256"/>
      <c r="I559" s="251"/>
      <c r="J559" s="257"/>
      <c r="K559" s="251"/>
      <c r="M559" s="252" t="s">
        <v>1140</v>
      </c>
      <c r="O559" s="241"/>
    </row>
    <row r="560" spans="1:15" ht="12.75">
      <c r="A560" s="250"/>
      <c r="B560" s="253"/>
      <c r="C560" s="580" t="s">
        <v>1141</v>
      </c>
      <c r="D560" s="581"/>
      <c r="E560" s="254">
        <v>0.8705</v>
      </c>
      <c r="F560" s="540"/>
      <c r="G560" s="255"/>
      <c r="H560" s="256"/>
      <c r="I560" s="251"/>
      <c r="J560" s="257"/>
      <c r="K560" s="251"/>
      <c r="M560" s="252" t="s">
        <v>1141</v>
      </c>
      <c r="O560" s="241"/>
    </row>
    <row r="561" spans="1:80" ht="22.5">
      <c r="A561" s="242">
        <v>100</v>
      </c>
      <c r="B561" s="243" t="s">
        <v>724</v>
      </c>
      <c r="C561" s="244" t="s">
        <v>725</v>
      </c>
      <c r="D561" s="245" t="s">
        <v>112</v>
      </c>
      <c r="E561" s="246">
        <v>54.0762</v>
      </c>
      <c r="F561" s="377"/>
      <c r="G561" s="247">
        <f>E561*F561</f>
        <v>0</v>
      </c>
      <c r="H561" s="248">
        <v>0.01179</v>
      </c>
      <c r="I561" s="249">
        <f>E561*H561</f>
        <v>0.637558398</v>
      </c>
      <c r="J561" s="248">
        <v>0</v>
      </c>
      <c r="K561" s="249">
        <f>E561*J561</f>
        <v>0</v>
      </c>
      <c r="O561" s="241">
        <v>2</v>
      </c>
      <c r="AA561" s="214">
        <v>1</v>
      </c>
      <c r="AB561" s="214">
        <v>7</v>
      </c>
      <c r="AC561" s="214">
        <v>7</v>
      </c>
      <c r="AZ561" s="214">
        <v>2</v>
      </c>
      <c r="BA561" s="214">
        <f>IF(AZ561=1,G561,0)</f>
        <v>0</v>
      </c>
      <c r="BB561" s="214">
        <f>IF(AZ561=2,G561,0)</f>
        <v>0</v>
      </c>
      <c r="BC561" s="214">
        <f>IF(AZ561=3,G561,0)</f>
        <v>0</v>
      </c>
      <c r="BD561" s="214">
        <f>IF(AZ561=4,G561,0)</f>
        <v>0</v>
      </c>
      <c r="BE561" s="214">
        <f>IF(AZ561=5,G561,0)</f>
        <v>0</v>
      </c>
      <c r="CA561" s="241">
        <v>1</v>
      </c>
      <c r="CB561" s="241">
        <v>7</v>
      </c>
    </row>
    <row r="562" spans="1:15" ht="12.75">
      <c r="A562" s="250"/>
      <c r="B562" s="253"/>
      <c r="C562" s="580" t="s">
        <v>1107</v>
      </c>
      <c r="D562" s="581"/>
      <c r="E562" s="254">
        <v>8.475</v>
      </c>
      <c r="F562" s="540"/>
      <c r="G562" s="255"/>
      <c r="H562" s="256"/>
      <c r="I562" s="251"/>
      <c r="J562" s="257"/>
      <c r="K562" s="251"/>
      <c r="M562" s="252" t="s">
        <v>1107</v>
      </c>
      <c r="O562" s="241"/>
    </row>
    <row r="563" spans="1:15" ht="12.75">
      <c r="A563" s="250"/>
      <c r="B563" s="253"/>
      <c r="C563" s="580" t="s">
        <v>1142</v>
      </c>
      <c r="D563" s="581"/>
      <c r="E563" s="254">
        <v>45.6012</v>
      </c>
      <c r="F563" s="540"/>
      <c r="G563" s="255"/>
      <c r="H563" s="256"/>
      <c r="I563" s="251"/>
      <c r="J563" s="257"/>
      <c r="K563" s="251"/>
      <c r="M563" s="252" t="s">
        <v>1142</v>
      </c>
      <c r="O563" s="241"/>
    </row>
    <row r="564" spans="1:80" ht="22.5">
      <c r="A564" s="242">
        <v>101</v>
      </c>
      <c r="B564" s="243" t="s">
        <v>1143</v>
      </c>
      <c r="C564" s="244" t="s">
        <v>1144</v>
      </c>
      <c r="D564" s="245" t="s">
        <v>153</v>
      </c>
      <c r="E564" s="246">
        <v>1</v>
      </c>
      <c r="F564" s="377"/>
      <c r="G564" s="247">
        <f>E564*F564</f>
        <v>0</v>
      </c>
      <c r="H564" s="248">
        <v>0.01179</v>
      </c>
      <c r="I564" s="249">
        <f>E564*H564</f>
        <v>0.01179</v>
      </c>
      <c r="J564" s="248"/>
      <c r="K564" s="249">
        <f>E564*J564</f>
        <v>0</v>
      </c>
      <c r="O564" s="241">
        <v>2</v>
      </c>
      <c r="AA564" s="214">
        <v>12</v>
      </c>
      <c r="AB564" s="214">
        <v>0</v>
      </c>
      <c r="AC564" s="214">
        <v>229</v>
      </c>
      <c r="AZ564" s="214">
        <v>2</v>
      </c>
      <c r="BA564" s="214">
        <f>IF(AZ564=1,G564,0)</f>
        <v>0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12</v>
      </c>
      <c r="CB564" s="241">
        <v>0</v>
      </c>
    </row>
    <row r="565" spans="1:15" ht="12.75">
      <c r="A565" s="250"/>
      <c r="B565" s="253"/>
      <c r="C565" s="580" t="s">
        <v>1145</v>
      </c>
      <c r="D565" s="581"/>
      <c r="E565" s="254">
        <v>1</v>
      </c>
      <c r="F565" s="540"/>
      <c r="G565" s="255"/>
      <c r="H565" s="256"/>
      <c r="I565" s="251"/>
      <c r="J565" s="257"/>
      <c r="K565" s="251"/>
      <c r="M565" s="252" t="s">
        <v>1145</v>
      </c>
      <c r="O565" s="241"/>
    </row>
    <row r="566" spans="1:80" ht="12.75">
      <c r="A566" s="242">
        <v>102</v>
      </c>
      <c r="B566" s="243" t="s">
        <v>1146</v>
      </c>
      <c r="C566" s="244" t="s">
        <v>1147</v>
      </c>
      <c r="D566" s="245" t="s">
        <v>579</v>
      </c>
      <c r="E566" s="246">
        <v>2.938135171</v>
      </c>
      <c r="F566" s="377"/>
      <c r="G566" s="247">
        <f>E566*F566</f>
        <v>0</v>
      </c>
      <c r="H566" s="248">
        <v>0</v>
      </c>
      <c r="I566" s="249">
        <f>E566*H566</f>
        <v>0</v>
      </c>
      <c r="J566" s="248"/>
      <c r="K566" s="249">
        <f>E566*J566</f>
        <v>0</v>
      </c>
      <c r="O566" s="241">
        <v>2</v>
      </c>
      <c r="AA566" s="214">
        <v>7</v>
      </c>
      <c r="AB566" s="214">
        <v>1001</v>
      </c>
      <c r="AC566" s="214">
        <v>5</v>
      </c>
      <c r="AZ566" s="214">
        <v>2</v>
      </c>
      <c r="BA566" s="214">
        <f>IF(AZ566=1,G566,0)</f>
        <v>0</v>
      </c>
      <c r="BB566" s="214">
        <f>IF(AZ566=2,G566,0)</f>
        <v>0</v>
      </c>
      <c r="BC566" s="214">
        <f>IF(AZ566=3,G566,0)</f>
        <v>0</v>
      </c>
      <c r="BD566" s="214">
        <f>IF(AZ566=4,G566,0)</f>
        <v>0</v>
      </c>
      <c r="BE566" s="214">
        <f>IF(AZ566=5,G566,0)</f>
        <v>0</v>
      </c>
      <c r="CA566" s="241">
        <v>7</v>
      </c>
      <c r="CB566" s="241">
        <v>1001</v>
      </c>
    </row>
    <row r="567" spans="1:57" ht="12.75">
      <c r="A567" s="258"/>
      <c r="B567" s="259" t="s">
        <v>102</v>
      </c>
      <c r="C567" s="260" t="s">
        <v>723</v>
      </c>
      <c r="D567" s="261"/>
      <c r="E567" s="262"/>
      <c r="F567" s="542"/>
      <c r="G567" s="264">
        <f>SUM(G548:G566)</f>
        <v>0</v>
      </c>
      <c r="H567" s="265"/>
      <c r="I567" s="266">
        <f>SUM(I548:I566)</f>
        <v>2.938135171</v>
      </c>
      <c r="J567" s="265"/>
      <c r="K567" s="266">
        <f>SUM(K548:K566)</f>
        <v>-2.2757864999999997</v>
      </c>
      <c r="O567" s="241">
        <v>4</v>
      </c>
      <c r="BA567" s="267">
        <f>SUM(BA548:BA566)</f>
        <v>0</v>
      </c>
      <c r="BB567" s="267">
        <f>SUM(BB548:BB566)</f>
        <v>0</v>
      </c>
      <c r="BC567" s="267">
        <f>SUM(BC548:BC566)</f>
        <v>0</v>
      </c>
      <c r="BD567" s="267">
        <f>SUM(BD548:BD566)</f>
        <v>0</v>
      </c>
      <c r="BE567" s="267">
        <f>SUM(BE548:BE566)</f>
        <v>0</v>
      </c>
    </row>
    <row r="568" spans="1:15" ht="12.75">
      <c r="A568" s="231" t="s">
        <v>98</v>
      </c>
      <c r="B568" s="232" t="s">
        <v>729</v>
      </c>
      <c r="C568" s="233" t="s">
        <v>730</v>
      </c>
      <c r="D568" s="234"/>
      <c r="E568" s="235"/>
      <c r="F568" s="543"/>
      <c r="G568" s="236"/>
      <c r="H568" s="237"/>
      <c r="I568" s="238"/>
      <c r="J568" s="239"/>
      <c r="K568" s="240"/>
      <c r="O568" s="241">
        <v>1</v>
      </c>
    </row>
    <row r="569" spans="1:80" ht="22.5">
      <c r="A569" s="242">
        <v>103</v>
      </c>
      <c r="B569" s="243" t="s">
        <v>732</v>
      </c>
      <c r="C569" s="244" t="s">
        <v>733</v>
      </c>
      <c r="D569" s="245" t="s">
        <v>153</v>
      </c>
      <c r="E569" s="246">
        <v>5</v>
      </c>
      <c r="F569" s="377"/>
      <c r="G569" s="247">
        <f>E569*F569</f>
        <v>0</v>
      </c>
      <c r="H569" s="248">
        <v>0.07643</v>
      </c>
      <c r="I569" s="249">
        <f>E569*H569</f>
        <v>0.38215</v>
      </c>
      <c r="J569" s="248">
        <v>0</v>
      </c>
      <c r="K569" s="249">
        <f>E569*J569</f>
        <v>0</v>
      </c>
      <c r="O569" s="241">
        <v>2</v>
      </c>
      <c r="AA569" s="214">
        <v>1</v>
      </c>
      <c r="AB569" s="214">
        <v>7</v>
      </c>
      <c r="AC569" s="214">
        <v>7</v>
      </c>
      <c r="AZ569" s="214">
        <v>2</v>
      </c>
      <c r="BA569" s="214">
        <f>IF(AZ569=1,G569,0)</f>
        <v>0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7</v>
      </c>
    </row>
    <row r="570" spans="1:80" ht="12.75">
      <c r="A570" s="242">
        <v>104</v>
      </c>
      <c r="B570" s="243" t="s">
        <v>734</v>
      </c>
      <c r="C570" s="244" t="s">
        <v>735</v>
      </c>
      <c r="D570" s="245" t="s">
        <v>112</v>
      </c>
      <c r="E570" s="246">
        <v>250.7911</v>
      </c>
      <c r="F570" s="377"/>
      <c r="G570" s="247">
        <f>E570*F570</f>
        <v>0</v>
      </c>
      <c r="H570" s="248">
        <v>0</v>
      </c>
      <c r="I570" s="249">
        <f>E570*H570</f>
        <v>0</v>
      </c>
      <c r="J570" s="248">
        <v>-0.00732</v>
      </c>
      <c r="K570" s="249">
        <f>E570*J570</f>
        <v>-1.8357908520000001</v>
      </c>
      <c r="O570" s="241">
        <v>2</v>
      </c>
      <c r="AA570" s="214">
        <v>1</v>
      </c>
      <c r="AB570" s="214">
        <v>7</v>
      </c>
      <c r="AC570" s="214">
        <v>7</v>
      </c>
      <c r="AZ570" s="214">
        <v>2</v>
      </c>
      <c r="BA570" s="214">
        <f>IF(AZ570=1,G570,0)</f>
        <v>0</v>
      </c>
      <c r="BB570" s="214">
        <f>IF(AZ570=2,G570,0)</f>
        <v>0</v>
      </c>
      <c r="BC570" s="214">
        <f>IF(AZ570=3,G570,0)</f>
        <v>0</v>
      </c>
      <c r="BD570" s="214">
        <f>IF(AZ570=4,G570,0)</f>
        <v>0</v>
      </c>
      <c r="BE570" s="214">
        <f>IF(AZ570=5,G570,0)</f>
        <v>0</v>
      </c>
      <c r="CA570" s="241">
        <v>1</v>
      </c>
      <c r="CB570" s="241">
        <v>7</v>
      </c>
    </row>
    <row r="571" spans="1:15" ht="12.75">
      <c r="A571" s="250"/>
      <c r="B571" s="253"/>
      <c r="C571" s="580" t="s">
        <v>1105</v>
      </c>
      <c r="D571" s="581"/>
      <c r="E571" s="254">
        <v>99.072</v>
      </c>
      <c r="F571" s="540"/>
      <c r="G571" s="255"/>
      <c r="H571" s="256"/>
      <c r="I571" s="251"/>
      <c r="J571" s="257"/>
      <c r="K571" s="251"/>
      <c r="M571" s="252" t="s">
        <v>1105</v>
      </c>
      <c r="O571" s="241"/>
    </row>
    <row r="572" spans="1:15" ht="12.75">
      <c r="A572" s="250"/>
      <c r="B572" s="253"/>
      <c r="C572" s="587" t="s">
        <v>202</v>
      </c>
      <c r="D572" s="581"/>
      <c r="E572" s="278">
        <v>99.072</v>
      </c>
      <c r="F572" s="540"/>
      <c r="G572" s="255"/>
      <c r="H572" s="256"/>
      <c r="I572" s="251"/>
      <c r="J572" s="257"/>
      <c r="K572" s="251"/>
      <c r="M572" s="252" t="s">
        <v>202</v>
      </c>
      <c r="O572" s="241"/>
    </row>
    <row r="573" spans="1:15" ht="12.75">
      <c r="A573" s="250"/>
      <c r="B573" s="253"/>
      <c r="C573" s="580" t="s">
        <v>1100</v>
      </c>
      <c r="D573" s="581"/>
      <c r="E573" s="254">
        <v>0</v>
      </c>
      <c r="F573" s="540"/>
      <c r="G573" s="255"/>
      <c r="H573" s="256"/>
      <c r="I573" s="251"/>
      <c r="J573" s="257"/>
      <c r="K573" s="251"/>
      <c r="M573" s="252" t="s">
        <v>1100</v>
      </c>
      <c r="O573" s="241"/>
    </row>
    <row r="574" spans="1:15" ht="12.75">
      <c r="A574" s="250"/>
      <c r="B574" s="253"/>
      <c r="C574" s="580" t="s">
        <v>1101</v>
      </c>
      <c r="D574" s="581"/>
      <c r="E574" s="254">
        <v>115.4475</v>
      </c>
      <c r="F574" s="540"/>
      <c r="G574" s="255"/>
      <c r="H574" s="256"/>
      <c r="I574" s="251"/>
      <c r="J574" s="257"/>
      <c r="K574" s="251"/>
      <c r="M574" s="252" t="s">
        <v>1101</v>
      </c>
      <c r="O574" s="241"/>
    </row>
    <row r="575" spans="1:15" ht="12.75">
      <c r="A575" s="250"/>
      <c r="B575" s="253"/>
      <c r="C575" s="580" t="s">
        <v>1102</v>
      </c>
      <c r="D575" s="581"/>
      <c r="E575" s="254">
        <v>36.2716</v>
      </c>
      <c r="F575" s="540"/>
      <c r="G575" s="255"/>
      <c r="H575" s="256"/>
      <c r="I575" s="251"/>
      <c r="J575" s="257"/>
      <c r="K575" s="251"/>
      <c r="M575" s="252" t="s">
        <v>1102</v>
      </c>
      <c r="O575" s="241"/>
    </row>
    <row r="576" spans="1:15" ht="12.75">
      <c r="A576" s="250"/>
      <c r="B576" s="253"/>
      <c r="C576" s="587" t="s">
        <v>202</v>
      </c>
      <c r="D576" s="581"/>
      <c r="E576" s="278">
        <v>151.7191</v>
      </c>
      <c r="F576" s="540"/>
      <c r="G576" s="255"/>
      <c r="H576" s="256"/>
      <c r="I576" s="251"/>
      <c r="J576" s="257"/>
      <c r="K576" s="251"/>
      <c r="M576" s="252" t="s">
        <v>202</v>
      </c>
      <c r="O576" s="241"/>
    </row>
    <row r="577" spans="1:80" ht="22.5">
      <c r="A577" s="242">
        <v>105</v>
      </c>
      <c r="B577" s="243" t="s">
        <v>736</v>
      </c>
      <c r="C577" s="244" t="s">
        <v>737</v>
      </c>
      <c r="D577" s="245" t="s">
        <v>227</v>
      </c>
      <c r="E577" s="246">
        <v>229.4</v>
      </c>
      <c r="F577" s="377"/>
      <c r="G577" s="247">
        <f>E577*F577</f>
        <v>0</v>
      </c>
      <c r="H577" s="248">
        <v>0</v>
      </c>
      <c r="I577" s="249">
        <f>E577*H577</f>
        <v>0</v>
      </c>
      <c r="J577" s="248">
        <v>-0.00426</v>
      </c>
      <c r="K577" s="249">
        <f>E577*J577</f>
        <v>-0.977244</v>
      </c>
      <c r="O577" s="241">
        <v>2</v>
      </c>
      <c r="AA577" s="214">
        <v>1</v>
      </c>
      <c r="AB577" s="214">
        <v>0</v>
      </c>
      <c r="AC577" s="214">
        <v>0</v>
      </c>
      <c r="AZ577" s="214">
        <v>2</v>
      </c>
      <c r="BA577" s="214">
        <f>IF(AZ577=1,G577,0)</f>
        <v>0</v>
      </c>
      <c r="BB577" s="214">
        <f>IF(AZ577=2,G577,0)</f>
        <v>0</v>
      </c>
      <c r="BC577" s="214">
        <f>IF(AZ577=3,G577,0)</f>
        <v>0</v>
      </c>
      <c r="BD577" s="214">
        <f>IF(AZ577=4,G577,0)</f>
        <v>0</v>
      </c>
      <c r="BE577" s="214">
        <f>IF(AZ577=5,G577,0)</f>
        <v>0</v>
      </c>
      <c r="CA577" s="241">
        <v>1</v>
      </c>
      <c r="CB577" s="241">
        <v>0</v>
      </c>
    </row>
    <row r="578" spans="1:15" ht="12.75">
      <c r="A578" s="250"/>
      <c r="B578" s="253"/>
      <c r="C578" s="580" t="s">
        <v>631</v>
      </c>
      <c r="D578" s="581"/>
      <c r="E578" s="254">
        <v>0</v>
      </c>
      <c r="F578" s="540"/>
      <c r="G578" s="255"/>
      <c r="H578" s="256"/>
      <c r="I578" s="251"/>
      <c r="J578" s="257"/>
      <c r="K578" s="251"/>
      <c r="M578" s="252" t="s">
        <v>631</v>
      </c>
      <c r="O578" s="241"/>
    </row>
    <row r="579" spans="1:15" ht="12.75">
      <c r="A579" s="250"/>
      <c r="B579" s="253"/>
      <c r="C579" s="580" t="s">
        <v>1108</v>
      </c>
      <c r="D579" s="581"/>
      <c r="E579" s="254">
        <v>38.1</v>
      </c>
      <c r="F579" s="540"/>
      <c r="G579" s="255"/>
      <c r="H579" s="256"/>
      <c r="I579" s="251"/>
      <c r="J579" s="257"/>
      <c r="K579" s="251"/>
      <c r="M579" s="252" t="s">
        <v>1108</v>
      </c>
      <c r="O579" s="241"/>
    </row>
    <row r="580" spans="1:15" ht="12.75">
      <c r="A580" s="250"/>
      <c r="B580" s="253"/>
      <c r="C580" s="580" t="s">
        <v>1148</v>
      </c>
      <c r="D580" s="581"/>
      <c r="E580" s="254">
        <v>82.6</v>
      </c>
      <c r="F580" s="540"/>
      <c r="G580" s="255"/>
      <c r="H580" s="256"/>
      <c r="I580" s="251"/>
      <c r="J580" s="257"/>
      <c r="K580" s="251"/>
      <c r="M580" s="252" t="s">
        <v>1148</v>
      </c>
      <c r="O580" s="241"/>
    </row>
    <row r="581" spans="1:15" ht="12.75">
      <c r="A581" s="250"/>
      <c r="B581" s="253"/>
      <c r="C581" s="580" t="s">
        <v>1149</v>
      </c>
      <c r="D581" s="581"/>
      <c r="E581" s="254">
        <v>108.7</v>
      </c>
      <c r="F581" s="540"/>
      <c r="G581" s="255"/>
      <c r="H581" s="256"/>
      <c r="I581" s="251"/>
      <c r="J581" s="257"/>
      <c r="K581" s="251"/>
      <c r="M581" s="252" t="s">
        <v>1149</v>
      </c>
      <c r="O581" s="241"/>
    </row>
    <row r="582" spans="1:80" ht="22.5">
      <c r="A582" s="242">
        <v>106</v>
      </c>
      <c r="B582" s="243" t="s">
        <v>1150</v>
      </c>
      <c r="C582" s="244" t="s">
        <v>1151</v>
      </c>
      <c r="D582" s="245" t="s">
        <v>227</v>
      </c>
      <c r="E582" s="246">
        <v>108.7</v>
      </c>
      <c r="F582" s="377"/>
      <c r="G582" s="247">
        <f>E582*F582</f>
        <v>0</v>
      </c>
      <c r="H582" s="248">
        <v>0.00184</v>
      </c>
      <c r="I582" s="249">
        <f>E582*H582</f>
        <v>0.20000800000000002</v>
      </c>
      <c r="J582" s="248">
        <v>0</v>
      </c>
      <c r="K582" s="249">
        <f>E582*J582</f>
        <v>0</v>
      </c>
      <c r="O582" s="241">
        <v>2</v>
      </c>
      <c r="AA582" s="214">
        <v>1</v>
      </c>
      <c r="AB582" s="214">
        <v>7</v>
      </c>
      <c r="AC582" s="214">
        <v>7</v>
      </c>
      <c r="AZ582" s="214">
        <v>2</v>
      </c>
      <c r="BA582" s="214">
        <f>IF(AZ582=1,G582,0)</f>
        <v>0</v>
      </c>
      <c r="BB582" s="214">
        <f>IF(AZ582=2,G582,0)</f>
        <v>0</v>
      </c>
      <c r="BC582" s="214">
        <f>IF(AZ582=3,G582,0)</f>
        <v>0</v>
      </c>
      <c r="BD582" s="214">
        <f>IF(AZ582=4,G582,0)</f>
        <v>0</v>
      </c>
      <c r="BE582" s="214">
        <f>IF(AZ582=5,G582,0)</f>
        <v>0</v>
      </c>
      <c r="CA582" s="241">
        <v>1</v>
      </c>
      <c r="CB582" s="241">
        <v>7</v>
      </c>
    </row>
    <row r="583" spans="1:15" ht="12.75">
      <c r="A583" s="250"/>
      <c r="B583" s="253"/>
      <c r="C583" s="580" t="s">
        <v>631</v>
      </c>
      <c r="D583" s="581"/>
      <c r="E583" s="254">
        <v>0</v>
      </c>
      <c r="F583" s="540"/>
      <c r="G583" s="255"/>
      <c r="H583" s="256"/>
      <c r="I583" s="251"/>
      <c r="J583" s="257"/>
      <c r="K583" s="251"/>
      <c r="M583" s="252" t="s">
        <v>631</v>
      </c>
      <c r="O583" s="241"/>
    </row>
    <row r="584" spans="1:15" ht="12.75">
      <c r="A584" s="250"/>
      <c r="B584" s="253"/>
      <c r="C584" s="580" t="s">
        <v>1149</v>
      </c>
      <c r="D584" s="581"/>
      <c r="E584" s="254">
        <v>108.7</v>
      </c>
      <c r="F584" s="540"/>
      <c r="G584" s="255"/>
      <c r="H584" s="256"/>
      <c r="I584" s="251"/>
      <c r="J584" s="257"/>
      <c r="K584" s="251"/>
      <c r="M584" s="252" t="s">
        <v>1149</v>
      </c>
      <c r="O584" s="241"/>
    </row>
    <row r="585" spans="1:80" ht="22.5">
      <c r="A585" s="242">
        <v>107</v>
      </c>
      <c r="B585" s="243" t="s">
        <v>1152</v>
      </c>
      <c r="C585" s="244" t="s">
        <v>1153</v>
      </c>
      <c r="D585" s="245" t="s">
        <v>227</v>
      </c>
      <c r="E585" s="246">
        <v>82.6</v>
      </c>
      <c r="F585" s="377"/>
      <c r="G585" s="247">
        <f>E585*F585</f>
        <v>0</v>
      </c>
      <c r="H585" s="248">
        <v>0.00184</v>
      </c>
      <c r="I585" s="249">
        <f>E585*H585</f>
        <v>0.151984</v>
      </c>
      <c r="J585" s="248">
        <v>0</v>
      </c>
      <c r="K585" s="249">
        <f>E585*J585</f>
        <v>0</v>
      </c>
      <c r="O585" s="241">
        <v>2</v>
      </c>
      <c r="AA585" s="214">
        <v>1</v>
      </c>
      <c r="AB585" s="214">
        <v>7</v>
      </c>
      <c r="AC585" s="214">
        <v>7</v>
      </c>
      <c r="AZ585" s="214">
        <v>2</v>
      </c>
      <c r="BA585" s="214">
        <f>IF(AZ585=1,G585,0)</f>
        <v>0</v>
      </c>
      <c r="BB585" s="214">
        <f>IF(AZ585=2,G585,0)</f>
        <v>0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1</v>
      </c>
      <c r="CB585" s="241">
        <v>7</v>
      </c>
    </row>
    <row r="586" spans="1:15" ht="12.75">
      <c r="A586" s="250"/>
      <c r="B586" s="253"/>
      <c r="C586" s="580" t="s">
        <v>631</v>
      </c>
      <c r="D586" s="581"/>
      <c r="E586" s="254">
        <v>0</v>
      </c>
      <c r="F586" s="540"/>
      <c r="G586" s="255"/>
      <c r="H586" s="256"/>
      <c r="I586" s="251"/>
      <c r="J586" s="257"/>
      <c r="K586" s="251"/>
      <c r="M586" s="252" t="s">
        <v>631</v>
      </c>
      <c r="O586" s="241"/>
    </row>
    <row r="587" spans="1:15" ht="12.75">
      <c r="A587" s="250"/>
      <c r="B587" s="253"/>
      <c r="C587" s="580" t="s">
        <v>1148</v>
      </c>
      <c r="D587" s="581"/>
      <c r="E587" s="254">
        <v>82.6</v>
      </c>
      <c r="F587" s="540"/>
      <c r="G587" s="255"/>
      <c r="H587" s="256"/>
      <c r="I587" s="251"/>
      <c r="J587" s="257"/>
      <c r="K587" s="251"/>
      <c r="M587" s="252" t="s">
        <v>1148</v>
      </c>
      <c r="O587" s="241"/>
    </row>
    <row r="588" spans="1:80" ht="12.75">
      <c r="A588" s="242">
        <v>108</v>
      </c>
      <c r="B588" s="243" t="s">
        <v>739</v>
      </c>
      <c r="C588" s="244" t="s">
        <v>740</v>
      </c>
      <c r="D588" s="245" t="s">
        <v>227</v>
      </c>
      <c r="E588" s="246">
        <v>120.3</v>
      </c>
      <c r="F588" s="377"/>
      <c r="G588" s="247">
        <f>E588*F588</f>
        <v>0</v>
      </c>
      <c r="H588" s="248">
        <v>0</v>
      </c>
      <c r="I588" s="249">
        <f>E588*H588</f>
        <v>0</v>
      </c>
      <c r="J588" s="248">
        <v>-0.00135</v>
      </c>
      <c r="K588" s="249">
        <f>E588*J588</f>
        <v>-0.162405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15" ht="12.75">
      <c r="A589" s="250"/>
      <c r="B589" s="253"/>
      <c r="C589" s="580" t="s">
        <v>631</v>
      </c>
      <c r="D589" s="581"/>
      <c r="E589" s="254">
        <v>0</v>
      </c>
      <c r="F589" s="540"/>
      <c r="G589" s="255"/>
      <c r="H589" s="256"/>
      <c r="I589" s="251"/>
      <c r="J589" s="257"/>
      <c r="K589" s="251"/>
      <c r="M589" s="252" t="s">
        <v>631</v>
      </c>
      <c r="O589" s="241"/>
    </row>
    <row r="590" spans="1:15" ht="12.75">
      <c r="A590" s="250"/>
      <c r="B590" s="253"/>
      <c r="C590" s="580" t="s">
        <v>1047</v>
      </c>
      <c r="D590" s="581"/>
      <c r="E590" s="254">
        <v>76.8</v>
      </c>
      <c r="F590" s="540"/>
      <c r="G590" s="255"/>
      <c r="H590" s="256"/>
      <c r="I590" s="251"/>
      <c r="J590" s="257"/>
      <c r="K590" s="251"/>
      <c r="M590" s="252" t="s">
        <v>1047</v>
      </c>
      <c r="O590" s="241"/>
    </row>
    <row r="591" spans="1:15" ht="12.75">
      <c r="A591" s="250"/>
      <c r="B591" s="253"/>
      <c r="C591" s="580" t="s">
        <v>1048</v>
      </c>
      <c r="D591" s="581"/>
      <c r="E591" s="254">
        <v>4.8</v>
      </c>
      <c r="F591" s="540"/>
      <c r="G591" s="255"/>
      <c r="H591" s="256"/>
      <c r="I591" s="251"/>
      <c r="J591" s="257"/>
      <c r="K591" s="251"/>
      <c r="M591" s="252" t="s">
        <v>1048</v>
      </c>
      <c r="O591" s="241"/>
    </row>
    <row r="592" spans="1:15" ht="12.75">
      <c r="A592" s="250"/>
      <c r="B592" s="253"/>
      <c r="C592" s="580" t="s">
        <v>1049</v>
      </c>
      <c r="D592" s="581"/>
      <c r="E592" s="254">
        <v>3</v>
      </c>
      <c r="F592" s="540"/>
      <c r="G592" s="255"/>
      <c r="H592" s="256"/>
      <c r="I592" s="251"/>
      <c r="J592" s="257"/>
      <c r="K592" s="251"/>
      <c r="M592" s="252" t="s">
        <v>1049</v>
      </c>
      <c r="O592" s="241"/>
    </row>
    <row r="593" spans="1:15" ht="12.75">
      <c r="A593" s="250"/>
      <c r="B593" s="253"/>
      <c r="C593" s="580" t="s">
        <v>1050</v>
      </c>
      <c r="D593" s="581"/>
      <c r="E593" s="254">
        <v>4.5</v>
      </c>
      <c r="F593" s="540"/>
      <c r="G593" s="255"/>
      <c r="H593" s="256"/>
      <c r="I593" s="251"/>
      <c r="J593" s="257"/>
      <c r="K593" s="251"/>
      <c r="M593" s="252" t="s">
        <v>1050</v>
      </c>
      <c r="O593" s="241"/>
    </row>
    <row r="594" spans="1:15" ht="12.75">
      <c r="A594" s="250"/>
      <c r="B594" s="253"/>
      <c r="C594" s="580" t="s">
        <v>1051</v>
      </c>
      <c r="D594" s="581"/>
      <c r="E594" s="254">
        <v>9</v>
      </c>
      <c r="F594" s="540"/>
      <c r="G594" s="255"/>
      <c r="H594" s="256"/>
      <c r="I594" s="251"/>
      <c r="J594" s="257"/>
      <c r="K594" s="251"/>
      <c r="M594" s="252" t="s">
        <v>1051</v>
      </c>
      <c r="O594" s="241"/>
    </row>
    <row r="595" spans="1:15" ht="12.75">
      <c r="A595" s="250"/>
      <c r="B595" s="253"/>
      <c r="C595" s="580" t="s">
        <v>1052</v>
      </c>
      <c r="D595" s="581"/>
      <c r="E595" s="254">
        <v>11.4</v>
      </c>
      <c r="F595" s="540"/>
      <c r="G595" s="255"/>
      <c r="H595" s="256"/>
      <c r="I595" s="251"/>
      <c r="J595" s="257"/>
      <c r="K595" s="251"/>
      <c r="M595" s="252" t="s">
        <v>1052</v>
      </c>
      <c r="O595" s="241"/>
    </row>
    <row r="596" spans="1:15" ht="12.75">
      <c r="A596" s="250"/>
      <c r="B596" s="253"/>
      <c r="C596" s="580" t="s">
        <v>1053</v>
      </c>
      <c r="D596" s="581"/>
      <c r="E596" s="254">
        <v>6</v>
      </c>
      <c r="F596" s="540"/>
      <c r="G596" s="255"/>
      <c r="H596" s="256"/>
      <c r="I596" s="251"/>
      <c r="J596" s="257"/>
      <c r="K596" s="251"/>
      <c r="M596" s="252" t="s">
        <v>1053</v>
      </c>
      <c r="O596" s="241"/>
    </row>
    <row r="597" spans="1:15" ht="12.75">
      <c r="A597" s="250"/>
      <c r="B597" s="253"/>
      <c r="C597" s="580" t="s">
        <v>1054</v>
      </c>
      <c r="D597" s="581"/>
      <c r="E597" s="254">
        <v>3.6</v>
      </c>
      <c r="F597" s="540"/>
      <c r="G597" s="255"/>
      <c r="H597" s="256"/>
      <c r="I597" s="251"/>
      <c r="J597" s="257"/>
      <c r="K597" s="251"/>
      <c r="M597" s="252" t="s">
        <v>1054</v>
      </c>
      <c r="O597" s="241"/>
    </row>
    <row r="598" spans="1:15" ht="12.75">
      <c r="A598" s="250"/>
      <c r="B598" s="253"/>
      <c r="C598" s="580" t="s">
        <v>1055</v>
      </c>
      <c r="D598" s="581"/>
      <c r="E598" s="254">
        <v>1.2</v>
      </c>
      <c r="F598" s="540"/>
      <c r="G598" s="255"/>
      <c r="H598" s="256"/>
      <c r="I598" s="251"/>
      <c r="J598" s="257"/>
      <c r="K598" s="251"/>
      <c r="M598" s="252" t="s">
        <v>1055</v>
      </c>
      <c r="O598" s="241"/>
    </row>
    <row r="599" spans="1:80" ht="22.5">
      <c r="A599" s="242">
        <v>109</v>
      </c>
      <c r="B599" s="243" t="s">
        <v>1154</v>
      </c>
      <c r="C599" s="244" t="s">
        <v>1155</v>
      </c>
      <c r="D599" s="245" t="s">
        <v>153</v>
      </c>
      <c r="E599" s="246">
        <v>5</v>
      </c>
      <c r="F599" s="377"/>
      <c r="G599" s="247">
        <f>E599*F599</f>
        <v>0</v>
      </c>
      <c r="H599" s="248">
        <v>0.00034</v>
      </c>
      <c r="I599" s="249">
        <f>E599*H599</f>
        <v>0.0017000000000000001</v>
      </c>
      <c r="J599" s="248">
        <v>0</v>
      </c>
      <c r="K599" s="249">
        <f>E599*J599</f>
        <v>0</v>
      </c>
      <c r="O599" s="241">
        <v>2</v>
      </c>
      <c r="AA599" s="214">
        <v>1</v>
      </c>
      <c r="AB599" s="214">
        <v>0</v>
      </c>
      <c r="AC599" s="214">
        <v>0</v>
      </c>
      <c r="AZ599" s="214">
        <v>2</v>
      </c>
      <c r="BA599" s="214">
        <f>IF(AZ599=1,G599,0)</f>
        <v>0</v>
      </c>
      <c r="BB599" s="214">
        <f>IF(AZ599=2,G599,0)</f>
        <v>0</v>
      </c>
      <c r="BC599" s="214">
        <f>IF(AZ599=3,G599,0)</f>
        <v>0</v>
      </c>
      <c r="BD599" s="214">
        <f>IF(AZ599=4,G599,0)</f>
        <v>0</v>
      </c>
      <c r="BE599" s="214">
        <f>IF(AZ599=5,G599,0)</f>
        <v>0</v>
      </c>
      <c r="CA599" s="241">
        <v>1</v>
      </c>
      <c r="CB599" s="241">
        <v>0</v>
      </c>
    </row>
    <row r="600" spans="1:80" ht="22.5">
      <c r="A600" s="242">
        <v>110</v>
      </c>
      <c r="B600" s="243" t="s">
        <v>1156</v>
      </c>
      <c r="C600" s="244" t="s">
        <v>1157</v>
      </c>
      <c r="D600" s="245" t="s">
        <v>227</v>
      </c>
      <c r="E600" s="246">
        <v>47.6</v>
      </c>
      <c r="F600" s="377"/>
      <c r="G600" s="247">
        <f>E600*F600</f>
        <v>0</v>
      </c>
      <c r="H600" s="248">
        <v>0.00205</v>
      </c>
      <c r="I600" s="249">
        <f>E600*H600</f>
        <v>0.09758000000000001</v>
      </c>
      <c r="J600" s="248">
        <v>0</v>
      </c>
      <c r="K600" s="249">
        <f>E600*J600</f>
        <v>0</v>
      </c>
      <c r="O600" s="241">
        <v>2</v>
      </c>
      <c r="AA600" s="214">
        <v>1</v>
      </c>
      <c r="AB600" s="214">
        <v>0</v>
      </c>
      <c r="AC600" s="214">
        <v>0</v>
      </c>
      <c r="AZ600" s="214">
        <v>2</v>
      </c>
      <c r="BA600" s="214">
        <f>IF(AZ600=1,G600,0)</f>
        <v>0</v>
      </c>
      <c r="BB600" s="214">
        <f>IF(AZ600=2,G600,0)</f>
        <v>0</v>
      </c>
      <c r="BC600" s="214">
        <f>IF(AZ600=3,G600,0)</f>
        <v>0</v>
      </c>
      <c r="BD600" s="214">
        <f>IF(AZ600=4,G600,0)</f>
        <v>0</v>
      </c>
      <c r="BE600" s="214">
        <f>IF(AZ600=5,G600,0)</f>
        <v>0</v>
      </c>
      <c r="CA600" s="241">
        <v>1</v>
      </c>
      <c r="CB600" s="241">
        <v>0</v>
      </c>
    </row>
    <row r="601" spans="1:15" ht="22.5">
      <c r="A601" s="250"/>
      <c r="B601" s="253"/>
      <c r="C601" s="580" t="s">
        <v>1158</v>
      </c>
      <c r="D601" s="581"/>
      <c r="E601" s="254">
        <v>0</v>
      </c>
      <c r="F601" s="540"/>
      <c r="G601" s="255"/>
      <c r="H601" s="256"/>
      <c r="I601" s="251"/>
      <c r="J601" s="257"/>
      <c r="K601" s="251"/>
      <c r="M601" s="252" t="s">
        <v>1158</v>
      </c>
      <c r="O601" s="241"/>
    </row>
    <row r="602" spans="1:15" ht="12.75">
      <c r="A602" s="250"/>
      <c r="B602" s="253"/>
      <c r="C602" s="580" t="s">
        <v>631</v>
      </c>
      <c r="D602" s="581"/>
      <c r="E602" s="254">
        <v>0</v>
      </c>
      <c r="F602" s="540"/>
      <c r="G602" s="255"/>
      <c r="H602" s="256"/>
      <c r="I602" s="251"/>
      <c r="J602" s="257"/>
      <c r="K602" s="251"/>
      <c r="M602" s="252" t="s">
        <v>631</v>
      </c>
      <c r="O602" s="241"/>
    </row>
    <row r="603" spans="1:15" ht="12.75">
      <c r="A603" s="250"/>
      <c r="B603" s="253"/>
      <c r="C603" s="580" t="s">
        <v>1159</v>
      </c>
      <c r="D603" s="581"/>
      <c r="E603" s="254">
        <v>47.6</v>
      </c>
      <c r="F603" s="540"/>
      <c r="G603" s="255"/>
      <c r="H603" s="256"/>
      <c r="I603" s="251"/>
      <c r="J603" s="257"/>
      <c r="K603" s="251"/>
      <c r="M603" s="252" t="s">
        <v>1159</v>
      </c>
      <c r="O603" s="241"/>
    </row>
    <row r="604" spans="1:80" ht="22.5">
      <c r="A604" s="242">
        <v>111</v>
      </c>
      <c r="B604" s="243" t="s">
        <v>1160</v>
      </c>
      <c r="C604" s="244" t="s">
        <v>1161</v>
      </c>
      <c r="D604" s="245" t="s">
        <v>227</v>
      </c>
      <c r="E604" s="246">
        <v>45</v>
      </c>
      <c r="F604" s="377"/>
      <c r="G604" s="247">
        <f>E604*F604</f>
        <v>0</v>
      </c>
      <c r="H604" s="248">
        <v>0.00312</v>
      </c>
      <c r="I604" s="249">
        <f>E604*H604</f>
        <v>0.1404</v>
      </c>
      <c r="J604" s="248">
        <v>0</v>
      </c>
      <c r="K604" s="249">
        <f>E604*J604</f>
        <v>0</v>
      </c>
      <c r="O604" s="241">
        <v>2</v>
      </c>
      <c r="AA604" s="214">
        <v>1</v>
      </c>
      <c r="AB604" s="214">
        <v>0</v>
      </c>
      <c r="AC604" s="214">
        <v>0</v>
      </c>
      <c r="AZ604" s="214">
        <v>2</v>
      </c>
      <c r="BA604" s="214">
        <f>IF(AZ604=1,G604,0)</f>
        <v>0</v>
      </c>
      <c r="BB604" s="214">
        <f>IF(AZ604=2,G604,0)</f>
        <v>0</v>
      </c>
      <c r="BC604" s="214">
        <f>IF(AZ604=3,G604,0)</f>
        <v>0</v>
      </c>
      <c r="BD604" s="214">
        <f>IF(AZ604=4,G604,0)</f>
        <v>0</v>
      </c>
      <c r="BE604" s="214">
        <f>IF(AZ604=5,G604,0)</f>
        <v>0</v>
      </c>
      <c r="CA604" s="241">
        <v>1</v>
      </c>
      <c r="CB604" s="241">
        <v>0</v>
      </c>
    </row>
    <row r="605" spans="1:15" ht="22.5">
      <c r="A605" s="250"/>
      <c r="B605" s="253"/>
      <c r="C605" s="580" t="s">
        <v>1162</v>
      </c>
      <c r="D605" s="581"/>
      <c r="E605" s="254">
        <v>0</v>
      </c>
      <c r="F605" s="540"/>
      <c r="G605" s="255"/>
      <c r="H605" s="256"/>
      <c r="I605" s="251"/>
      <c r="J605" s="257"/>
      <c r="K605" s="251"/>
      <c r="M605" s="252" t="s">
        <v>1162</v>
      </c>
      <c r="O605" s="241"/>
    </row>
    <row r="606" spans="1:15" ht="12.75">
      <c r="A606" s="250"/>
      <c r="B606" s="253"/>
      <c r="C606" s="580" t="s">
        <v>631</v>
      </c>
      <c r="D606" s="581"/>
      <c r="E606" s="254">
        <v>0</v>
      </c>
      <c r="F606" s="540"/>
      <c r="G606" s="255"/>
      <c r="H606" s="256"/>
      <c r="I606" s="251"/>
      <c r="J606" s="257"/>
      <c r="K606" s="251"/>
      <c r="M606" s="252" t="s">
        <v>631</v>
      </c>
      <c r="O606" s="241"/>
    </row>
    <row r="607" spans="1:15" ht="12.75">
      <c r="A607" s="250"/>
      <c r="B607" s="253"/>
      <c r="C607" s="580" t="s">
        <v>1163</v>
      </c>
      <c r="D607" s="581"/>
      <c r="E607" s="254">
        <v>45</v>
      </c>
      <c r="F607" s="540"/>
      <c r="G607" s="255"/>
      <c r="H607" s="256"/>
      <c r="I607" s="251"/>
      <c r="J607" s="257"/>
      <c r="K607" s="251"/>
      <c r="M607" s="252" t="s">
        <v>1163</v>
      </c>
      <c r="O607" s="241"/>
    </row>
    <row r="608" spans="1:80" ht="22.5">
      <c r="A608" s="242">
        <v>112</v>
      </c>
      <c r="B608" s="243" t="s">
        <v>753</v>
      </c>
      <c r="C608" s="244" t="s">
        <v>1164</v>
      </c>
      <c r="D608" s="245" t="s">
        <v>227</v>
      </c>
      <c r="E608" s="246">
        <v>120.3</v>
      </c>
      <c r="F608" s="377"/>
      <c r="G608" s="247">
        <f>E608*F608</f>
        <v>0</v>
      </c>
      <c r="H608" s="248">
        <v>0.00273</v>
      </c>
      <c r="I608" s="249">
        <f>E608*H608</f>
        <v>0.32841899999999996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0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580" t="s">
        <v>631</v>
      </c>
      <c r="D609" s="581"/>
      <c r="E609" s="254">
        <v>0</v>
      </c>
      <c r="F609" s="540"/>
      <c r="G609" s="255"/>
      <c r="H609" s="256"/>
      <c r="I609" s="251"/>
      <c r="J609" s="257"/>
      <c r="K609" s="251"/>
      <c r="M609" s="252" t="s">
        <v>631</v>
      </c>
      <c r="O609" s="241"/>
    </row>
    <row r="610" spans="1:15" ht="12.75">
      <c r="A610" s="250"/>
      <c r="B610" s="253"/>
      <c r="C610" s="580" t="s">
        <v>1047</v>
      </c>
      <c r="D610" s="581"/>
      <c r="E610" s="254">
        <v>76.8</v>
      </c>
      <c r="F610" s="540"/>
      <c r="G610" s="255"/>
      <c r="H610" s="256"/>
      <c r="I610" s="251"/>
      <c r="J610" s="257"/>
      <c r="K610" s="251"/>
      <c r="M610" s="252" t="s">
        <v>1047</v>
      </c>
      <c r="O610" s="241"/>
    </row>
    <row r="611" spans="1:15" ht="12.75">
      <c r="A611" s="250"/>
      <c r="B611" s="253"/>
      <c r="C611" s="580" t="s">
        <v>1048</v>
      </c>
      <c r="D611" s="581"/>
      <c r="E611" s="254">
        <v>4.8</v>
      </c>
      <c r="F611" s="540"/>
      <c r="G611" s="255"/>
      <c r="H611" s="256"/>
      <c r="I611" s="251"/>
      <c r="J611" s="257"/>
      <c r="K611" s="251"/>
      <c r="M611" s="252" t="s">
        <v>1048</v>
      </c>
      <c r="O611" s="241"/>
    </row>
    <row r="612" spans="1:15" ht="12.75">
      <c r="A612" s="250"/>
      <c r="B612" s="253"/>
      <c r="C612" s="580" t="s">
        <v>1049</v>
      </c>
      <c r="D612" s="581"/>
      <c r="E612" s="254">
        <v>3</v>
      </c>
      <c r="F612" s="540"/>
      <c r="G612" s="255"/>
      <c r="H612" s="256"/>
      <c r="I612" s="251"/>
      <c r="J612" s="257"/>
      <c r="K612" s="251"/>
      <c r="M612" s="252" t="s">
        <v>1049</v>
      </c>
      <c r="O612" s="241"/>
    </row>
    <row r="613" spans="1:15" ht="12.75">
      <c r="A613" s="250"/>
      <c r="B613" s="253"/>
      <c r="C613" s="580" t="s">
        <v>1050</v>
      </c>
      <c r="D613" s="581"/>
      <c r="E613" s="254">
        <v>4.5</v>
      </c>
      <c r="F613" s="540"/>
      <c r="G613" s="255"/>
      <c r="H613" s="256"/>
      <c r="I613" s="251"/>
      <c r="J613" s="257"/>
      <c r="K613" s="251"/>
      <c r="M613" s="252" t="s">
        <v>1050</v>
      </c>
      <c r="O613" s="241"/>
    </row>
    <row r="614" spans="1:15" ht="12.75">
      <c r="A614" s="250"/>
      <c r="B614" s="253"/>
      <c r="C614" s="580" t="s">
        <v>1051</v>
      </c>
      <c r="D614" s="581"/>
      <c r="E614" s="254">
        <v>9</v>
      </c>
      <c r="F614" s="540"/>
      <c r="G614" s="255"/>
      <c r="H614" s="256"/>
      <c r="I614" s="251"/>
      <c r="J614" s="257"/>
      <c r="K614" s="251"/>
      <c r="M614" s="252" t="s">
        <v>1051</v>
      </c>
      <c r="O614" s="241"/>
    </row>
    <row r="615" spans="1:15" ht="12.75">
      <c r="A615" s="250"/>
      <c r="B615" s="253"/>
      <c r="C615" s="580" t="s">
        <v>1052</v>
      </c>
      <c r="D615" s="581"/>
      <c r="E615" s="254">
        <v>11.4</v>
      </c>
      <c r="F615" s="540"/>
      <c r="G615" s="255"/>
      <c r="H615" s="256"/>
      <c r="I615" s="251"/>
      <c r="J615" s="257"/>
      <c r="K615" s="251"/>
      <c r="M615" s="252" t="s">
        <v>1052</v>
      </c>
      <c r="O615" s="241"/>
    </row>
    <row r="616" spans="1:15" ht="12.75">
      <c r="A616" s="250"/>
      <c r="B616" s="253"/>
      <c r="C616" s="580" t="s">
        <v>1053</v>
      </c>
      <c r="D616" s="581"/>
      <c r="E616" s="254">
        <v>6</v>
      </c>
      <c r="F616" s="540"/>
      <c r="G616" s="255"/>
      <c r="H616" s="256"/>
      <c r="I616" s="251"/>
      <c r="J616" s="257"/>
      <c r="K616" s="251"/>
      <c r="M616" s="252" t="s">
        <v>1053</v>
      </c>
      <c r="O616" s="241"/>
    </row>
    <row r="617" spans="1:15" ht="12.75">
      <c r="A617" s="250"/>
      <c r="B617" s="253"/>
      <c r="C617" s="580" t="s">
        <v>1054</v>
      </c>
      <c r="D617" s="581"/>
      <c r="E617" s="254">
        <v>3.6</v>
      </c>
      <c r="F617" s="540"/>
      <c r="G617" s="255"/>
      <c r="H617" s="256"/>
      <c r="I617" s="251"/>
      <c r="J617" s="257"/>
      <c r="K617" s="251"/>
      <c r="M617" s="252" t="s">
        <v>1054</v>
      </c>
      <c r="O617" s="241"/>
    </row>
    <row r="618" spans="1:15" ht="12.75">
      <c r="A618" s="250"/>
      <c r="B618" s="253"/>
      <c r="C618" s="580" t="s">
        <v>1055</v>
      </c>
      <c r="D618" s="581"/>
      <c r="E618" s="254">
        <v>1.2</v>
      </c>
      <c r="F618" s="540"/>
      <c r="G618" s="255"/>
      <c r="H618" s="256"/>
      <c r="I618" s="251"/>
      <c r="J618" s="257"/>
      <c r="K618" s="251"/>
      <c r="M618" s="252" t="s">
        <v>1055</v>
      </c>
      <c r="O618" s="241"/>
    </row>
    <row r="619" spans="1:80" ht="12.75">
      <c r="A619" s="242">
        <v>113</v>
      </c>
      <c r="B619" s="243" t="s">
        <v>1165</v>
      </c>
      <c r="C619" s="244" t="s">
        <v>1166</v>
      </c>
      <c r="D619" s="245" t="s">
        <v>227</v>
      </c>
      <c r="E619" s="246">
        <v>47.6</v>
      </c>
      <c r="F619" s="377"/>
      <c r="G619" s="247">
        <f>E619*F619</f>
        <v>0</v>
      </c>
      <c r="H619" s="248">
        <v>0</v>
      </c>
      <c r="I619" s="249">
        <f>E619*H619</f>
        <v>0</v>
      </c>
      <c r="J619" s="248">
        <v>-0.00464</v>
      </c>
      <c r="K619" s="249">
        <f>E619*J619</f>
        <v>-0.220864</v>
      </c>
      <c r="O619" s="241">
        <v>2</v>
      </c>
      <c r="AA619" s="214">
        <v>2</v>
      </c>
      <c r="AB619" s="214">
        <v>7</v>
      </c>
      <c r="AC619" s="214">
        <v>7</v>
      </c>
      <c r="AZ619" s="214">
        <v>2</v>
      </c>
      <c r="BA619" s="214">
        <f>IF(AZ619=1,G619,0)</f>
        <v>0</v>
      </c>
      <c r="BB619" s="214">
        <f>IF(AZ619=2,G619,0)</f>
        <v>0</v>
      </c>
      <c r="BC619" s="214">
        <f>IF(AZ619=3,G619,0)</f>
        <v>0</v>
      </c>
      <c r="BD619" s="214">
        <f>IF(AZ619=4,G619,0)</f>
        <v>0</v>
      </c>
      <c r="BE619" s="214">
        <f>IF(AZ619=5,G619,0)</f>
        <v>0</v>
      </c>
      <c r="CA619" s="241">
        <v>2</v>
      </c>
      <c r="CB619" s="241">
        <v>7</v>
      </c>
    </row>
    <row r="620" spans="1:15" ht="12.75">
      <c r="A620" s="250"/>
      <c r="B620" s="253"/>
      <c r="C620" s="580" t="s">
        <v>631</v>
      </c>
      <c r="D620" s="581"/>
      <c r="E620" s="254">
        <v>0</v>
      </c>
      <c r="F620" s="540"/>
      <c r="G620" s="255"/>
      <c r="H620" s="256"/>
      <c r="I620" s="251"/>
      <c r="J620" s="257"/>
      <c r="K620" s="251"/>
      <c r="M620" s="252" t="s">
        <v>631</v>
      </c>
      <c r="O620" s="241"/>
    </row>
    <row r="621" spans="1:15" ht="12.75">
      <c r="A621" s="250"/>
      <c r="B621" s="253"/>
      <c r="C621" s="580" t="s">
        <v>1159</v>
      </c>
      <c r="D621" s="581"/>
      <c r="E621" s="254">
        <v>47.6</v>
      </c>
      <c r="F621" s="540"/>
      <c r="G621" s="255"/>
      <c r="H621" s="256"/>
      <c r="I621" s="251"/>
      <c r="J621" s="257"/>
      <c r="K621" s="251"/>
      <c r="M621" s="252" t="s">
        <v>1159</v>
      </c>
      <c r="O621" s="241"/>
    </row>
    <row r="622" spans="1:80" ht="12.75">
      <c r="A622" s="242">
        <v>114</v>
      </c>
      <c r="B622" s="243" t="s">
        <v>769</v>
      </c>
      <c r="C622" s="244" t="s">
        <v>770</v>
      </c>
      <c r="D622" s="245" t="s">
        <v>227</v>
      </c>
      <c r="E622" s="246">
        <v>45</v>
      </c>
      <c r="F622" s="377"/>
      <c r="G622" s="247">
        <f>E622*F622</f>
        <v>0</v>
      </c>
      <c r="H622" s="248">
        <v>0</v>
      </c>
      <c r="I622" s="249">
        <f>E622*H622</f>
        <v>0</v>
      </c>
      <c r="J622" s="248">
        <v>-0.00336</v>
      </c>
      <c r="K622" s="249">
        <f>E622*J622</f>
        <v>-0.1512</v>
      </c>
      <c r="O622" s="241">
        <v>2</v>
      </c>
      <c r="AA622" s="214">
        <v>2</v>
      </c>
      <c r="AB622" s="214">
        <v>7</v>
      </c>
      <c r="AC622" s="214">
        <v>7</v>
      </c>
      <c r="AZ622" s="214">
        <v>2</v>
      </c>
      <c r="BA622" s="214">
        <f>IF(AZ622=1,G622,0)</f>
        <v>0</v>
      </c>
      <c r="BB622" s="214">
        <f>IF(AZ622=2,G622,0)</f>
        <v>0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2</v>
      </c>
      <c r="CB622" s="241">
        <v>7</v>
      </c>
    </row>
    <row r="623" spans="1:15" ht="12.75">
      <c r="A623" s="250"/>
      <c r="B623" s="253"/>
      <c r="C623" s="580" t="s">
        <v>631</v>
      </c>
      <c r="D623" s="581"/>
      <c r="E623" s="254">
        <v>0</v>
      </c>
      <c r="F623" s="540"/>
      <c r="G623" s="255"/>
      <c r="H623" s="256"/>
      <c r="I623" s="251"/>
      <c r="J623" s="257"/>
      <c r="K623" s="251"/>
      <c r="M623" s="252" t="s">
        <v>631</v>
      </c>
      <c r="O623" s="241"/>
    </row>
    <row r="624" spans="1:15" ht="12.75">
      <c r="A624" s="250"/>
      <c r="B624" s="253"/>
      <c r="C624" s="580" t="s">
        <v>1163</v>
      </c>
      <c r="D624" s="581"/>
      <c r="E624" s="254">
        <v>45</v>
      </c>
      <c r="F624" s="540"/>
      <c r="G624" s="255"/>
      <c r="H624" s="256"/>
      <c r="I624" s="251"/>
      <c r="J624" s="257"/>
      <c r="K624" s="251"/>
      <c r="M624" s="252" t="s">
        <v>1163</v>
      </c>
      <c r="O624" s="241"/>
    </row>
    <row r="625" spans="1:80" ht="12.75">
      <c r="A625" s="242">
        <v>115</v>
      </c>
      <c r="B625" s="243" t="s">
        <v>1167</v>
      </c>
      <c r="C625" s="244" t="s">
        <v>1168</v>
      </c>
      <c r="D625" s="245" t="s">
        <v>112</v>
      </c>
      <c r="E625" s="246">
        <v>151.7191</v>
      </c>
      <c r="F625" s="377"/>
      <c r="G625" s="247">
        <f>E625*F625</f>
        <v>0</v>
      </c>
      <c r="H625" s="248">
        <v>0.0001</v>
      </c>
      <c r="I625" s="249">
        <f>E625*H625</f>
        <v>0.01517191</v>
      </c>
      <c r="J625" s="248"/>
      <c r="K625" s="249">
        <f>E625*J625</f>
        <v>0</v>
      </c>
      <c r="O625" s="241">
        <v>2</v>
      </c>
      <c r="AA625" s="214">
        <v>12</v>
      </c>
      <c r="AB625" s="214">
        <v>0</v>
      </c>
      <c r="AC625" s="214">
        <v>234</v>
      </c>
      <c r="AZ625" s="214">
        <v>2</v>
      </c>
      <c r="BA625" s="214">
        <f>IF(AZ625=1,G625,0)</f>
        <v>0</v>
      </c>
      <c r="BB625" s="214">
        <f>IF(AZ625=2,G625,0)</f>
        <v>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12</v>
      </c>
      <c r="CB625" s="241">
        <v>0</v>
      </c>
    </row>
    <row r="626" spans="1:15" ht="12.75">
      <c r="A626" s="250"/>
      <c r="B626" s="253"/>
      <c r="C626" s="580" t="s">
        <v>662</v>
      </c>
      <c r="D626" s="581"/>
      <c r="E626" s="254">
        <v>0</v>
      </c>
      <c r="F626" s="540"/>
      <c r="G626" s="255"/>
      <c r="H626" s="256"/>
      <c r="I626" s="251"/>
      <c r="J626" s="257"/>
      <c r="K626" s="251"/>
      <c r="M626" s="252" t="s">
        <v>662</v>
      </c>
      <c r="O626" s="241"/>
    </row>
    <row r="627" spans="1:15" ht="12.75">
      <c r="A627" s="250"/>
      <c r="B627" s="253"/>
      <c r="C627" s="580" t="s">
        <v>1100</v>
      </c>
      <c r="D627" s="581"/>
      <c r="E627" s="254">
        <v>0</v>
      </c>
      <c r="F627" s="540"/>
      <c r="G627" s="255"/>
      <c r="H627" s="256"/>
      <c r="I627" s="251"/>
      <c r="J627" s="257"/>
      <c r="K627" s="251"/>
      <c r="M627" s="252" t="s">
        <v>1100</v>
      </c>
      <c r="O627" s="241"/>
    </row>
    <row r="628" spans="1:15" ht="12.75">
      <c r="A628" s="250"/>
      <c r="B628" s="253"/>
      <c r="C628" s="580" t="s">
        <v>1101</v>
      </c>
      <c r="D628" s="581"/>
      <c r="E628" s="254">
        <v>115.4475</v>
      </c>
      <c r="F628" s="540"/>
      <c r="G628" s="255"/>
      <c r="H628" s="256"/>
      <c r="I628" s="251"/>
      <c r="J628" s="257"/>
      <c r="K628" s="251"/>
      <c r="M628" s="252" t="s">
        <v>1101</v>
      </c>
      <c r="O628" s="241"/>
    </row>
    <row r="629" spans="1:15" ht="12.75">
      <c r="A629" s="250"/>
      <c r="B629" s="253"/>
      <c r="C629" s="580" t="s">
        <v>1102</v>
      </c>
      <c r="D629" s="581"/>
      <c r="E629" s="254">
        <v>36.2716</v>
      </c>
      <c r="F629" s="540"/>
      <c r="G629" s="255"/>
      <c r="H629" s="256"/>
      <c r="I629" s="251"/>
      <c r="J629" s="257"/>
      <c r="K629" s="251"/>
      <c r="M629" s="252" t="s">
        <v>1102</v>
      </c>
      <c r="O629" s="241"/>
    </row>
    <row r="630" spans="1:15" ht="12.75">
      <c r="A630" s="250"/>
      <c r="B630" s="253"/>
      <c r="C630" s="587" t="s">
        <v>202</v>
      </c>
      <c r="D630" s="581"/>
      <c r="E630" s="278">
        <v>151.7191</v>
      </c>
      <c r="F630" s="540"/>
      <c r="G630" s="255"/>
      <c r="H630" s="256"/>
      <c r="I630" s="251"/>
      <c r="J630" s="257"/>
      <c r="K630" s="251"/>
      <c r="M630" s="252" t="s">
        <v>202</v>
      </c>
      <c r="O630" s="241"/>
    </row>
    <row r="631" spans="1:80" ht="12.75">
      <c r="A631" s="242">
        <v>116</v>
      </c>
      <c r="B631" s="243" t="s">
        <v>1169</v>
      </c>
      <c r="C631" s="244" t="s">
        <v>1170</v>
      </c>
      <c r="D631" s="245" t="s">
        <v>579</v>
      </c>
      <c r="E631" s="246">
        <v>1.31741291</v>
      </c>
      <c r="F631" s="377"/>
      <c r="G631" s="247">
        <f>E631*F631</f>
        <v>0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0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8"/>
      <c r="B632" s="259" t="s">
        <v>102</v>
      </c>
      <c r="C632" s="260" t="s">
        <v>731</v>
      </c>
      <c r="D632" s="261"/>
      <c r="E632" s="262"/>
      <c r="F632" s="542"/>
      <c r="G632" s="264">
        <f>SUM(G568:G631)</f>
        <v>0</v>
      </c>
      <c r="H632" s="265"/>
      <c r="I632" s="266">
        <f>SUM(I568:I631)</f>
        <v>1.31741291</v>
      </c>
      <c r="J632" s="265"/>
      <c r="K632" s="266">
        <f>SUM(K568:K631)</f>
        <v>-3.347503852000001</v>
      </c>
      <c r="O632" s="241">
        <v>4</v>
      </c>
      <c r="BA632" s="267">
        <f>SUM(BA568:BA631)</f>
        <v>0</v>
      </c>
      <c r="BB632" s="267">
        <f>SUM(BB568:BB631)</f>
        <v>0</v>
      </c>
      <c r="BC632" s="267">
        <f>SUM(BC568:BC631)</f>
        <v>0</v>
      </c>
      <c r="BD632" s="267">
        <f>SUM(BD568:BD631)</f>
        <v>0</v>
      </c>
      <c r="BE632" s="267">
        <f>SUM(BE568:BE631)</f>
        <v>0</v>
      </c>
    </row>
    <row r="633" spans="1:15" ht="12.75">
      <c r="A633" s="231" t="s">
        <v>98</v>
      </c>
      <c r="B633" s="232" t="s">
        <v>773</v>
      </c>
      <c r="C633" s="233" t="s">
        <v>774</v>
      </c>
      <c r="D633" s="234"/>
      <c r="E633" s="235"/>
      <c r="F633" s="543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117</v>
      </c>
      <c r="B634" s="243" t="s">
        <v>1171</v>
      </c>
      <c r="C634" s="244" t="s">
        <v>1172</v>
      </c>
      <c r="D634" s="245" t="s">
        <v>112</v>
      </c>
      <c r="E634" s="246">
        <v>61.727</v>
      </c>
      <c r="F634" s="377"/>
      <c r="G634" s="247">
        <f>E634*F634</f>
        <v>0</v>
      </c>
      <c r="H634" s="248">
        <v>0</v>
      </c>
      <c r="I634" s="249">
        <f>E634*H634</f>
        <v>0</v>
      </c>
      <c r="J634" s="248">
        <v>-0.01098</v>
      </c>
      <c r="K634" s="249">
        <f>E634*J634</f>
        <v>-0.67776246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580" t="s">
        <v>984</v>
      </c>
      <c r="D635" s="581"/>
      <c r="E635" s="254">
        <v>49.91</v>
      </c>
      <c r="F635" s="540"/>
      <c r="G635" s="255"/>
      <c r="H635" s="256"/>
      <c r="I635" s="251"/>
      <c r="J635" s="257"/>
      <c r="K635" s="251"/>
      <c r="M635" s="252" t="s">
        <v>984</v>
      </c>
      <c r="O635" s="241"/>
    </row>
    <row r="636" spans="1:15" ht="12.75">
      <c r="A636" s="250"/>
      <c r="B636" s="253"/>
      <c r="C636" s="580" t="s">
        <v>985</v>
      </c>
      <c r="D636" s="581"/>
      <c r="E636" s="254">
        <v>11.817</v>
      </c>
      <c r="F636" s="540"/>
      <c r="G636" s="255"/>
      <c r="H636" s="256"/>
      <c r="I636" s="251"/>
      <c r="J636" s="257"/>
      <c r="K636" s="251"/>
      <c r="M636" s="252" t="s">
        <v>985</v>
      </c>
      <c r="O636" s="241"/>
    </row>
    <row r="637" spans="1:80" ht="12.75">
      <c r="A637" s="242">
        <v>118</v>
      </c>
      <c r="B637" s="243" t="s">
        <v>1173</v>
      </c>
      <c r="C637" s="244" t="s">
        <v>1174</v>
      </c>
      <c r="D637" s="245" t="s">
        <v>112</v>
      </c>
      <c r="E637" s="246">
        <v>61.727</v>
      </c>
      <c r="F637" s="377"/>
      <c r="G637" s="247">
        <f>E637*F637</f>
        <v>0</v>
      </c>
      <c r="H637" s="248">
        <v>0</v>
      </c>
      <c r="I637" s="249">
        <f>E637*H637</f>
        <v>0</v>
      </c>
      <c r="J637" s="248">
        <v>-0.008</v>
      </c>
      <c r="K637" s="249">
        <f>E637*J637</f>
        <v>-0.493816</v>
      </c>
      <c r="O637" s="241">
        <v>2</v>
      </c>
      <c r="AA637" s="214">
        <v>1</v>
      </c>
      <c r="AB637" s="214">
        <v>7</v>
      </c>
      <c r="AC637" s="214">
        <v>7</v>
      </c>
      <c r="AZ637" s="214">
        <v>2</v>
      </c>
      <c r="BA637" s="214">
        <f>IF(AZ637=1,G637,0)</f>
        <v>0</v>
      </c>
      <c r="BB637" s="214">
        <f>IF(AZ637=2,G637,0)</f>
        <v>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</v>
      </c>
      <c r="CB637" s="241">
        <v>7</v>
      </c>
    </row>
    <row r="638" spans="1:15" ht="12.75">
      <c r="A638" s="250"/>
      <c r="B638" s="253"/>
      <c r="C638" s="580" t="s">
        <v>984</v>
      </c>
      <c r="D638" s="581"/>
      <c r="E638" s="254">
        <v>49.91</v>
      </c>
      <c r="F638" s="540"/>
      <c r="G638" s="255"/>
      <c r="H638" s="256"/>
      <c r="I638" s="251"/>
      <c r="J638" s="257"/>
      <c r="K638" s="251"/>
      <c r="M638" s="252" t="s">
        <v>984</v>
      </c>
      <c r="O638" s="241"/>
    </row>
    <row r="639" spans="1:15" ht="12.75">
      <c r="A639" s="250"/>
      <c r="B639" s="253"/>
      <c r="C639" s="580" t="s">
        <v>985</v>
      </c>
      <c r="D639" s="581"/>
      <c r="E639" s="254">
        <v>11.817</v>
      </c>
      <c r="F639" s="540"/>
      <c r="G639" s="255"/>
      <c r="H639" s="256"/>
      <c r="I639" s="251"/>
      <c r="J639" s="257"/>
      <c r="K639" s="251"/>
      <c r="M639" s="252" t="s">
        <v>985</v>
      </c>
      <c r="O639" s="241"/>
    </row>
    <row r="640" spans="1:80" ht="12.75">
      <c r="A640" s="242">
        <v>119</v>
      </c>
      <c r="B640" s="243" t="s">
        <v>776</v>
      </c>
      <c r="C640" s="244" t="s">
        <v>777</v>
      </c>
      <c r="D640" s="245" t="s">
        <v>227</v>
      </c>
      <c r="E640" s="246">
        <v>365.36</v>
      </c>
      <c r="F640" s="377"/>
      <c r="G640" s="247">
        <f>E640*F640</f>
        <v>0</v>
      </c>
      <c r="H640" s="248">
        <v>4E-05</v>
      </c>
      <c r="I640" s="249">
        <f>E640*H640</f>
        <v>0.014614400000000001</v>
      </c>
      <c r="J640" s="248">
        <v>0</v>
      </c>
      <c r="K640" s="249">
        <f>E640*J640</f>
        <v>0</v>
      </c>
      <c r="O640" s="241">
        <v>2</v>
      </c>
      <c r="AA640" s="214">
        <v>1</v>
      </c>
      <c r="AB640" s="214">
        <v>7</v>
      </c>
      <c r="AC640" s="214">
        <v>7</v>
      </c>
      <c r="AZ640" s="214">
        <v>2</v>
      </c>
      <c r="BA640" s="214">
        <f>IF(AZ640=1,G640,0)</f>
        <v>0</v>
      </c>
      <c r="BB640" s="214">
        <f>IF(AZ640=2,G640,0)</f>
        <v>0</v>
      </c>
      <c r="BC640" s="214">
        <f>IF(AZ640=3,G640,0)</f>
        <v>0</v>
      </c>
      <c r="BD640" s="214">
        <f>IF(AZ640=4,G640,0)</f>
        <v>0</v>
      </c>
      <c r="BE640" s="214">
        <f>IF(AZ640=5,G640,0)</f>
        <v>0</v>
      </c>
      <c r="CA640" s="241">
        <v>1</v>
      </c>
      <c r="CB640" s="241">
        <v>7</v>
      </c>
    </row>
    <row r="641" spans="1:15" ht="12.75">
      <c r="A641" s="250"/>
      <c r="B641" s="253"/>
      <c r="C641" s="580" t="s">
        <v>965</v>
      </c>
      <c r="D641" s="581"/>
      <c r="E641" s="254">
        <v>211.2</v>
      </c>
      <c r="F641" s="540"/>
      <c r="G641" s="255"/>
      <c r="H641" s="256"/>
      <c r="I641" s="251"/>
      <c r="J641" s="257"/>
      <c r="K641" s="251"/>
      <c r="M641" s="252" t="s">
        <v>965</v>
      </c>
      <c r="O641" s="241"/>
    </row>
    <row r="642" spans="1:15" ht="12.75">
      <c r="A642" s="250"/>
      <c r="B642" s="253"/>
      <c r="C642" s="580" t="s">
        <v>966</v>
      </c>
      <c r="D642" s="581"/>
      <c r="E642" s="254">
        <v>14.4</v>
      </c>
      <c r="F642" s="540"/>
      <c r="G642" s="255"/>
      <c r="H642" s="256"/>
      <c r="I642" s="251"/>
      <c r="J642" s="257"/>
      <c r="K642" s="251"/>
      <c r="M642" s="252" t="s">
        <v>966</v>
      </c>
      <c r="O642" s="241"/>
    </row>
    <row r="643" spans="1:15" ht="12.75">
      <c r="A643" s="250"/>
      <c r="B643" s="253"/>
      <c r="C643" s="580" t="s">
        <v>967</v>
      </c>
      <c r="D643" s="581"/>
      <c r="E643" s="254">
        <v>12</v>
      </c>
      <c r="F643" s="540"/>
      <c r="G643" s="255"/>
      <c r="H643" s="256"/>
      <c r="I643" s="251"/>
      <c r="J643" s="257"/>
      <c r="K643" s="251"/>
      <c r="M643" s="252" t="s">
        <v>967</v>
      </c>
      <c r="O643" s="241"/>
    </row>
    <row r="644" spans="1:15" ht="12.75">
      <c r="A644" s="250"/>
      <c r="B644" s="253"/>
      <c r="C644" s="580" t="s">
        <v>968</v>
      </c>
      <c r="D644" s="581"/>
      <c r="E644" s="254">
        <v>13.5</v>
      </c>
      <c r="F644" s="540"/>
      <c r="G644" s="255"/>
      <c r="H644" s="256"/>
      <c r="I644" s="251"/>
      <c r="J644" s="257"/>
      <c r="K644" s="251"/>
      <c r="M644" s="252" t="s">
        <v>968</v>
      </c>
      <c r="O644" s="241"/>
    </row>
    <row r="645" spans="1:15" ht="12.75">
      <c r="A645" s="250"/>
      <c r="B645" s="253"/>
      <c r="C645" s="580" t="s">
        <v>969</v>
      </c>
      <c r="D645" s="581"/>
      <c r="E645" s="254">
        <v>39</v>
      </c>
      <c r="F645" s="540"/>
      <c r="G645" s="255"/>
      <c r="H645" s="256"/>
      <c r="I645" s="251"/>
      <c r="J645" s="257"/>
      <c r="K645" s="251"/>
      <c r="M645" s="252" t="s">
        <v>969</v>
      </c>
      <c r="O645" s="241"/>
    </row>
    <row r="646" spans="1:15" ht="12.75">
      <c r="A646" s="250"/>
      <c r="B646" s="253"/>
      <c r="C646" s="580" t="s">
        <v>970</v>
      </c>
      <c r="D646" s="581"/>
      <c r="E646" s="254">
        <v>25</v>
      </c>
      <c r="F646" s="540"/>
      <c r="G646" s="255"/>
      <c r="H646" s="256"/>
      <c r="I646" s="251"/>
      <c r="J646" s="257"/>
      <c r="K646" s="251"/>
      <c r="M646" s="252" t="s">
        <v>970</v>
      </c>
      <c r="O646" s="241"/>
    </row>
    <row r="647" spans="1:15" ht="12.75">
      <c r="A647" s="250"/>
      <c r="B647" s="253"/>
      <c r="C647" s="580" t="s">
        <v>971</v>
      </c>
      <c r="D647" s="581"/>
      <c r="E647" s="254">
        <v>12</v>
      </c>
      <c r="F647" s="540"/>
      <c r="G647" s="255"/>
      <c r="H647" s="256"/>
      <c r="I647" s="251"/>
      <c r="J647" s="257"/>
      <c r="K647" s="251"/>
      <c r="M647" s="252" t="s">
        <v>971</v>
      </c>
      <c r="O647" s="241"/>
    </row>
    <row r="648" spans="1:15" ht="12.75">
      <c r="A648" s="250"/>
      <c r="B648" s="253"/>
      <c r="C648" s="580" t="s">
        <v>972</v>
      </c>
      <c r="D648" s="581"/>
      <c r="E648" s="254">
        <v>8.4</v>
      </c>
      <c r="F648" s="540"/>
      <c r="G648" s="255"/>
      <c r="H648" s="256"/>
      <c r="I648" s="251"/>
      <c r="J648" s="257"/>
      <c r="K648" s="251"/>
      <c r="M648" s="252" t="s">
        <v>972</v>
      </c>
      <c r="O648" s="241"/>
    </row>
    <row r="649" spans="1:15" ht="12.75">
      <c r="A649" s="250"/>
      <c r="B649" s="253"/>
      <c r="C649" s="580" t="s">
        <v>973</v>
      </c>
      <c r="D649" s="581"/>
      <c r="E649" s="254">
        <v>3.6</v>
      </c>
      <c r="F649" s="540"/>
      <c r="G649" s="255"/>
      <c r="H649" s="256"/>
      <c r="I649" s="251"/>
      <c r="J649" s="257"/>
      <c r="K649" s="251"/>
      <c r="M649" s="252" t="s">
        <v>973</v>
      </c>
      <c r="O649" s="241"/>
    </row>
    <row r="650" spans="1:15" ht="12.75">
      <c r="A650" s="250"/>
      <c r="B650" s="253"/>
      <c r="C650" s="587" t="s">
        <v>202</v>
      </c>
      <c r="D650" s="581"/>
      <c r="E650" s="278">
        <v>339.1</v>
      </c>
      <c r="F650" s="540"/>
      <c r="G650" s="255"/>
      <c r="H650" s="256"/>
      <c r="I650" s="251"/>
      <c r="J650" s="257"/>
      <c r="K650" s="251"/>
      <c r="M650" s="252" t="s">
        <v>202</v>
      </c>
      <c r="O650" s="241"/>
    </row>
    <row r="651" spans="1:15" ht="12.75">
      <c r="A651" s="250"/>
      <c r="B651" s="253"/>
      <c r="C651" s="580" t="s">
        <v>974</v>
      </c>
      <c r="D651" s="581"/>
      <c r="E651" s="254">
        <v>5.04</v>
      </c>
      <c r="F651" s="540"/>
      <c r="G651" s="255"/>
      <c r="H651" s="256"/>
      <c r="I651" s="251"/>
      <c r="J651" s="257"/>
      <c r="K651" s="251"/>
      <c r="M651" s="252" t="s">
        <v>974</v>
      </c>
      <c r="O651" s="241"/>
    </row>
    <row r="652" spans="1:15" ht="12.75">
      <c r="A652" s="250"/>
      <c r="B652" s="253"/>
      <c r="C652" s="580" t="s">
        <v>975</v>
      </c>
      <c r="D652" s="581"/>
      <c r="E652" s="254">
        <v>9.88</v>
      </c>
      <c r="F652" s="540"/>
      <c r="G652" s="255"/>
      <c r="H652" s="256"/>
      <c r="I652" s="251"/>
      <c r="J652" s="257"/>
      <c r="K652" s="251"/>
      <c r="M652" s="252" t="s">
        <v>975</v>
      </c>
      <c r="O652" s="241"/>
    </row>
    <row r="653" spans="1:15" ht="12.75">
      <c r="A653" s="250"/>
      <c r="B653" s="253"/>
      <c r="C653" s="580" t="s">
        <v>976</v>
      </c>
      <c r="D653" s="581"/>
      <c r="E653" s="254">
        <v>5.64</v>
      </c>
      <c r="F653" s="540"/>
      <c r="G653" s="255"/>
      <c r="H653" s="256"/>
      <c r="I653" s="251"/>
      <c r="J653" s="257"/>
      <c r="K653" s="251"/>
      <c r="M653" s="252" t="s">
        <v>976</v>
      </c>
      <c r="O653" s="241"/>
    </row>
    <row r="654" spans="1:15" ht="12.75">
      <c r="A654" s="250"/>
      <c r="B654" s="253"/>
      <c r="C654" s="580" t="s">
        <v>977</v>
      </c>
      <c r="D654" s="581"/>
      <c r="E654" s="254">
        <v>5.7</v>
      </c>
      <c r="F654" s="540"/>
      <c r="G654" s="255"/>
      <c r="H654" s="256"/>
      <c r="I654" s="251"/>
      <c r="J654" s="257"/>
      <c r="K654" s="251"/>
      <c r="M654" s="252" t="s">
        <v>977</v>
      </c>
      <c r="O654" s="241"/>
    </row>
    <row r="655" spans="1:15" ht="12.75">
      <c r="A655" s="250"/>
      <c r="B655" s="253"/>
      <c r="C655" s="587" t="s">
        <v>202</v>
      </c>
      <c r="D655" s="581"/>
      <c r="E655" s="278">
        <v>26.26</v>
      </c>
      <c r="F655" s="540"/>
      <c r="G655" s="255"/>
      <c r="H655" s="256"/>
      <c r="I655" s="251"/>
      <c r="J655" s="257"/>
      <c r="K655" s="251"/>
      <c r="M655" s="252" t="s">
        <v>202</v>
      </c>
      <c r="O655" s="241"/>
    </row>
    <row r="656" spans="1:80" ht="12.75">
      <c r="A656" s="242">
        <v>120</v>
      </c>
      <c r="B656" s="243" t="s">
        <v>778</v>
      </c>
      <c r="C656" s="244" t="s">
        <v>779</v>
      </c>
      <c r="D656" s="245" t="s">
        <v>227</v>
      </c>
      <c r="E656" s="246">
        <v>120.3</v>
      </c>
      <c r="F656" s="377"/>
      <c r="G656" s="247">
        <f>E656*F656</f>
        <v>0</v>
      </c>
      <c r="H656" s="248">
        <v>0.00016</v>
      </c>
      <c r="I656" s="249">
        <f>E656*H656</f>
        <v>0.019248</v>
      </c>
      <c r="J656" s="248">
        <v>0</v>
      </c>
      <c r="K656" s="249">
        <f>E656*J656</f>
        <v>0</v>
      </c>
      <c r="O656" s="241">
        <v>2</v>
      </c>
      <c r="AA656" s="214">
        <v>1</v>
      </c>
      <c r="AB656" s="214">
        <v>7</v>
      </c>
      <c r="AC656" s="214">
        <v>7</v>
      </c>
      <c r="AZ656" s="214">
        <v>2</v>
      </c>
      <c r="BA656" s="214">
        <f>IF(AZ656=1,G656,0)</f>
        <v>0</v>
      </c>
      <c r="BB656" s="214">
        <f>IF(AZ656=2,G656,0)</f>
        <v>0</v>
      </c>
      <c r="BC656" s="214">
        <f>IF(AZ656=3,G656,0)</f>
        <v>0</v>
      </c>
      <c r="BD656" s="214">
        <f>IF(AZ656=4,G656,0)</f>
        <v>0</v>
      </c>
      <c r="BE656" s="214">
        <f>IF(AZ656=5,G656,0)</f>
        <v>0</v>
      </c>
      <c r="CA656" s="241">
        <v>1</v>
      </c>
      <c r="CB656" s="241">
        <v>7</v>
      </c>
    </row>
    <row r="657" spans="1:15" ht="12.75">
      <c r="A657" s="250"/>
      <c r="B657" s="253"/>
      <c r="C657" s="580" t="s">
        <v>1047</v>
      </c>
      <c r="D657" s="581"/>
      <c r="E657" s="254">
        <v>76.8</v>
      </c>
      <c r="F657" s="540"/>
      <c r="G657" s="255"/>
      <c r="H657" s="256"/>
      <c r="I657" s="251"/>
      <c r="J657" s="257"/>
      <c r="K657" s="251"/>
      <c r="M657" s="252" t="s">
        <v>1047</v>
      </c>
      <c r="O657" s="241"/>
    </row>
    <row r="658" spans="1:15" ht="12.75">
      <c r="A658" s="250"/>
      <c r="B658" s="253"/>
      <c r="C658" s="580" t="s">
        <v>1048</v>
      </c>
      <c r="D658" s="581"/>
      <c r="E658" s="254">
        <v>4.8</v>
      </c>
      <c r="F658" s="540"/>
      <c r="G658" s="255"/>
      <c r="H658" s="256"/>
      <c r="I658" s="251"/>
      <c r="J658" s="257"/>
      <c r="K658" s="251"/>
      <c r="M658" s="252" t="s">
        <v>1048</v>
      </c>
      <c r="O658" s="241"/>
    </row>
    <row r="659" spans="1:15" ht="12.75">
      <c r="A659" s="250"/>
      <c r="B659" s="253"/>
      <c r="C659" s="580" t="s">
        <v>1049</v>
      </c>
      <c r="D659" s="581"/>
      <c r="E659" s="254">
        <v>3</v>
      </c>
      <c r="F659" s="540"/>
      <c r="G659" s="255"/>
      <c r="H659" s="256"/>
      <c r="I659" s="251"/>
      <c r="J659" s="257"/>
      <c r="K659" s="251"/>
      <c r="M659" s="252" t="s">
        <v>1049</v>
      </c>
      <c r="O659" s="241"/>
    </row>
    <row r="660" spans="1:15" ht="12.75">
      <c r="A660" s="250"/>
      <c r="B660" s="253"/>
      <c r="C660" s="580" t="s">
        <v>1050</v>
      </c>
      <c r="D660" s="581"/>
      <c r="E660" s="254">
        <v>4.5</v>
      </c>
      <c r="F660" s="540"/>
      <c r="G660" s="255"/>
      <c r="H660" s="256"/>
      <c r="I660" s="251"/>
      <c r="J660" s="257"/>
      <c r="K660" s="251"/>
      <c r="M660" s="252" t="s">
        <v>1050</v>
      </c>
      <c r="O660" s="241"/>
    </row>
    <row r="661" spans="1:15" ht="12.75">
      <c r="A661" s="250"/>
      <c r="B661" s="253"/>
      <c r="C661" s="580" t="s">
        <v>1051</v>
      </c>
      <c r="D661" s="581"/>
      <c r="E661" s="254">
        <v>9</v>
      </c>
      <c r="F661" s="540"/>
      <c r="G661" s="255"/>
      <c r="H661" s="256"/>
      <c r="I661" s="251"/>
      <c r="J661" s="257"/>
      <c r="K661" s="251"/>
      <c r="M661" s="252" t="s">
        <v>1051</v>
      </c>
      <c r="O661" s="241"/>
    </row>
    <row r="662" spans="1:15" ht="12.75">
      <c r="A662" s="250"/>
      <c r="B662" s="253"/>
      <c r="C662" s="580" t="s">
        <v>1052</v>
      </c>
      <c r="D662" s="581"/>
      <c r="E662" s="254">
        <v>11.4</v>
      </c>
      <c r="F662" s="540"/>
      <c r="G662" s="255"/>
      <c r="H662" s="256"/>
      <c r="I662" s="251"/>
      <c r="J662" s="257"/>
      <c r="K662" s="251"/>
      <c r="M662" s="252" t="s">
        <v>1052</v>
      </c>
      <c r="O662" s="241"/>
    </row>
    <row r="663" spans="1:15" ht="12.75">
      <c r="A663" s="250"/>
      <c r="B663" s="253"/>
      <c r="C663" s="580" t="s">
        <v>1053</v>
      </c>
      <c r="D663" s="581"/>
      <c r="E663" s="254">
        <v>6</v>
      </c>
      <c r="F663" s="540"/>
      <c r="G663" s="255"/>
      <c r="H663" s="256"/>
      <c r="I663" s="251"/>
      <c r="J663" s="257"/>
      <c r="K663" s="251"/>
      <c r="M663" s="252" t="s">
        <v>1053</v>
      </c>
      <c r="O663" s="241"/>
    </row>
    <row r="664" spans="1:15" ht="12.75">
      <c r="A664" s="250"/>
      <c r="B664" s="253"/>
      <c r="C664" s="580" t="s">
        <v>1054</v>
      </c>
      <c r="D664" s="581"/>
      <c r="E664" s="254">
        <v>3.6</v>
      </c>
      <c r="F664" s="540"/>
      <c r="G664" s="255"/>
      <c r="H664" s="256"/>
      <c r="I664" s="251"/>
      <c r="J664" s="257"/>
      <c r="K664" s="251"/>
      <c r="M664" s="252" t="s">
        <v>1054</v>
      </c>
      <c r="O664" s="241"/>
    </row>
    <row r="665" spans="1:15" ht="12.75">
      <c r="A665" s="250"/>
      <c r="B665" s="253"/>
      <c r="C665" s="580" t="s">
        <v>1055</v>
      </c>
      <c r="D665" s="581"/>
      <c r="E665" s="254">
        <v>1.2</v>
      </c>
      <c r="F665" s="540"/>
      <c r="G665" s="255"/>
      <c r="H665" s="256"/>
      <c r="I665" s="251"/>
      <c r="J665" s="257"/>
      <c r="K665" s="251"/>
      <c r="M665" s="252" t="s">
        <v>1055</v>
      </c>
      <c r="O665" s="241"/>
    </row>
    <row r="666" spans="1:15" ht="12.75">
      <c r="A666" s="250"/>
      <c r="B666" s="253"/>
      <c r="C666" s="587" t="s">
        <v>202</v>
      </c>
      <c r="D666" s="581"/>
      <c r="E666" s="278">
        <v>120.3</v>
      </c>
      <c r="F666" s="540"/>
      <c r="G666" s="255"/>
      <c r="H666" s="256"/>
      <c r="I666" s="251"/>
      <c r="J666" s="257"/>
      <c r="K666" s="251"/>
      <c r="M666" s="252" t="s">
        <v>202</v>
      </c>
      <c r="O666" s="241"/>
    </row>
    <row r="667" spans="1:80" ht="12.75">
      <c r="A667" s="242">
        <v>121</v>
      </c>
      <c r="B667" s="243" t="s">
        <v>1175</v>
      </c>
      <c r="C667" s="244" t="s">
        <v>1176</v>
      </c>
      <c r="D667" s="245" t="s">
        <v>579</v>
      </c>
      <c r="E667" s="246">
        <v>0.0338624</v>
      </c>
      <c r="F667" s="377"/>
      <c r="G667" s="247">
        <f>E667*F667</f>
        <v>0</v>
      </c>
      <c r="H667" s="248">
        <v>0</v>
      </c>
      <c r="I667" s="249">
        <f>E667*H667</f>
        <v>0</v>
      </c>
      <c r="J667" s="248"/>
      <c r="K667" s="249">
        <f>E667*J667</f>
        <v>0</v>
      </c>
      <c r="O667" s="241">
        <v>2</v>
      </c>
      <c r="AA667" s="214">
        <v>7</v>
      </c>
      <c r="AB667" s="214">
        <v>1001</v>
      </c>
      <c r="AC667" s="214">
        <v>5</v>
      </c>
      <c r="AZ667" s="214">
        <v>2</v>
      </c>
      <c r="BA667" s="214">
        <f>IF(AZ667=1,G667,0)</f>
        <v>0</v>
      </c>
      <c r="BB667" s="214">
        <f>IF(AZ667=2,G667,0)</f>
        <v>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7</v>
      </c>
      <c r="CB667" s="241">
        <v>1001</v>
      </c>
    </row>
    <row r="668" spans="1:57" ht="12.75">
      <c r="A668" s="258"/>
      <c r="B668" s="259" t="s">
        <v>102</v>
      </c>
      <c r="C668" s="260" t="s">
        <v>775</v>
      </c>
      <c r="D668" s="261"/>
      <c r="E668" s="262"/>
      <c r="F668" s="542"/>
      <c r="G668" s="264">
        <f>SUM(G633:G667)</f>
        <v>0</v>
      </c>
      <c r="H668" s="265"/>
      <c r="I668" s="266">
        <f>SUM(I633:I667)</f>
        <v>0.0338624</v>
      </c>
      <c r="J668" s="265"/>
      <c r="K668" s="266">
        <f>SUM(K633:K667)</f>
        <v>-1.1715784599999999</v>
      </c>
      <c r="O668" s="241">
        <v>4</v>
      </c>
      <c r="BA668" s="267">
        <f>SUM(BA633:BA667)</f>
        <v>0</v>
      </c>
      <c r="BB668" s="267">
        <f>SUM(BB633:BB667)</f>
        <v>0</v>
      </c>
      <c r="BC668" s="267">
        <f>SUM(BC633:BC667)</f>
        <v>0</v>
      </c>
      <c r="BD668" s="267">
        <f>SUM(BD633:BD667)</f>
        <v>0</v>
      </c>
      <c r="BE668" s="267">
        <f>SUM(BE633:BE667)</f>
        <v>0</v>
      </c>
    </row>
    <row r="669" spans="1:15" ht="12.75">
      <c r="A669" s="231" t="s">
        <v>98</v>
      </c>
      <c r="B669" s="232" t="s">
        <v>802</v>
      </c>
      <c r="C669" s="233" t="s">
        <v>803</v>
      </c>
      <c r="D669" s="234"/>
      <c r="E669" s="235"/>
      <c r="F669" s="543"/>
      <c r="G669" s="236"/>
      <c r="H669" s="237"/>
      <c r="I669" s="238"/>
      <c r="J669" s="239"/>
      <c r="K669" s="240"/>
      <c r="O669" s="241">
        <v>1</v>
      </c>
    </row>
    <row r="670" spans="1:80" ht="12.75">
      <c r="A670" s="242">
        <v>122</v>
      </c>
      <c r="B670" s="243" t="s">
        <v>1177</v>
      </c>
      <c r="C670" s="244" t="s">
        <v>1178</v>
      </c>
      <c r="D670" s="245" t="s">
        <v>811</v>
      </c>
      <c r="E670" s="246">
        <v>175</v>
      </c>
      <c r="F670" s="377"/>
      <c r="G670" s="247">
        <f>E670*F670</f>
        <v>0</v>
      </c>
      <c r="H670" s="248">
        <v>5E-05</v>
      </c>
      <c r="I670" s="249">
        <f>E670*H670</f>
        <v>0.00875</v>
      </c>
      <c r="J670" s="248">
        <v>-0.001</v>
      </c>
      <c r="K670" s="249">
        <f>E670*J670</f>
        <v>-0.17500000000000002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0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580" t="s">
        <v>1179</v>
      </c>
      <c r="D671" s="581"/>
      <c r="E671" s="254">
        <v>175</v>
      </c>
      <c r="F671" s="540"/>
      <c r="G671" s="255"/>
      <c r="H671" s="256"/>
      <c r="I671" s="251"/>
      <c r="J671" s="257"/>
      <c r="K671" s="251"/>
      <c r="M671" s="252" t="s">
        <v>1179</v>
      </c>
      <c r="O671" s="241"/>
    </row>
    <row r="672" spans="1:80" ht="22.5">
      <c r="A672" s="242">
        <v>123</v>
      </c>
      <c r="B672" s="243" t="s">
        <v>1180</v>
      </c>
      <c r="C672" s="244" t="s">
        <v>1181</v>
      </c>
      <c r="D672" s="245" t="s">
        <v>227</v>
      </c>
      <c r="E672" s="246">
        <v>5</v>
      </c>
      <c r="F672" s="377"/>
      <c r="G672" s="247">
        <f>E672*F672</f>
        <v>0</v>
      </c>
      <c r="H672" s="248">
        <v>0.035</v>
      </c>
      <c r="I672" s="249">
        <f>E672*H672</f>
        <v>0.17500000000000002</v>
      </c>
      <c r="J672" s="248"/>
      <c r="K672" s="249">
        <f>E672*J672</f>
        <v>0</v>
      </c>
      <c r="O672" s="241">
        <v>2</v>
      </c>
      <c r="AA672" s="214">
        <v>12</v>
      </c>
      <c r="AB672" s="214">
        <v>0</v>
      </c>
      <c r="AC672" s="214">
        <v>10</v>
      </c>
      <c r="AZ672" s="214">
        <v>2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12</v>
      </c>
      <c r="CB672" s="241">
        <v>0</v>
      </c>
    </row>
    <row r="673" spans="1:15" ht="22.5">
      <c r="A673" s="250"/>
      <c r="B673" s="253"/>
      <c r="C673" s="580" t="s">
        <v>1182</v>
      </c>
      <c r="D673" s="581"/>
      <c r="E673" s="254">
        <v>0</v>
      </c>
      <c r="F673" s="540"/>
      <c r="G673" s="255"/>
      <c r="H673" s="256"/>
      <c r="I673" s="251"/>
      <c r="J673" s="257"/>
      <c r="K673" s="251"/>
      <c r="M673" s="252" t="s">
        <v>1182</v>
      </c>
      <c r="O673" s="241"/>
    </row>
    <row r="674" spans="1:15" ht="12.75">
      <c r="A674" s="250"/>
      <c r="B674" s="253"/>
      <c r="C674" s="580" t="s">
        <v>1183</v>
      </c>
      <c r="D674" s="581"/>
      <c r="E674" s="254">
        <v>5</v>
      </c>
      <c r="F674" s="540"/>
      <c r="G674" s="255"/>
      <c r="H674" s="256"/>
      <c r="I674" s="251"/>
      <c r="J674" s="257"/>
      <c r="K674" s="251"/>
      <c r="M674" s="252" t="s">
        <v>1183</v>
      </c>
      <c r="O674" s="241"/>
    </row>
    <row r="675" spans="1:80" ht="22.5">
      <c r="A675" s="242">
        <v>124</v>
      </c>
      <c r="B675" s="243" t="s">
        <v>813</v>
      </c>
      <c r="C675" s="244" t="s">
        <v>814</v>
      </c>
      <c r="D675" s="245" t="s">
        <v>112</v>
      </c>
      <c r="E675" s="246">
        <v>14.398</v>
      </c>
      <c r="F675" s="377"/>
      <c r="G675" s="247">
        <f>E675*F675</f>
        <v>0</v>
      </c>
      <c r="H675" s="248">
        <v>0.005</v>
      </c>
      <c r="I675" s="249">
        <f>E675*H675</f>
        <v>0.07199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213</v>
      </c>
      <c r="AZ675" s="214">
        <v>2</v>
      </c>
      <c r="BA675" s="214">
        <f>IF(AZ675=1,G675,0)</f>
        <v>0</v>
      </c>
      <c r="BB675" s="214">
        <f>IF(AZ675=2,G675,0)</f>
        <v>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15" ht="12.75">
      <c r="A676" s="250"/>
      <c r="B676" s="253"/>
      <c r="C676" s="580" t="s">
        <v>815</v>
      </c>
      <c r="D676" s="581"/>
      <c r="E676" s="254">
        <v>0</v>
      </c>
      <c r="F676" s="540"/>
      <c r="G676" s="255"/>
      <c r="H676" s="256"/>
      <c r="I676" s="251"/>
      <c r="J676" s="257"/>
      <c r="K676" s="251"/>
      <c r="M676" s="252" t="s">
        <v>815</v>
      </c>
      <c r="O676" s="241"/>
    </row>
    <row r="677" spans="1:15" ht="12.75">
      <c r="A677" s="250"/>
      <c r="B677" s="253"/>
      <c r="C677" s="580" t="s">
        <v>1184</v>
      </c>
      <c r="D677" s="581"/>
      <c r="E677" s="254">
        <v>0</v>
      </c>
      <c r="F677" s="540"/>
      <c r="G677" s="255"/>
      <c r="H677" s="256"/>
      <c r="I677" s="251"/>
      <c r="J677" s="257"/>
      <c r="K677" s="251"/>
      <c r="M677" s="252" t="s">
        <v>1184</v>
      </c>
      <c r="O677" s="241"/>
    </row>
    <row r="678" spans="1:15" ht="12.75">
      <c r="A678" s="250"/>
      <c r="B678" s="253"/>
      <c r="C678" s="580" t="s">
        <v>1185</v>
      </c>
      <c r="D678" s="581"/>
      <c r="E678" s="254">
        <v>2.7</v>
      </c>
      <c r="F678" s="540"/>
      <c r="G678" s="255"/>
      <c r="H678" s="256"/>
      <c r="I678" s="251"/>
      <c r="J678" s="257"/>
      <c r="K678" s="251"/>
      <c r="M678" s="252" t="s">
        <v>1185</v>
      </c>
      <c r="O678" s="241"/>
    </row>
    <row r="679" spans="1:15" ht="12.75">
      <c r="A679" s="250"/>
      <c r="B679" s="253"/>
      <c r="C679" s="580" t="s">
        <v>995</v>
      </c>
      <c r="D679" s="581"/>
      <c r="E679" s="254">
        <v>3.6</v>
      </c>
      <c r="F679" s="540"/>
      <c r="G679" s="255"/>
      <c r="H679" s="256"/>
      <c r="I679" s="251"/>
      <c r="J679" s="257"/>
      <c r="K679" s="251"/>
      <c r="M679" s="252" t="s">
        <v>995</v>
      </c>
      <c r="O679" s="241"/>
    </row>
    <row r="680" spans="1:15" ht="12.75">
      <c r="A680" s="250"/>
      <c r="B680" s="253"/>
      <c r="C680" s="580" t="s">
        <v>996</v>
      </c>
      <c r="D680" s="581"/>
      <c r="E680" s="254">
        <v>2.16</v>
      </c>
      <c r="F680" s="540"/>
      <c r="G680" s="255"/>
      <c r="H680" s="256"/>
      <c r="I680" s="251"/>
      <c r="J680" s="257"/>
      <c r="K680" s="251"/>
      <c r="M680" s="252" t="s">
        <v>996</v>
      </c>
      <c r="O680" s="241"/>
    </row>
    <row r="681" spans="1:15" ht="12.75">
      <c r="A681" s="250"/>
      <c r="B681" s="253"/>
      <c r="C681" s="580" t="s">
        <v>997</v>
      </c>
      <c r="D681" s="581"/>
      <c r="E681" s="254">
        <v>0.72</v>
      </c>
      <c r="F681" s="540"/>
      <c r="G681" s="255"/>
      <c r="H681" s="256"/>
      <c r="I681" s="251"/>
      <c r="J681" s="257"/>
      <c r="K681" s="251"/>
      <c r="M681" s="252" t="s">
        <v>997</v>
      </c>
      <c r="O681" s="241"/>
    </row>
    <row r="682" spans="1:15" ht="12.75">
      <c r="A682" s="250"/>
      <c r="B682" s="253"/>
      <c r="C682" s="587" t="s">
        <v>202</v>
      </c>
      <c r="D682" s="581"/>
      <c r="E682" s="278">
        <v>9.180000000000001</v>
      </c>
      <c r="F682" s="540"/>
      <c r="G682" s="255"/>
      <c r="H682" s="256"/>
      <c r="I682" s="251"/>
      <c r="J682" s="257"/>
      <c r="K682" s="251"/>
      <c r="M682" s="252" t="s">
        <v>202</v>
      </c>
      <c r="O682" s="241"/>
    </row>
    <row r="683" spans="1:15" ht="12.75">
      <c r="A683" s="250"/>
      <c r="B683" s="253"/>
      <c r="C683" s="580" t="s">
        <v>1186</v>
      </c>
      <c r="D683" s="581"/>
      <c r="E683" s="254">
        <v>1.818</v>
      </c>
      <c r="F683" s="540"/>
      <c r="G683" s="255"/>
      <c r="H683" s="256"/>
      <c r="I683" s="251"/>
      <c r="J683" s="257"/>
      <c r="K683" s="251"/>
      <c r="M683" s="252" t="s">
        <v>1186</v>
      </c>
      <c r="O683" s="241"/>
    </row>
    <row r="684" spans="1:15" ht="12.75">
      <c r="A684" s="250"/>
      <c r="B684" s="253"/>
      <c r="C684" s="580" t="s">
        <v>1001</v>
      </c>
      <c r="D684" s="581"/>
      <c r="E684" s="254">
        <v>3.4</v>
      </c>
      <c r="F684" s="540"/>
      <c r="G684" s="255"/>
      <c r="H684" s="256"/>
      <c r="I684" s="251"/>
      <c r="J684" s="257"/>
      <c r="K684" s="251"/>
      <c r="M684" s="252" t="s">
        <v>1001</v>
      </c>
      <c r="O684" s="241"/>
    </row>
    <row r="685" spans="1:80" ht="22.5">
      <c r="A685" s="242">
        <v>125</v>
      </c>
      <c r="B685" s="243" t="s">
        <v>1187</v>
      </c>
      <c r="C685" s="244" t="s">
        <v>1188</v>
      </c>
      <c r="D685" s="245" t="s">
        <v>153</v>
      </c>
      <c r="E685" s="246">
        <v>1</v>
      </c>
      <c r="F685" s="377"/>
      <c r="G685" s="247">
        <f>E685*F685</f>
        <v>0</v>
      </c>
      <c r="H685" s="248">
        <v>0.015</v>
      </c>
      <c r="I685" s="249">
        <f>E685*H685</f>
        <v>0.015</v>
      </c>
      <c r="J685" s="248"/>
      <c r="K685" s="249">
        <f>E685*J685</f>
        <v>0</v>
      </c>
      <c r="O685" s="241">
        <v>2</v>
      </c>
      <c r="AA685" s="214">
        <v>12</v>
      </c>
      <c r="AB685" s="214">
        <v>0</v>
      </c>
      <c r="AC685" s="214">
        <v>223</v>
      </c>
      <c r="AZ685" s="214">
        <v>2</v>
      </c>
      <c r="BA685" s="214">
        <f>IF(AZ685=1,G685,0)</f>
        <v>0</v>
      </c>
      <c r="BB685" s="214">
        <f>IF(AZ685=2,G685,0)</f>
        <v>0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12</v>
      </c>
      <c r="CB685" s="241">
        <v>0</v>
      </c>
    </row>
    <row r="686" spans="1:15" ht="12.75">
      <c r="A686" s="250"/>
      <c r="B686" s="253"/>
      <c r="C686" s="580" t="s">
        <v>537</v>
      </c>
      <c r="D686" s="581"/>
      <c r="E686" s="254">
        <v>1</v>
      </c>
      <c r="F686" s="540"/>
      <c r="G686" s="255"/>
      <c r="H686" s="256"/>
      <c r="I686" s="251"/>
      <c r="J686" s="257"/>
      <c r="K686" s="251"/>
      <c r="M686" s="252" t="s">
        <v>537</v>
      </c>
      <c r="O686" s="241"/>
    </row>
    <row r="687" spans="1:80" ht="22.5">
      <c r="A687" s="242">
        <v>126</v>
      </c>
      <c r="B687" s="243" t="s">
        <v>1189</v>
      </c>
      <c r="C687" s="244" t="s">
        <v>1190</v>
      </c>
      <c r="D687" s="245" t="s">
        <v>153</v>
      </c>
      <c r="E687" s="246">
        <v>1</v>
      </c>
      <c r="F687" s="377"/>
      <c r="G687" s="247">
        <f>E687*F687</f>
        <v>0</v>
      </c>
      <c r="H687" s="248">
        <v>0.015</v>
      </c>
      <c r="I687" s="249">
        <f>E687*H687</f>
        <v>0.015</v>
      </c>
      <c r="J687" s="248"/>
      <c r="K687" s="249">
        <f>E687*J687</f>
        <v>0</v>
      </c>
      <c r="O687" s="241">
        <v>2</v>
      </c>
      <c r="AA687" s="214">
        <v>12</v>
      </c>
      <c r="AB687" s="214">
        <v>0</v>
      </c>
      <c r="AC687" s="214">
        <v>228</v>
      </c>
      <c r="AZ687" s="214">
        <v>2</v>
      </c>
      <c r="BA687" s="214">
        <f>IF(AZ687=1,G687,0)</f>
        <v>0</v>
      </c>
      <c r="BB687" s="214">
        <f>IF(AZ687=2,G687,0)</f>
        <v>0</v>
      </c>
      <c r="BC687" s="214">
        <f>IF(AZ687=3,G687,0)</f>
        <v>0</v>
      </c>
      <c r="BD687" s="214">
        <f>IF(AZ687=4,G687,0)</f>
        <v>0</v>
      </c>
      <c r="BE687" s="214">
        <f>IF(AZ687=5,G687,0)</f>
        <v>0</v>
      </c>
      <c r="CA687" s="241">
        <v>12</v>
      </c>
      <c r="CB687" s="241">
        <v>0</v>
      </c>
    </row>
    <row r="688" spans="1:15" ht="12.75">
      <c r="A688" s="250"/>
      <c r="B688" s="253"/>
      <c r="C688" s="580" t="s">
        <v>537</v>
      </c>
      <c r="D688" s="581"/>
      <c r="E688" s="254">
        <v>1</v>
      </c>
      <c r="F688" s="540"/>
      <c r="G688" s="255"/>
      <c r="H688" s="256"/>
      <c r="I688" s="251"/>
      <c r="J688" s="257"/>
      <c r="K688" s="251"/>
      <c r="M688" s="252" t="s">
        <v>537</v>
      </c>
      <c r="O688" s="241"/>
    </row>
    <row r="689" spans="1:80" ht="22.5">
      <c r="A689" s="242">
        <v>127</v>
      </c>
      <c r="B689" s="243" t="s">
        <v>826</v>
      </c>
      <c r="C689" s="244" t="s">
        <v>827</v>
      </c>
      <c r="D689" s="245" t="s">
        <v>112</v>
      </c>
      <c r="E689" s="246">
        <v>1.81</v>
      </c>
      <c r="F689" s="377"/>
      <c r="G689" s="247">
        <f>E689*F689</f>
        <v>0</v>
      </c>
      <c r="H689" s="248">
        <v>0</v>
      </c>
      <c r="I689" s="249">
        <f>E689*H689</f>
        <v>0</v>
      </c>
      <c r="J689" s="248"/>
      <c r="K689" s="249">
        <f>E689*J689</f>
        <v>0</v>
      </c>
      <c r="O689" s="241">
        <v>2</v>
      </c>
      <c r="AA689" s="214">
        <v>12</v>
      </c>
      <c r="AB689" s="214">
        <v>0</v>
      </c>
      <c r="AC689" s="214">
        <v>191</v>
      </c>
      <c r="AZ689" s="214">
        <v>2</v>
      </c>
      <c r="BA689" s="214">
        <f>IF(AZ689=1,G689,0)</f>
        <v>0</v>
      </c>
      <c r="BB689" s="214">
        <f>IF(AZ689=2,G689,0)</f>
        <v>0</v>
      </c>
      <c r="BC689" s="214">
        <f>IF(AZ689=3,G689,0)</f>
        <v>0</v>
      </c>
      <c r="BD689" s="214">
        <f>IF(AZ689=4,G689,0)</f>
        <v>0</v>
      </c>
      <c r="BE689" s="214">
        <f>IF(AZ689=5,G689,0)</f>
        <v>0</v>
      </c>
      <c r="CA689" s="241">
        <v>12</v>
      </c>
      <c r="CB689" s="241">
        <v>0</v>
      </c>
    </row>
    <row r="690" spans="1:15" ht="12.75">
      <c r="A690" s="250"/>
      <c r="B690" s="253"/>
      <c r="C690" s="580" t="s">
        <v>631</v>
      </c>
      <c r="D690" s="581"/>
      <c r="E690" s="254">
        <v>0</v>
      </c>
      <c r="F690" s="540"/>
      <c r="G690" s="255"/>
      <c r="H690" s="256"/>
      <c r="I690" s="251"/>
      <c r="J690" s="257"/>
      <c r="K690" s="251"/>
      <c r="M690" s="252" t="s">
        <v>631</v>
      </c>
      <c r="O690" s="241"/>
    </row>
    <row r="691" spans="1:15" ht="12.75">
      <c r="A691" s="250"/>
      <c r="B691" s="253"/>
      <c r="C691" s="580" t="s">
        <v>1191</v>
      </c>
      <c r="D691" s="581"/>
      <c r="E691" s="254">
        <v>0.27</v>
      </c>
      <c r="F691" s="540"/>
      <c r="G691" s="255"/>
      <c r="H691" s="256"/>
      <c r="I691" s="251"/>
      <c r="J691" s="257"/>
      <c r="K691" s="251"/>
      <c r="M691" s="252" t="s">
        <v>1191</v>
      </c>
      <c r="O691" s="241"/>
    </row>
    <row r="692" spans="1:15" ht="12.75">
      <c r="A692" s="250"/>
      <c r="B692" s="253"/>
      <c r="C692" s="580" t="s">
        <v>1192</v>
      </c>
      <c r="D692" s="581"/>
      <c r="E692" s="254">
        <v>0.54</v>
      </c>
      <c r="F692" s="540"/>
      <c r="G692" s="255"/>
      <c r="H692" s="256"/>
      <c r="I692" s="251"/>
      <c r="J692" s="257"/>
      <c r="K692" s="251"/>
      <c r="M692" s="252" t="s">
        <v>1192</v>
      </c>
      <c r="O692" s="241"/>
    </row>
    <row r="693" spans="1:15" ht="12.75">
      <c r="A693" s="250"/>
      <c r="B693" s="253"/>
      <c r="C693" s="580" t="s">
        <v>1193</v>
      </c>
      <c r="D693" s="581"/>
      <c r="E693" s="254">
        <v>1</v>
      </c>
      <c r="F693" s="540"/>
      <c r="G693" s="255"/>
      <c r="H693" s="256"/>
      <c r="I693" s="251"/>
      <c r="J693" s="257"/>
      <c r="K693" s="251"/>
      <c r="M693" s="252" t="s">
        <v>1193</v>
      </c>
      <c r="O693" s="241"/>
    </row>
    <row r="694" spans="1:80" ht="22.5">
      <c r="A694" s="242">
        <v>128</v>
      </c>
      <c r="B694" s="243" t="s">
        <v>1194</v>
      </c>
      <c r="C694" s="244" t="s">
        <v>1195</v>
      </c>
      <c r="D694" s="245" t="s">
        <v>227</v>
      </c>
      <c r="E694" s="246">
        <v>10</v>
      </c>
      <c r="F694" s="377"/>
      <c r="G694" s="247">
        <f>E694*F694</f>
        <v>0</v>
      </c>
      <c r="H694" s="248">
        <v>0</v>
      </c>
      <c r="I694" s="249">
        <f>E694*H694</f>
        <v>0</v>
      </c>
      <c r="J694" s="248"/>
      <c r="K694" s="249">
        <f>E694*J694</f>
        <v>0</v>
      </c>
      <c r="O694" s="241">
        <v>2</v>
      </c>
      <c r="AA694" s="214">
        <v>12</v>
      </c>
      <c r="AB694" s="214">
        <v>0</v>
      </c>
      <c r="AC694" s="214">
        <v>227</v>
      </c>
      <c r="AZ694" s="214">
        <v>2</v>
      </c>
      <c r="BA694" s="214">
        <f>IF(AZ694=1,G694,0)</f>
        <v>0</v>
      </c>
      <c r="BB694" s="214">
        <f>IF(AZ694=2,G694,0)</f>
        <v>0</v>
      </c>
      <c r="BC694" s="214">
        <f>IF(AZ694=3,G694,0)</f>
        <v>0</v>
      </c>
      <c r="BD694" s="214">
        <f>IF(AZ694=4,G694,0)</f>
        <v>0</v>
      </c>
      <c r="BE694" s="214">
        <f>IF(AZ694=5,G694,0)</f>
        <v>0</v>
      </c>
      <c r="CA694" s="241">
        <v>12</v>
      </c>
      <c r="CB694" s="241">
        <v>0</v>
      </c>
    </row>
    <row r="695" spans="1:15" ht="12.75">
      <c r="A695" s="250"/>
      <c r="B695" s="253"/>
      <c r="C695" s="580" t="s">
        <v>1196</v>
      </c>
      <c r="D695" s="581"/>
      <c r="E695" s="254">
        <v>10</v>
      </c>
      <c r="F695" s="540"/>
      <c r="G695" s="255"/>
      <c r="H695" s="256"/>
      <c r="I695" s="251"/>
      <c r="J695" s="257"/>
      <c r="K695" s="251"/>
      <c r="M695" s="252" t="s">
        <v>1196</v>
      </c>
      <c r="O695" s="241"/>
    </row>
    <row r="696" spans="1:80" ht="12.75">
      <c r="A696" s="242">
        <v>129</v>
      </c>
      <c r="B696" s="243" t="s">
        <v>846</v>
      </c>
      <c r="C696" s="244" t="s">
        <v>847</v>
      </c>
      <c r="D696" s="245" t="s">
        <v>579</v>
      </c>
      <c r="E696" s="246">
        <v>0.28574</v>
      </c>
      <c r="F696" s="377"/>
      <c r="G696" s="247">
        <f>E696*F696</f>
        <v>0</v>
      </c>
      <c r="H696" s="248">
        <v>0</v>
      </c>
      <c r="I696" s="249">
        <f>E696*H696</f>
        <v>0</v>
      </c>
      <c r="J696" s="248"/>
      <c r="K696" s="249">
        <f>E696*J696</f>
        <v>0</v>
      </c>
      <c r="O696" s="241">
        <v>2</v>
      </c>
      <c r="AA696" s="214">
        <v>7</v>
      </c>
      <c r="AB696" s="214">
        <v>1001</v>
      </c>
      <c r="AC696" s="214">
        <v>5</v>
      </c>
      <c r="AZ696" s="214">
        <v>2</v>
      </c>
      <c r="BA696" s="214">
        <f>IF(AZ696=1,G696,0)</f>
        <v>0</v>
      </c>
      <c r="BB696" s="214">
        <f>IF(AZ696=2,G696,0)</f>
        <v>0</v>
      </c>
      <c r="BC696" s="214">
        <f>IF(AZ696=3,G696,0)</f>
        <v>0</v>
      </c>
      <c r="BD696" s="214">
        <f>IF(AZ696=4,G696,0)</f>
        <v>0</v>
      </c>
      <c r="BE696" s="214">
        <f>IF(AZ696=5,G696,0)</f>
        <v>0</v>
      </c>
      <c r="CA696" s="241">
        <v>7</v>
      </c>
      <c r="CB696" s="241">
        <v>1001</v>
      </c>
    </row>
    <row r="697" spans="1:57" ht="12.75">
      <c r="A697" s="258"/>
      <c r="B697" s="259" t="s">
        <v>102</v>
      </c>
      <c r="C697" s="260" t="s">
        <v>804</v>
      </c>
      <c r="D697" s="261"/>
      <c r="E697" s="262"/>
      <c r="F697" s="542"/>
      <c r="G697" s="264">
        <f>SUM(G669:G696)</f>
        <v>0</v>
      </c>
      <c r="H697" s="265"/>
      <c r="I697" s="266">
        <f>SUM(I669:I696)</f>
        <v>0.28574000000000005</v>
      </c>
      <c r="J697" s="265"/>
      <c r="K697" s="266">
        <f>SUM(K669:K696)</f>
        <v>-0.17500000000000002</v>
      </c>
      <c r="O697" s="241">
        <v>4</v>
      </c>
      <c r="BA697" s="267">
        <f>SUM(BA669:BA696)</f>
        <v>0</v>
      </c>
      <c r="BB697" s="267">
        <f>SUM(BB669:BB696)</f>
        <v>0</v>
      </c>
      <c r="BC697" s="267">
        <f>SUM(BC669:BC696)</f>
        <v>0</v>
      </c>
      <c r="BD697" s="267">
        <f>SUM(BD669:BD696)</f>
        <v>0</v>
      </c>
      <c r="BE697" s="267">
        <f>SUM(BE669:BE696)</f>
        <v>0</v>
      </c>
    </row>
    <row r="698" spans="1:15" ht="12.75">
      <c r="A698" s="231" t="s">
        <v>98</v>
      </c>
      <c r="B698" s="232" t="s">
        <v>848</v>
      </c>
      <c r="C698" s="233" t="s">
        <v>849</v>
      </c>
      <c r="D698" s="234"/>
      <c r="E698" s="235"/>
      <c r="F698" s="543"/>
      <c r="G698" s="236"/>
      <c r="H698" s="237"/>
      <c r="I698" s="238"/>
      <c r="J698" s="239"/>
      <c r="K698" s="240"/>
      <c r="O698" s="241">
        <v>1</v>
      </c>
    </row>
    <row r="699" spans="1:80" ht="22.5">
      <c r="A699" s="242">
        <v>130</v>
      </c>
      <c r="B699" s="243" t="s">
        <v>851</v>
      </c>
      <c r="C699" s="244" t="s">
        <v>852</v>
      </c>
      <c r="D699" s="245" t="s">
        <v>112</v>
      </c>
      <c r="E699" s="246">
        <v>232.53</v>
      </c>
      <c r="F699" s="377"/>
      <c r="G699" s="247">
        <f>E699*F699</f>
        <v>0</v>
      </c>
      <c r="H699" s="248">
        <v>0.017</v>
      </c>
      <c r="I699" s="249">
        <f>E699*H699</f>
        <v>3.9530100000000004</v>
      </c>
      <c r="J699" s="248"/>
      <c r="K699" s="249">
        <f>E699*J699</f>
        <v>0</v>
      </c>
      <c r="O699" s="241">
        <v>2</v>
      </c>
      <c r="AA699" s="214">
        <v>12</v>
      </c>
      <c r="AB699" s="214">
        <v>0</v>
      </c>
      <c r="AC699" s="214">
        <v>17</v>
      </c>
      <c r="AZ699" s="214">
        <v>2</v>
      </c>
      <c r="BA699" s="214">
        <f>IF(AZ699=1,G699,0)</f>
        <v>0</v>
      </c>
      <c r="BB699" s="214">
        <f>IF(AZ699=2,G699,0)</f>
        <v>0</v>
      </c>
      <c r="BC699" s="214">
        <f>IF(AZ699=3,G699,0)</f>
        <v>0</v>
      </c>
      <c r="BD699" s="214">
        <f>IF(AZ699=4,G699,0)</f>
        <v>0</v>
      </c>
      <c r="BE699" s="214">
        <f>IF(AZ699=5,G699,0)</f>
        <v>0</v>
      </c>
      <c r="CA699" s="241">
        <v>12</v>
      </c>
      <c r="CB699" s="241">
        <v>0</v>
      </c>
    </row>
    <row r="700" spans="1:15" ht="12.75">
      <c r="A700" s="250"/>
      <c r="B700" s="253"/>
      <c r="C700" s="580" t="s">
        <v>853</v>
      </c>
      <c r="D700" s="581"/>
      <c r="E700" s="254">
        <v>0</v>
      </c>
      <c r="F700" s="540"/>
      <c r="G700" s="255"/>
      <c r="H700" s="256"/>
      <c r="I700" s="251"/>
      <c r="J700" s="257"/>
      <c r="K700" s="251"/>
      <c r="M700" s="252" t="s">
        <v>853</v>
      </c>
      <c r="O700" s="241"/>
    </row>
    <row r="701" spans="1:15" ht="12.75">
      <c r="A701" s="250"/>
      <c r="B701" s="253"/>
      <c r="C701" s="580" t="s">
        <v>854</v>
      </c>
      <c r="D701" s="581"/>
      <c r="E701" s="254">
        <v>0</v>
      </c>
      <c r="F701" s="540"/>
      <c r="G701" s="255"/>
      <c r="H701" s="256"/>
      <c r="I701" s="251"/>
      <c r="J701" s="257"/>
      <c r="K701" s="251"/>
      <c r="M701" s="252" t="s">
        <v>854</v>
      </c>
      <c r="O701" s="241"/>
    </row>
    <row r="702" spans="1:15" ht="12.75">
      <c r="A702" s="250"/>
      <c r="B702" s="253"/>
      <c r="C702" s="580" t="s">
        <v>855</v>
      </c>
      <c r="D702" s="581"/>
      <c r="E702" s="254">
        <v>0</v>
      </c>
      <c r="F702" s="540"/>
      <c r="G702" s="255"/>
      <c r="H702" s="256"/>
      <c r="I702" s="251"/>
      <c r="J702" s="257"/>
      <c r="K702" s="251"/>
      <c r="M702" s="252" t="s">
        <v>855</v>
      </c>
      <c r="O702" s="241"/>
    </row>
    <row r="703" spans="1:15" ht="12.75">
      <c r="A703" s="250"/>
      <c r="B703" s="253"/>
      <c r="C703" s="580" t="s">
        <v>856</v>
      </c>
      <c r="D703" s="581"/>
      <c r="E703" s="254">
        <v>0</v>
      </c>
      <c r="F703" s="540"/>
      <c r="G703" s="255"/>
      <c r="H703" s="256"/>
      <c r="I703" s="251"/>
      <c r="J703" s="257"/>
      <c r="K703" s="251"/>
      <c r="M703" s="252" t="s">
        <v>856</v>
      </c>
      <c r="O703" s="241"/>
    </row>
    <row r="704" spans="1:15" ht="12.75">
      <c r="A704" s="250"/>
      <c r="B704" s="253"/>
      <c r="C704" s="580" t="s">
        <v>857</v>
      </c>
      <c r="D704" s="581"/>
      <c r="E704" s="254">
        <v>0</v>
      </c>
      <c r="F704" s="540"/>
      <c r="G704" s="255"/>
      <c r="H704" s="256"/>
      <c r="I704" s="251"/>
      <c r="J704" s="257"/>
      <c r="K704" s="251"/>
      <c r="M704" s="252" t="s">
        <v>857</v>
      </c>
      <c r="O704" s="241"/>
    </row>
    <row r="705" spans="1:15" ht="12.75">
      <c r="A705" s="250"/>
      <c r="B705" s="253"/>
      <c r="C705" s="580" t="s">
        <v>788</v>
      </c>
      <c r="D705" s="581"/>
      <c r="E705" s="254">
        <v>0</v>
      </c>
      <c r="F705" s="540"/>
      <c r="G705" s="255"/>
      <c r="H705" s="256"/>
      <c r="I705" s="251"/>
      <c r="J705" s="257"/>
      <c r="K705" s="251"/>
      <c r="M705" s="252" t="s">
        <v>788</v>
      </c>
      <c r="O705" s="241"/>
    </row>
    <row r="706" spans="1:15" ht="12.75">
      <c r="A706" s="250"/>
      <c r="B706" s="253"/>
      <c r="C706" s="580" t="s">
        <v>789</v>
      </c>
      <c r="D706" s="581"/>
      <c r="E706" s="254">
        <v>0</v>
      </c>
      <c r="F706" s="540"/>
      <c r="G706" s="255"/>
      <c r="H706" s="256"/>
      <c r="I706" s="251"/>
      <c r="J706" s="257"/>
      <c r="K706" s="251"/>
      <c r="M706" s="252" t="s">
        <v>789</v>
      </c>
      <c r="O706" s="241"/>
    </row>
    <row r="707" spans="1:15" ht="12.75">
      <c r="A707" s="250"/>
      <c r="B707" s="253"/>
      <c r="C707" s="580" t="s">
        <v>790</v>
      </c>
      <c r="D707" s="581"/>
      <c r="E707" s="254">
        <v>0</v>
      </c>
      <c r="F707" s="540"/>
      <c r="G707" s="255"/>
      <c r="H707" s="256"/>
      <c r="I707" s="251"/>
      <c r="J707" s="257"/>
      <c r="K707" s="251"/>
      <c r="M707" s="252" t="s">
        <v>790</v>
      </c>
      <c r="O707" s="241"/>
    </row>
    <row r="708" spans="1:15" ht="12.75">
      <c r="A708" s="250"/>
      <c r="B708" s="253"/>
      <c r="C708" s="580" t="s">
        <v>791</v>
      </c>
      <c r="D708" s="581"/>
      <c r="E708" s="254">
        <v>0</v>
      </c>
      <c r="F708" s="540"/>
      <c r="G708" s="255"/>
      <c r="H708" s="256"/>
      <c r="I708" s="251"/>
      <c r="J708" s="257"/>
      <c r="K708" s="251"/>
      <c r="M708" s="252" t="s">
        <v>791</v>
      </c>
      <c r="O708" s="241"/>
    </row>
    <row r="709" spans="1:15" ht="22.5">
      <c r="A709" s="250"/>
      <c r="B709" s="253"/>
      <c r="C709" s="580" t="s">
        <v>792</v>
      </c>
      <c r="D709" s="581"/>
      <c r="E709" s="254">
        <v>0</v>
      </c>
      <c r="F709" s="540"/>
      <c r="G709" s="255"/>
      <c r="H709" s="256"/>
      <c r="I709" s="251"/>
      <c r="J709" s="257"/>
      <c r="K709" s="251"/>
      <c r="M709" s="252" t="s">
        <v>792</v>
      </c>
      <c r="O709" s="241"/>
    </row>
    <row r="710" spans="1:15" ht="12.75">
      <c r="A710" s="250"/>
      <c r="B710" s="253"/>
      <c r="C710" s="580" t="s">
        <v>989</v>
      </c>
      <c r="D710" s="581"/>
      <c r="E710" s="254">
        <v>161.28</v>
      </c>
      <c r="F710" s="540"/>
      <c r="G710" s="255"/>
      <c r="H710" s="256"/>
      <c r="I710" s="251"/>
      <c r="J710" s="257"/>
      <c r="K710" s="251"/>
      <c r="M710" s="252" t="s">
        <v>989</v>
      </c>
      <c r="O710" s="241"/>
    </row>
    <row r="711" spans="1:15" ht="12.75">
      <c r="A711" s="250"/>
      <c r="B711" s="253"/>
      <c r="C711" s="580" t="s">
        <v>990</v>
      </c>
      <c r="D711" s="581"/>
      <c r="E711" s="254">
        <v>5.76</v>
      </c>
      <c r="F711" s="540"/>
      <c r="G711" s="255"/>
      <c r="H711" s="256"/>
      <c r="I711" s="251"/>
      <c r="J711" s="257"/>
      <c r="K711" s="251"/>
      <c r="M711" s="252" t="s">
        <v>990</v>
      </c>
      <c r="O711" s="241"/>
    </row>
    <row r="712" spans="1:15" ht="12.75">
      <c r="A712" s="250"/>
      <c r="B712" s="253"/>
      <c r="C712" s="580" t="s">
        <v>991</v>
      </c>
      <c r="D712" s="581"/>
      <c r="E712" s="254">
        <v>2.7</v>
      </c>
      <c r="F712" s="540"/>
      <c r="G712" s="255"/>
      <c r="H712" s="256"/>
      <c r="I712" s="251"/>
      <c r="J712" s="257"/>
      <c r="K712" s="251"/>
      <c r="M712" s="252" t="s">
        <v>991</v>
      </c>
      <c r="O712" s="241"/>
    </row>
    <row r="713" spans="1:15" ht="12.75">
      <c r="A713" s="250"/>
      <c r="B713" s="253"/>
      <c r="C713" s="580" t="s">
        <v>992</v>
      </c>
      <c r="D713" s="581"/>
      <c r="E713" s="254">
        <v>4.05</v>
      </c>
      <c r="F713" s="540"/>
      <c r="G713" s="255"/>
      <c r="H713" s="256"/>
      <c r="I713" s="251"/>
      <c r="J713" s="257"/>
      <c r="K713" s="251"/>
      <c r="M713" s="252" t="s">
        <v>992</v>
      </c>
      <c r="O713" s="241"/>
    </row>
    <row r="714" spans="1:15" ht="12.75">
      <c r="A714" s="250"/>
      <c r="B714" s="253"/>
      <c r="C714" s="580" t="s">
        <v>993</v>
      </c>
      <c r="D714" s="581"/>
      <c r="E714" s="254">
        <v>13.5</v>
      </c>
      <c r="F714" s="540"/>
      <c r="G714" s="255"/>
      <c r="H714" s="256"/>
      <c r="I714" s="251"/>
      <c r="J714" s="257"/>
      <c r="K714" s="251"/>
      <c r="M714" s="252" t="s">
        <v>993</v>
      </c>
      <c r="O714" s="241"/>
    </row>
    <row r="715" spans="1:15" ht="12.75">
      <c r="A715" s="250"/>
      <c r="B715" s="253"/>
      <c r="C715" s="580" t="s">
        <v>994</v>
      </c>
      <c r="D715" s="581"/>
      <c r="E715" s="254">
        <v>38.76</v>
      </c>
      <c r="F715" s="540"/>
      <c r="G715" s="255"/>
      <c r="H715" s="256"/>
      <c r="I715" s="251"/>
      <c r="J715" s="257"/>
      <c r="K715" s="251"/>
      <c r="M715" s="252" t="s">
        <v>994</v>
      </c>
      <c r="O715" s="241"/>
    </row>
    <row r="716" spans="1:15" ht="12.75">
      <c r="A716" s="250"/>
      <c r="B716" s="253"/>
      <c r="C716" s="580" t="s">
        <v>995</v>
      </c>
      <c r="D716" s="581"/>
      <c r="E716" s="254">
        <v>3.6</v>
      </c>
      <c r="F716" s="540"/>
      <c r="G716" s="255"/>
      <c r="H716" s="256"/>
      <c r="I716" s="251"/>
      <c r="J716" s="257"/>
      <c r="K716" s="251"/>
      <c r="M716" s="252" t="s">
        <v>995</v>
      </c>
      <c r="O716" s="241"/>
    </row>
    <row r="717" spans="1:15" ht="12.75">
      <c r="A717" s="250"/>
      <c r="B717" s="253"/>
      <c r="C717" s="580" t="s">
        <v>996</v>
      </c>
      <c r="D717" s="581"/>
      <c r="E717" s="254">
        <v>2.16</v>
      </c>
      <c r="F717" s="540"/>
      <c r="G717" s="255"/>
      <c r="H717" s="256"/>
      <c r="I717" s="251"/>
      <c r="J717" s="257"/>
      <c r="K717" s="251"/>
      <c r="M717" s="252" t="s">
        <v>996</v>
      </c>
      <c r="O717" s="241"/>
    </row>
    <row r="718" spans="1:15" ht="12.75">
      <c r="A718" s="250"/>
      <c r="B718" s="253"/>
      <c r="C718" s="580" t="s">
        <v>997</v>
      </c>
      <c r="D718" s="581"/>
      <c r="E718" s="254">
        <v>0.72</v>
      </c>
      <c r="F718" s="540"/>
      <c r="G718" s="255"/>
      <c r="H718" s="256"/>
      <c r="I718" s="251"/>
      <c r="J718" s="257"/>
      <c r="K718" s="251"/>
      <c r="M718" s="252" t="s">
        <v>997</v>
      </c>
      <c r="O718" s="241"/>
    </row>
    <row r="719" spans="1:15" ht="12.75">
      <c r="A719" s="250"/>
      <c r="B719" s="253"/>
      <c r="C719" s="587" t="s">
        <v>202</v>
      </c>
      <c r="D719" s="581"/>
      <c r="E719" s="278">
        <v>232.52999999999997</v>
      </c>
      <c r="F719" s="540"/>
      <c r="G719" s="255"/>
      <c r="H719" s="256"/>
      <c r="I719" s="251"/>
      <c r="J719" s="257"/>
      <c r="K719" s="251"/>
      <c r="M719" s="252" t="s">
        <v>202</v>
      </c>
      <c r="O719" s="241"/>
    </row>
    <row r="720" spans="1:80" ht="22.5">
      <c r="A720" s="242">
        <v>131</v>
      </c>
      <c r="B720" s="243" t="s">
        <v>858</v>
      </c>
      <c r="C720" s="244" t="s">
        <v>859</v>
      </c>
      <c r="D720" s="245" t="s">
        <v>112</v>
      </c>
      <c r="E720" s="246">
        <v>12.288</v>
      </c>
      <c r="F720" s="377"/>
      <c r="G720" s="247">
        <f>E720*F720</f>
        <v>0</v>
      </c>
      <c r="H720" s="248">
        <v>0.017</v>
      </c>
      <c r="I720" s="249">
        <f>E720*H720</f>
        <v>0.20889600000000003</v>
      </c>
      <c r="J720" s="248"/>
      <c r="K720" s="249">
        <f>E720*J720</f>
        <v>0</v>
      </c>
      <c r="O720" s="241">
        <v>2</v>
      </c>
      <c r="AA720" s="214">
        <v>12</v>
      </c>
      <c r="AB720" s="214">
        <v>0</v>
      </c>
      <c r="AC720" s="214">
        <v>18</v>
      </c>
      <c r="AZ720" s="214">
        <v>2</v>
      </c>
      <c r="BA720" s="214">
        <f>IF(AZ720=1,G720,0)</f>
        <v>0</v>
      </c>
      <c r="BB720" s="214">
        <f>IF(AZ720=2,G720,0)</f>
        <v>0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12</v>
      </c>
      <c r="CB720" s="241">
        <v>0</v>
      </c>
    </row>
    <row r="721" spans="1:15" ht="22.5">
      <c r="A721" s="250"/>
      <c r="B721" s="253"/>
      <c r="C721" s="580" t="s">
        <v>860</v>
      </c>
      <c r="D721" s="581"/>
      <c r="E721" s="254">
        <v>0</v>
      </c>
      <c r="F721" s="540"/>
      <c r="G721" s="255"/>
      <c r="H721" s="256"/>
      <c r="I721" s="251"/>
      <c r="J721" s="257"/>
      <c r="K721" s="251"/>
      <c r="M721" s="252" t="s">
        <v>860</v>
      </c>
      <c r="O721" s="241"/>
    </row>
    <row r="722" spans="1:15" ht="12.75">
      <c r="A722" s="250"/>
      <c r="B722" s="253"/>
      <c r="C722" s="580" t="s">
        <v>783</v>
      </c>
      <c r="D722" s="581"/>
      <c r="E722" s="254">
        <v>0</v>
      </c>
      <c r="F722" s="540"/>
      <c r="G722" s="255"/>
      <c r="H722" s="256"/>
      <c r="I722" s="251"/>
      <c r="J722" s="257"/>
      <c r="K722" s="251"/>
      <c r="M722" s="252" t="s">
        <v>783</v>
      </c>
      <c r="O722" s="241"/>
    </row>
    <row r="723" spans="1:15" ht="12.75">
      <c r="A723" s="250"/>
      <c r="B723" s="253"/>
      <c r="C723" s="580" t="s">
        <v>784</v>
      </c>
      <c r="D723" s="581"/>
      <c r="E723" s="254">
        <v>0</v>
      </c>
      <c r="F723" s="540"/>
      <c r="G723" s="255"/>
      <c r="H723" s="256"/>
      <c r="I723" s="251"/>
      <c r="J723" s="257"/>
      <c r="K723" s="251"/>
      <c r="M723" s="252" t="s">
        <v>784</v>
      </c>
      <c r="O723" s="241"/>
    </row>
    <row r="724" spans="1:15" ht="12.75">
      <c r="A724" s="250"/>
      <c r="B724" s="253"/>
      <c r="C724" s="580" t="s">
        <v>785</v>
      </c>
      <c r="D724" s="581"/>
      <c r="E724" s="254">
        <v>0</v>
      </c>
      <c r="F724" s="540"/>
      <c r="G724" s="255"/>
      <c r="H724" s="256"/>
      <c r="I724" s="251"/>
      <c r="J724" s="257"/>
      <c r="K724" s="251"/>
      <c r="M724" s="252" t="s">
        <v>785</v>
      </c>
      <c r="O724" s="241"/>
    </row>
    <row r="725" spans="1:15" ht="12.75">
      <c r="A725" s="250"/>
      <c r="B725" s="253"/>
      <c r="C725" s="580" t="s">
        <v>786</v>
      </c>
      <c r="D725" s="581"/>
      <c r="E725" s="254">
        <v>0</v>
      </c>
      <c r="F725" s="540"/>
      <c r="G725" s="255"/>
      <c r="H725" s="256"/>
      <c r="I725" s="251"/>
      <c r="J725" s="257"/>
      <c r="K725" s="251"/>
      <c r="M725" s="252" t="s">
        <v>786</v>
      </c>
      <c r="O725" s="241"/>
    </row>
    <row r="726" spans="1:15" ht="12.75">
      <c r="A726" s="250"/>
      <c r="B726" s="253"/>
      <c r="C726" s="580" t="s">
        <v>787</v>
      </c>
      <c r="D726" s="581"/>
      <c r="E726" s="254">
        <v>0</v>
      </c>
      <c r="F726" s="540"/>
      <c r="G726" s="255"/>
      <c r="H726" s="256"/>
      <c r="I726" s="251"/>
      <c r="J726" s="257"/>
      <c r="K726" s="251"/>
      <c r="M726" s="252" t="s">
        <v>787</v>
      </c>
      <c r="O726" s="241"/>
    </row>
    <row r="727" spans="1:15" ht="12.75">
      <c r="A727" s="250"/>
      <c r="B727" s="253"/>
      <c r="C727" s="580" t="s">
        <v>788</v>
      </c>
      <c r="D727" s="581"/>
      <c r="E727" s="254">
        <v>0</v>
      </c>
      <c r="F727" s="540"/>
      <c r="G727" s="255"/>
      <c r="H727" s="256"/>
      <c r="I727" s="251"/>
      <c r="J727" s="257"/>
      <c r="K727" s="251"/>
      <c r="M727" s="252" t="s">
        <v>788</v>
      </c>
      <c r="O727" s="241"/>
    </row>
    <row r="728" spans="1:15" ht="12.75">
      <c r="A728" s="250"/>
      <c r="B728" s="253"/>
      <c r="C728" s="580" t="s">
        <v>789</v>
      </c>
      <c r="D728" s="581"/>
      <c r="E728" s="254">
        <v>0</v>
      </c>
      <c r="F728" s="540"/>
      <c r="G728" s="255"/>
      <c r="H728" s="256"/>
      <c r="I728" s="251"/>
      <c r="J728" s="257"/>
      <c r="K728" s="251"/>
      <c r="M728" s="252" t="s">
        <v>789</v>
      </c>
      <c r="O728" s="241"/>
    </row>
    <row r="729" spans="1:15" ht="12.75">
      <c r="A729" s="250"/>
      <c r="B729" s="253"/>
      <c r="C729" s="580" t="s">
        <v>790</v>
      </c>
      <c r="D729" s="581"/>
      <c r="E729" s="254">
        <v>0</v>
      </c>
      <c r="F729" s="540"/>
      <c r="G729" s="255"/>
      <c r="H729" s="256"/>
      <c r="I729" s="251"/>
      <c r="J729" s="257"/>
      <c r="K729" s="251"/>
      <c r="M729" s="252" t="s">
        <v>790</v>
      </c>
      <c r="O729" s="241"/>
    </row>
    <row r="730" spans="1:15" ht="12.75">
      <c r="A730" s="250"/>
      <c r="B730" s="253"/>
      <c r="C730" s="580" t="s">
        <v>791</v>
      </c>
      <c r="D730" s="581"/>
      <c r="E730" s="254">
        <v>0</v>
      </c>
      <c r="F730" s="540"/>
      <c r="G730" s="255"/>
      <c r="H730" s="256"/>
      <c r="I730" s="251"/>
      <c r="J730" s="257"/>
      <c r="K730" s="251"/>
      <c r="M730" s="252" t="s">
        <v>791</v>
      </c>
      <c r="O730" s="241"/>
    </row>
    <row r="731" spans="1:15" ht="22.5">
      <c r="A731" s="250"/>
      <c r="B731" s="253"/>
      <c r="C731" s="580" t="s">
        <v>792</v>
      </c>
      <c r="D731" s="581"/>
      <c r="E731" s="254">
        <v>0</v>
      </c>
      <c r="F731" s="540"/>
      <c r="G731" s="255"/>
      <c r="H731" s="256"/>
      <c r="I731" s="251"/>
      <c r="J731" s="257"/>
      <c r="K731" s="251"/>
      <c r="M731" s="252" t="s">
        <v>792</v>
      </c>
      <c r="O731" s="241"/>
    </row>
    <row r="732" spans="1:15" ht="12.75">
      <c r="A732" s="250"/>
      <c r="B732" s="253"/>
      <c r="C732" s="580" t="s">
        <v>998</v>
      </c>
      <c r="D732" s="581"/>
      <c r="E732" s="254">
        <v>2.02</v>
      </c>
      <c r="F732" s="540"/>
      <c r="G732" s="255"/>
      <c r="H732" s="256"/>
      <c r="I732" s="251"/>
      <c r="J732" s="257"/>
      <c r="K732" s="251"/>
      <c r="M732" s="252" t="s">
        <v>998</v>
      </c>
      <c r="O732" s="241"/>
    </row>
    <row r="733" spans="1:15" ht="12.75">
      <c r="A733" s="250"/>
      <c r="B733" s="253"/>
      <c r="C733" s="580" t="s">
        <v>999</v>
      </c>
      <c r="D733" s="581"/>
      <c r="E733" s="254">
        <v>3.636</v>
      </c>
      <c r="F733" s="540"/>
      <c r="G733" s="255"/>
      <c r="H733" s="256"/>
      <c r="I733" s="251"/>
      <c r="J733" s="257"/>
      <c r="K733" s="251"/>
      <c r="M733" s="252" t="s">
        <v>999</v>
      </c>
      <c r="O733" s="241"/>
    </row>
    <row r="734" spans="1:15" ht="12.75">
      <c r="A734" s="250"/>
      <c r="B734" s="253"/>
      <c r="C734" s="580" t="s">
        <v>1000</v>
      </c>
      <c r="D734" s="581"/>
      <c r="E734" s="254">
        <v>3.232</v>
      </c>
      <c r="F734" s="540"/>
      <c r="G734" s="255"/>
      <c r="H734" s="256"/>
      <c r="I734" s="251"/>
      <c r="J734" s="257"/>
      <c r="K734" s="251"/>
      <c r="M734" s="252" t="s">
        <v>1000</v>
      </c>
      <c r="O734" s="241"/>
    </row>
    <row r="735" spans="1:15" ht="12.75">
      <c r="A735" s="250"/>
      <c r="B735" s="253"/>
      <c r="C735" s="580" t="s">
        <v>1001</v>
      </c>
      <c r="D735" s="581"/>
      <c r="E735" s="254">
        <v>3.4</v>
      </c>
      <c r="F735" s="540"/>
      <c r="G735" s="255"/>
      <c r="H735" s="256"/>
      <c r="I735" s="251"/>
      <c r="J735" s="257"/>
      <c r="K735" s="251"/>
      <c r="M735" s="252" t="s">
        <v>1001</v>
      </c>
      <c r="O735" s="241"/>
    </row>
    <row r="736" spans="1:15" ht="12.75">
      <c r="A736" s="250"/>
      <c r="B736" s="253"/>
      <c r="C736" s="587" t="s">
        <v>202</v>
      </c>
      <c r="D736" s="581"/>
      <c r="E736" s="278">
        <v>12.288000000000002</v>
      </c>
      <c r="F736" s="540"/>
      <c r="G736" s="255"/>
      <c r="H736" s="256"/>
      <c r="I736" s="251"/>
      <c r="J736" s="257"/>
      <c r="K736" s="251"/>
      <c r="M736" s="252" t="s">
        <v>202</v>
      </c>
      <c r="O736" s="241"/>
    </row>
    <row r="737" spans="1:80" ht="22.5">
      <c r="A737" s="242">
        <v>132</v>
      </c>
      <c r="B737" s="243" t="s">
        <v>1197</v>
      </c>
      <c r="C737" s="244" t="s">
        <v>1198</v>
      </c>
      <c r="D737" s="245" t="s">
        <v>112</v>
      </c>
      <c r="E737" s="246">
        <v>16.11</v>
      </c>
      <c r="F737" s="377"/>
      <c r="G737" s="247">
        <f>E737*F737</f>
        <v>0</v>
      </c>
      <c r="H737" s="248">
        <v>0.017</v>
      </c>
      <c r="I737" s="249">
        <f>E737*H737</f>
        <v>0.27387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216</v>
      </c>
      <c r="AZ737" s="214">
        <v>2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15" ht="12.75">
      <c r="A738" s="250"/>
      <c r="B738" s="253"/>
      <c r="C738" s="580" t="s">
        <v>1199</v>
      </c>
      <c r="D738" s="581"/>
      <c r="E738" s="254">
        <v>7.2</v>
      </c>
      <c r="F738" s="540"/>
      <c r="G738" s="255"/>
      <c r="H738" s="256"/>
      <c r="I738" s="251"/>
      <c r="J738" s="257"/>
      <c r="K738" s="251"/>
      <c r="M738" s="252" t="s">
        <v>1199</v>
      </c>
      <c r="O738" s="241"/>
    </row>
    <row r="739" spans="1:15" ht="12.75">
      <c r="A739" s="250"/>
      <c r="B739" s="253"/>
      <c r="C739" s="580" t="s">
        <v>1200</v>
      </c>
      <c r="D739" s="581"/>
      <c r="E739" s="254">
        <v>2.43</v>
      </c>
      <c r="F739" s="540"/>
      <c r="G739" s="255"/>
      <c r="H739" s="256"/>
      <c r="I739" s="251"/>
      <c r="J739" s="257"/>
      <c r="K739" s="251"/>
      <c r="M739" s="252" t="s">
        <v>1200</v>
      </c>
      <c r="O739" s="241"/>
    </row>
    <row r="740" spans="1:15" ht="12.75">
      <c r="A740" s="250"/>
      <c r="B740" s="253"/>
      <c r="C740" s="580" t="s">
        <v>995</v>
      </c>
      <c r="D740" s="581"/>
      <c r="E740" s="254">
        <v>3.6</v>
      </c>
      <c r="F740" s="540"/>
      <c r="G740" s="255"/>
      <c r="H740" s="256"/>
      <c r="I740" s="251"/>
      <c r="J740" s="257"/>
      <c r="K740" s="251"/>
      <c r="M740" s="252" t="s">
        <v>995</v>
      </c>
      <c r="O740" s="241"/>
    </row>
    <row r="741" spans="1:15" ht="12.75">
      <c r="A741" s="250"/>
      <c r="B741" s="253"/>
      <c r="C741" s="580" t="s">
        <v>996</v>
      </c>
      <c r="D741" s="581"/>
      <c r="E741" s="254">
        <v>2.16</v>
      </c>
      <c r="F741" s="540"/>
      <c r="G741" s="255"/>
      <c r="H741" s="256"/>
      <c r="I741" s="251"/>
      <c r="J741" s="257"/>
      <c r="K741" s="251"/>
      <c r="M741" s="252" t="s">
        <v>996</v>
      </c>
      <c r="O741" s="241"/>
    </row>
    <row r="742" spans="1:15" ht="12.75">
      <c r="A742" s="250"/>
      <c r="B742" s="253"/>
      <c r="C742" s="580" t="s">
        <v>997</v>
      </c>
      <c r="D742" s="581"/>
      <c r="E742" s="254">
        <v>0.72</v>
      </c>
      <c r="F742" s="540"/>
      <c r="G742" s="255"/>
      <c r="H742" s="256"/>
      <c r="I742" s="251"/>
      <c r="J742" s="257"/>
      <c r="K742" s="251"/>
      <c r="M742" s="252" t="s">
        <v>997</v>
      </c>
      <c r="O742" s="241"/>
    </row>
    <row r="743" spans="1:15" ht="12.75">
      <c r="A743" s="250"/>
      <c r="B743" s="253"/>
      <c r="C743" s="587" t="s">
        <v>202</v>
      </c>
      <c r="D743" s="581"/>
      <c r="E743" s="278">
        <v>16.11</v>
      </c>
      <c r="F743" s="540"/>
      <c r="G743" s="255"/>
      <c r="H743" s="256"/>
      <c r="I743" s="251"/>
      <c r="J743" s="257"/>
      <c r="K743" s="251"/>
      <c r="M743" s="252" t="s">
        <v>202</v>
      </c>
      <c r="O743" s="241"/>
    </row>
    <row r="744" spans="1:57" ht="12.75">
      <c r="A744" s="258"/>
      <c r="B744" s="259" t="s">
        <v>102</v>
      </c>
      <c r="C744" s="260" t="s">
        <v>850</v>
      </c>
      <c r="D744" s="261"/>
      <c r="E744" s="262"/>
      <c r="F744" s="542"/>
      <c r="G744" s="264">
        <f>SUM(G698:G743)</f>
        <v>0</v>
      </c>
      <c r="H744" s="265"/>
      <c r="I744" s="266">
        <f>SUM(I698:I743)</f>
        <v>4.435776</v>
      </c>
      <c r="J744" s="265"/>
      <c r="K744" s="266">
        <f>SUM(K698:K743)</f>
        <v>0</v>
      </c>
      <c r="O744" s="241">
        <v>4</v>
      </c>
      <c r="BA744" s="267">
        <f>SUM(BA698:BA743)</f>
        <v>0</v>
      </c>
      <c r="BB744" s="267">
        <f>SUM(BB698:BB743)</f>
        <v>0</v>
      </c>
      <c r="BC744" s="267">
        <f>SUM(BC698:BC743)</f>
        <v>0</v>
      </c>
      <c r="BD744" s="267">
        <f>SUM(BD698:BD743)</f>
        <v>0</v>
      </c>
      <c r="BE744" s="267">
        <f>SUM(BE698:BE743)</f>
        <v>0</v>
      </c>
    </row>
    <row r="745" spans="1:15" ht="12.75">
      <c r="A745" s="231" t="s">
        <v>98</v>
      </c>
      <c r="B745" s="232" t="s">
        <v>1201</v>
      </c>
      <c r="C745" s="233" t="s">
        <v>1202</v>
      </c>
      <c r="D745" s="234"/>
      <c r="E745" s="235"/>
      <c r="F745" s="543"/>
      <c r="G745" s="236"/>
      <c r="H745" s="237"/>
      <c r="I745" s="238"/>
      <c r="J745" s="239"/>
      <c r="K745" s="240"/>
      <c r="O745" s="241">
        <v>1</v>
      </c>
    </row>
    <row r="746" spans="1:80" ht="22.5">
      <c r="A746" s="242">
        <v>133</v>
      </c>
      <c r="B746" s="243" t="s">
        <v>1204</v>
      </c>
      <c r="C746" s="244" t="s">
        <v>1205</v>
      </c>
      <c r="D746" s="245" t="s">
        <v>112</v>
      </c>
      <c r="E746" s="246">
        <v>17.82</v>
      </c>
      <c r="F746" s="377"/>
      <c r="G746" s="247">
        <f>E746*F746</f>
        <v>0</v>
      </c>
      <c r="H746" s="248">
        <v>0.0705</v>
      </c>
      <c r="I746" s="249">
        <f>E746*H746</f>
        <v>1.2563099999999998</v>
      </c>
      <c r="J746" s="248">
        <v>-0.068</v>
      </c>
      <c r="K746" s="249">
        <f>E746*J746</f>
        <v>-1.2117600000000002</v>
      </c>
      <c r="O746" s="241">
        <v>2</v>
      </c>
      <c r="AA746" s="214">
        <v>2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0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2</v>
      </c>
      <c r="CB746" s="241">
        <v>7</v>
      </c>
    </row>
    <row r="747" spans="1:15" ht="12.75">
      <c r="A747" s="250"/>
      <c r="B747" s="253"/>
      <c r="C747" s="580" t="s">
        <v>1206</v>
      </c>
      <c r="D747" s="581"/>
      <c r="E747" s="254">
        <v>0</v>
      </c>
      <c r="F747" s="540"/>
      <c r="G747" s="255"/>
      <c r="H747" s="256"/>
      <c r="I747" s="251"/>
      <c r="J747" s="257"/>
      <c r="K747" s="251"/>
      <c r="M747" s="252" t="s">
        <v>1206</v>
      </c>
      <c r="O747" s="241"/>
    </row>
    <row r="748" spans="1:15" ht="12.75">
      <c r="A748" s="250"/>
      <c r="B748" s="253"/>
      <c r="C748" s="580" t="s">
        <v>1207</v>
      </c>
      <c r="D748" s="581"/>
      <c r="E748" s="254">
        <v>45</v>
      </c>
      <c r="F748" s="540"/>
      <c r="G748" s="255"/>
      <c r="H748" s="256"/>
      <c r="I748" s="251"/>
      <c r="J748" s="257"/>
      <c r="K748" s="251"/>
      <c r="M748" s="252" t="s">
        <v>1207</v>
      </c>
      <c r="O748" s="241"/>
    </row>
    <row r="749" spans="1:15" ht="12.75">
      <c r="A749" s="250"/>
      <c r="B749" s="253"/>
      <c r="C749" s="580" t="s">
        <v>1208</v>
      </c>
      <c r="D749" s="581"/>
      <c r="E749" s="254">
        <v>14.4</v>
      </c>
      <c r="F749" s="540"/>
      <c r="G749" s="255"/>
      <c r="H749" s="256"/>
      <c r="I749" s="251"/>
      <c r="J749" s="257"/>
      <c r="K749" s="251"/>
      <c r="M749" s="252" t="s">
        <v>1208</v>
      </c>
      <c r="O749" s="241"/>
    </row>
    <row r="750" spans="1:15" ht="12.75">
      <c r="A750" s="250"/>
      <c r="B750" s="253"/>
      <c r="C750" s="587" t="s">
        <v>202</v>
      </c>
      <c r="D750" s="581"/>
      <c r="E750" s="278">
        <v>59.4</v>
      </c>
      <c r="F750" s="540"/>
      <c r="G750" s="255"/>
      <c r="H750" s="256"/>
      <c r="I750" s="251"/>
      <c r="J750" s="257"/>
      <c r="K750" s="251"/>
      <c r="M750" s="252" t="s">
        <v>202</v>
      </c>
      <c r="O750" s="241"/>
    </row>
    <row r="751" spans="1:15" ht="12.75">
      <c r="A751" s="250"/>
      <c r="B751" s="253"/>
      <c r="C751" s="580" t="s">
        <v>1209</v>
      </c>
      <c r="D751" s="581"/>
      <c r="E751" s="254">
        <v>-41.58</v>
      </c>
      <c r="F751" s="540"/>
      <c r="G751" s="255"/>
      <c r="H751" s="256"/>
      <c r="I751" s="251"/>
      <c r="J751" s="257"/>
      <c r="K751" s="251"/>
      <c r="M751" s="252" t="s">
        <v>1209</v>
      </c>
      <c r="O751" s="241"/>
    </row>
    <row r="752" spans="1:57" ht="12.75">
      <c r="A752" s="258"/>
      <c r="B752" s="259" t="s">
        <v>102</v>
      </c>
      <c r="C752" s="260" t="s">
        <v>1203</v>
      </c>
      <c r="D752" s="261"/>
      <c r="E752" s="262"/>
      <c r="F752" s="542"/>
      <c r="G752" s="264">
        <f>SUM(G745:G751)</f>
        <v>0</v>
      </c>
      <c r="H752" s="265"/>
      <c r="I752" s="266">
        <f>SUM(I745:I751)</f>
        <v>1.2563099999999998</v>
      </c>
      <c r="J752" s="265"/>
      <c r="K752" s="266">
        <f>SUM(K745:K751)</f>
        <v>-1.2117600000000002</v>
      </c>
      <c r="O752" s="241">
        <v>4</v>
      </c>
      <c r="BA752" s="267">
        <f>SUM(BA745:BA751)</f>
        <v>0</v>
      </c>
      <c r="BB752" s="267">
        <f>SUM(BB745:BB751)</f>
        <v>0</v>
      </c>
      <c r="BC752" s="267">
        <f>SUM(BC745:BC751)</f>
        <v>0</v>
      </c>
      <c r="BD752" s="267">
        <f>SUM(BD745:BD751)</f>
        <v>0</v>
      </c>
      <c r="BE752" s="267">
        <f>SUM(BE745:BE751)</f>
        <v>0</v>
      </c>
    </row>
    <row r="753" spans="1:15" ht="12.75">
      <c r="A753" s="231" t="s">
        <v>98</v>
      </c>
      <c r="B753" s="232" t="s">
        <v>865</v>
      </c>
      <c r="C753" s="233" t="s">
        <v>866</v>
      </c>
      <c r="D753" s="234"/>
      <c r="E753" s="235"/>
      <c r="F753" s="543"/>
      <c r="G753" s="236"/>
      <c r="H753" s="237"/>
      <c r="I753" s="238"/>
      <c r="J753" s="239"/>
      <c r="K753" s="240"/>
      <c r="O753" s="241">
        <v>1</v>
      </c>
    </row>
    <row r="754" spans="1:80" ht="22.5">
      <c r="A754" s="242">
        <v>134</v>
      </c>
      <c r="B754" s="243" t="s">
        <v>1210</v>
      </c>
      <c r="C754" s="244" t="s">
        <v>1211</v>
      </c>
      <c r="D754" s="245" t="s">
        <v>112</v>
      </c>
      <c r="E754" s="246">
        <v>0.48</v>
      </c>
      <c r="F754" s="377"/>
      <c r="G754" s="247">
        <f>E754*F754</f>
        <v>0</v>
      </c>
      <c r="H754" s="248">
        <v>0.00061</v>
      </c>
      <c r="I754" s="249">
        <f>E754*H754</f>
        <v>0.00029279999999999996</v>
      </c>
      <c r="J754" s="248">
        <v>0</v>
      </c>
      <c r="K754" s="249">
        <f>E754*J754</f>
        <v>0</v>
      </c>
      <c r="O754" s="241">
        <v>2</v>
      </c>
      <c r="AA754" s="214">
        <v>1</v>
      </c>
      <c r="AB754" s="214">
        <v>7</v>
      </c>
      <c r="AC754" s="214">
        <v>7</v>
      </c>
      <c r="AZ754" s="214">
        <v>2</v>
      </c>
      <c r="BA754" s="214">
        <f>IF(AZ754=1,G754,0)</f>
        <v>0</v>
      </c>
      <c r="BB754" s="214">
        <f>IF(AZ754=2,G754,0)</f>
        <v>0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1</v>
      </c>
      <c r="CB754" s="241">
        <v>7</v>
      </c>
    </row>
    <row r="755" spans="1:15" ht="12.75">
      <c r="A755" s="250"/>
      <c r="B755" s="253"/>
      <c r="C755" s="580" t="s">
        <v>1212</v>
      </c>
      <c r="D755" s="581"/>
      <c r="E755" s="254">
        <v>0.48</v>
      </c>
      <c r="F755" s="540"/>
      <c r="G755" s="255"/>
      <c r="H755" s="256"/>
      <c r="I755" s="251"/>
      <c r="J755" s="257"/>
      <c r="K755" s="251"/>
      <c r="M755" s="252" t="s">
        <v>1212</v>
      </c>
      <c r="O755" s="241"/>
    </row>
    <row r="756" spans="1:57" ht="12.75">
      <c r="A756" s="258"/>
      <c r="B756" s="259" t="s">
        <v>102</v>
      </c>
      <c r="C756" s="260" t="s">
        <v>867</v>
      </c>
      <c r="D756" s="261"/>
      <c r="E756" s="262"/>
      <c r="F756" s="542"/>
      <c r="G756" s="264">
        <f>SUM(G753:G755)</f>
        <v>0</v>
      </c>
      <c r="H756" s="265"/>
      <c r="I756" s="266">
        <f>SUM(I753:I755)</f>
        <v>0.00029279999999999996</v>
      </c>
      <c r="J756" s="265"/>
      <c r="K756" s="266">
        <f>SUM(K753:K755)</f>
        <v>0</v>
      </c>
      <c r="O756" s="241">
        <v>4</v>
      </c>
      <c r="BA756" s="267">
        <f>SUM(BA753:BA755)</f>
        <v>0</v>
      </c>
      <c r="BB756" s="267">
        <f>SUM(BB753:BB755)</f>
        <v>0</v>
      </c>
      <c r="BC756" s="267">
        <f>SUM(BC753:BC755)</f>
        <v>0</v>
      </c>
      <c r="BD756" s="267">
        <f>SUM(BD753:BD755)</f>
        <v>0</v>
      </c>
      <c r="BE756" s="267">
        <f>SUM(BE753:BE755)</f>
        <v>0</v>
      </c>
    </row>
    <row r="757" spans="1:15" ht="12.75">
      <c r="A757" s="231" t="s">
        <v>98</v>
      </c>
      <c r="B757" s="232" t="s">
        <v>871</v>
      </c>
      <c r="C757" s="233" t="s">
        <v>872</v>
      </c>
      <c r="D757" s="234"/>
      <c r="E757" s="235"/>
      <c r="F757" s="543"/>
      <c r="G757" s="236"/>
      <c r="H757" s="237"/>
      <c r="I757" s="238"/>
      <c r="J757" s="239"/>
      <c r="K757" s="240"/>
      <c r="O757" s="241">
        <v>1</v>
      </c>
    </row>
    <row r="758" spans="1:80" ht="12.75">
      <c r="A758" s="242">
        <v>135</v>
      </c>
      <c r="B758" s="243" t="s">
        <v>874</v>
      </c>
      <c r="C758" s="244" t="s">
        <v>875</v>
      </c>
      <c r="D758" s="245" t="s">
        <v>112</v>
      </c>
      <c r="E758" s="246">
        <v>109.608</v>
      </c>
      <c r="F758" s="377"/>
      <c r="G758" s="247">
        <f>E758*F758</f>
        <v>0</v>
      </c>
      <c r="H758" s="248">
        <v>0.00019</v>
      </c>
      <c r="I758" s="249">
        <f>E758*H758</f>
        <v>0.020825520000000004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0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15" ht="12.75">
      <c r="A759" s="250"/>
      <c r="B759" s="253"/>
      <c r="C759" s="580" t="s">
        <v>1213</v>
      </c>
      <c r="D759" s="581"/>
      <c r="E759" s="254">
        <v>109.608</v>
      </c>
      <c r="F759" s="540"/>
      <c r="G759" s="255"/>
      <c r="H759" s="256"/>
      <c r="I759" s="251"/>
      <c r="J759" s="257"/>
      <c r="K759" s="251"/>
      <c r="M759" s="252" t="s">
        <v>1213</v>
      </c>
      <c r="O759" s="241"/>
    </row>
    <row r="760" spans="1:80" ht="12.75">
      <c r="A760" s="242">
        <v>136</v>
      </c>
      <c r="B760" s="243" t="s">
        <v>877</v>
      </c>
      <c r="C760" s="244" t="s">
        <v>878</v>
      </c>
      <c r="D760" s="245" t="s">
        <v>112</v>
      </c>
      <c r="E760" s="246">
        <v>109.608</v>
      </c>
      <c r="F760" s="377"/>
      <c r="G760" s="247">
        <f>E760*F760</f>
        <v>0</v>
      </c>
      <c r="H760" s="248">
        <v>0.00046</v>
      </c>
      <c r="I760" s="249">
        <f>E760*H760</f>
        <v>0.05041968</v>
      </c>
      <c r="J760" s="248">
        <v>0</v>
      </c>
      <c r="K760" s="249">
        <f>E760*J760</f>
        <v>0</v>
      </c>
      <c r="O760" s="241">
        <v>2</v>
      </c>
      <c r="AA760" s="214">
        <v>1</v>
      </c>
      <c r="AB760" s="214">
        <v>7</v>
      </c>
      <c r="AC760" s="214">
        <v>7</v>
      </c>
      <c r="AZ760" s="214">
        <v>2</v>
      </c>
      <c r="BA760" s="214">
        <f>IF(AZ760=1,G760,0)</f>
        <v>0</v>
      </c>
      <c r="BB760" s="214">
        <f>IF(AZ760=2,G760,0)</f>
        <v>0</v>
      </c>
      <c r="BC760" s="214">
        <f>IF(AZ760=3,G760,0)</f>
        <v>0</v>
      </c>
      <c r="BD760" s="214">
        <f>IF(AZ760=4,G760,0)</f>
        <v>0</v>
      </c>
      <c r="BE760" s="214">
        <f>IF(AZ760=5,G760,0)</f>
        <v>0</v>
      </c>
      <c r="CA760" s="241">
        <v>1</v>
      </c>
      <c r="CB760" s="241">
        <v>7</v>
      </c>
    </row>
    <row r="761" spans="1:15" ht="12.75">
      <c r="A761" s="250"/>
      <c r="B761" s="253"/>
      <c r="C761" s="580" t="s">
        <v>1213</v>
      </c>
      <c r="D761" s="581"/>
      <c r="E761" s="254">
        <v>109.608</v>
      </c>
      <c r="F761" s="540"/>
      <c r="G761" s="255"/>
      <c r="H761" s="256"/>
      <c r="I761" s="251"/>
      <c r="J761" s="257"/>
      <c r="K761" s="251"/>
      <c r="M761" s="252" t="s">
        <v>1213</v>
      </c>
      <c r="O761" s="241"/>
    </row>
    <row r="762" spans="1:80" ht="22.5">
      <c r="A762" s="242">
        <v>137</v>
      </c>
      <c r="B762" s="243" t="s">
        <v>879</v>
      </c>
      <c r="C762" s="244" t="s">
        <v>880</v>
      </c>
      <c r="D762" s="245" t="s">
        <v>112</v>
      </c>
      <c r="E762" s="246">
        <v>773.91</v>
      </c>
      <c r="F762" s="377"/>
      <c r="G762" s="247">
        <f>E762*F762</f>
        <v>0</v>
      </c>
      <c r="H762" s="248">
        <v>0.00026</v>
      </c>
      <c r="I762" s="249">
        <f>E762*H762</f>
        <v>0.20121659999999997</v>
      </c>
      <c r="J762" s="248">
        <v>0</v>
      </c>
      <c r="K762" s="249">
        <f>E762*J762</f>
        <v>0</v>
      </c>
      <c r="O762" s="241">
        <v>2</v>
      </c>
      <c r="AA762" s="214">
        <v>2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2</v>
      </c>
      <c r="CB762" s="241">
        <v>7</v>
      </c>
    </row>
    <row r="763" spans="1:15" ht="12.75">
      <c r="A763" s="250"/>
      <c r="B763" s="253"/>
      <c r="C763" s="580" t="s">
        <v>1214</v>
      </c>
      <c r="D763" s="581"/>
      <c r="E763" s="254">
        <v>102.75</v>
      </c>
      <c r="F763" s="540"/>
      <c r="G763" s="255"/>
      <c r="H763" s="256"/>
      <c r="I763" s="251"/>
      <c r="J763" s="257"/>
      <c r="K763" s="251"/>
      <c r="M763" s="252" t="s">
        <v>1214</v>
      </c>
      <c r="O763" s="241"/>
    </row>
    <row r="764" spans="1:15" ht="12.75">
      <c r="A764" s="250"/>
      <c r="B764" s="253"/>
      <c r="C764" s="580" t="s">
        <v>1215</v>
      </c>
      <c r="D764" s="581"/>
      <c r="E764" s="254">
        <v>399.228</v>
      </c>
      <c r="F764" s="540"/>
      <c r="G764" s="255"/>
      <c r="H764" s="256"/>
      <c r="I764" s="251"/>
      <c r="J764" s="257"/>
      <c r="K764" s="251"/>
      <c r="M764" s="252" t="s">
        <v>1215</v>
      </c>
      <c r="O764" s="241"/>
    </row>
    <row r="765" spans="1:15" ht="12.75">
      <c r="A765" s="250"/>
      <c r="B765" s="253"/>
      <c r="C765" s="580" t="s">
        <v>1216</v>
      </c>
      <c r="D765" s="581"/>
      <c r="E765" s="254">
        <v>271.932</v>
      </c>
      <c r="F765" s="540"/>
      <c r="G765" s="255"/>
      <c r="H765" s="256"/>
      <c r="I765" s="251"/>
      <c r="J765" s="257"/>
      <c r="K765" s="251"/>
      <c r="M765" s="252" t="s">
        <v>1216</v>
      </c>
      <c r="O765" s="241"/>
    </row>
    <row r="766" spans="1:57" ht="12.75">
      <c r="A766" s="258"/>
      <c r="B766" s="259" t="s">
        <v>102</v>
      </c>
      <c r="C766" s="260" t="s">
        <v>873</v>
      </c>
      <c r="D766" s="261"/>
      <c r="E766" s="262"/>
      <c r="F766" s="542"/>
      <c r="G766" s="264">
        <f>SUM(G757:G765)</f>
        <v>0</v>
      </c>
      <c r="H766" s="265"/>
      <c r="I766" s="266">
        <f>SUM(I757:I765)</f>
        <v>0.2724618</v>
      </c>
      <c r="J766" s="265"/>
      <c r="K766" s="266">
        <f>SUM(K757:K765)</f>
        <v>0</v>
      </c>
      <c r="O766" s="241">
        <v>4</v>
      </c>
      <c r="BA766" s="267">
        <f>SUM(BA757:BA765)</f>
        <v>0</v>
      </c>
      <c r="BB766" s="267">
        <f>SUM(BB757:BB765)</f>
        <v>0</v>
      </c>
      <c r="BC766" s="267">
        <f>SUM(BC757:BC765)</f>
        <v>0</v>
      </c>
      <c r="BD766" s="267">
        <f>SUM(BD757:BD765)</f>
        <v>0</v>
      </c>
      <c r="BE766" s="267">
        <f>SUM(BE757:BE765)</f>
        <v>0</v>
      </c>
    </row>
    <row r="767" spans="1:15" ht="12.75">
      <c r="A767" s="231" t="s">
        <v>98</v>
      </c>
      <c r="B767" s="232" t="s">
        <v>893</v>
      </c>
      <c r="C767" s="233" t="s">
        <v>894</v>
      </c>
      <c r="D767" s="234"/>
      <c r="E767" s="235"/>
      <c r="F767" s="543"/>
      <c r="G767" s="236"/>
      <c r="H767" s="237"/>
      <c r="I767" s="238"/>
      <c r="J767" s="239"/>
      <c r="K767" s="240"/>
      <c r="O767" s="241">
        <v>1</v>
      </c>
    </row>
    <row r="768" spans="1:80" ht="22.5">
      <c r="A768" s="242">
        <v>138</v>
      </c>
      <c r="B768" s="243" t="s">
        <v>902</v>
      </c>
      <c r="C768" s="244" t="s">
        <v>903</v>
      </c>
      <c r="D768" s="245" t="s">
        <v>112</v>
      </c>
      <c r="E768" s="246">
        <v>0.24</v>
      </c>
      <c r="F768" s="377"/>
      <c r="G768" s="247">
        <f>E768*F768</f>
        <v>0</v>
      </c>
      <c r="H768" s="248">
        <v>0</v>
      </c>
      <c r="I768" s="249">
        <f>E768*H768</f>
        <v>0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9</v>
      </c>
      <c r="AC768" s="214">
        <v>9</v>
      </c>
      <c r="AZ768" s="214">
        <v>4</v>
      </c>
      <c r="BA768" s="214">
        <f>IF(AZ768=1,G768,0)</f>
        <v>0</v>
      </c>
      <c r="BB768" s="214">
        <f>IF(AZ768=2,G768,0)</f>
        <v>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9</v>
      </c>
    </row>
    <row r="769" spans="1:15" ht="12.75">
      <c r="A769" s="250"/>
      <c r="B769" s="253"/>
      <c r="C769" s="580" t="s">
        <v>1217</v>
      </c>
      <c r="D769" s="581"/>
      <c r="E769" s="254">
        <v>0.24</v>
      </c>
      <c r="F769" s="540"/>
      <c r="G769" s="255"/>
      <c r="H769" s="256"/>
      <c r="I769" s="251"/>
      <c r="J769" s="257"/>
      <c r="K769" s="251"/>
      <c r="M769" s="252" t="s">
        <v>1217</v>
      </c>
      <c r="O769" s="241"/>
    </row>
    <row r="770" spans="1:80" ht="12.75">
      <c r="A770" s="242">
        <v>139</v>
      </c>
      <c r="B770" s="243" t="s">
        <v>908</v>
      </c>
      <c r="C770" s="244" t="s">
        <v>909</v>
      </c>
      <c r="D770" s="245" t="s">
        <v>227</v>
      </c>
      <c r="E770" s="246">
        <v>154.8</v>
      </c>
      <c r="F770" s="377"/>
      <c r="G770" s="247">
        <f>E770*F770</f>
        <v>0</v>
      </c>
      <c r="H770" s="248">
        <v>0</v>
      </c>
      <c r="I770" s="249">
        <f>E770*H770</f>
        <v>0</v>
      </c>
      <c r="J770" s="248"/>
      <c r="K770" s="249">
        <f>E770*J770</f>
        <v>0</v>
      </c>
      <c r="O770" s="241">
        <v>2</v>
      </c>
      <c r="AA770" s="214">
        <v>12</v>
      </c>
      <c r="AB770" s="214">
        <v>0</v>
      </c>
      <c r="AC770" s="214">
        <v>21</v>
      </c>
      <c r="AZ770" s="214">
        <v>4</v>
      </c>
      <c r="BA770" s="214">
        <f>IF(AZ770=1,G770,0)</f>
        <v>0</v>
      </c>
      <c r="BB770" s="214">
        <f>IF(AZ770=2,G770,0)</f>
        <v>0</v>
      </c>
      <c r="BC770" s="214">
        <f>IF(AZ770=3,G770,0)</f>
        <v>0</v>
      </c>
      <c r="BD770" s="214">
        <f>IF(AZ770=4,G770,0)</f>
        <v>0</v>
      </c>
      <c r="BE770" s="214">
        <f>IF(AZ770=5,G770,0)</f>
        <v>0</v>
      </c>
      <c r="CA770" s="241">
        <v>12</v>
      </c>
      <c r="CB770" s="241">
        <v>0</v>
      </c>
    </row>
    <row r="771" spans="1:15" ht="12.75">
      <c r="A771" s="250"/>
      <c r="B771" s="253"/>
      <c r="C771" s="580" t="s">
        <v>949</v>
      </c>
      <c r="D771" s="581"/>
      <c r="E771" s="254">
        <v>47.03</v>
      </c>
      <c r="F771" s="540"/>
      <c r="G771" s="255"/>
      <c r="H771" s="256"/>
      <c r="I771" s="251"/>
      <c r="J771" s="257"/>
      <c r="K771" s="251"/>
      <c r="M771" s="252" t="s">
        <v>949</v>
      </c>
      <c r="O771" s="241"/>
    </row>
    <row r="772" spans="1:15" ht="12.75">
      <c r="A772" s="250"/>
      <c r="B772" s="253"/>
      <c r="C772" s="580" t="s">
        <v>950</v>
      </c>
      <c r="D772" s="581"/>
      <c r="E772" s="254">
        <v>43.67</v>
      </c>
      <c r="F772" s="540"/>
      <c r="G772" s="255"/>
      <c r="H772" s="256"/>
      <c r="I772" s="251"/>
      <c r="J772" s="257"/>
      <c r="K772" s="251"/>
      <c r="M772" s="252" t="s">
        <v>950</v>
      </c>
      <c r="O772" s="241"/>
    </row>
    <row r="773" spans="1:15" ht="12.75">
      <c r="A773" s="250"/>
      <c r="B773" s="253"/>
      <c r="C773" s="580" t="s">
        <v>951</v>
      </c>
      <c r="D773" s="581"/>
      <c r="E773" s="254">
        <v>22.16</v>
      </c>
      <c r="F773" s="540"/>
      <c r="G773" s="255"/>
      <c r="H773" s="256"/>
      <c r="I773" s="251"/>
      <c r="J773" s="257"/>
      <c r="K773" s="251"/>
      <c r="M773" s="252" t="s">
        <v>951</v>
      </c>
      <c r="O773" s="241"/>
    </row>
    <row r="774" spans="1:15" ht="12.75">
      <c r="A774" s="250"/>
      <c r="B774" s="253"/>
      <c r="C774" s="580" t="s">
        <v>952</v>
      </c>
      <c r="D774" s="581"/>
      <c r="E774" s="254">
        <v>31.94</v>
      </c>
      <c r="F774" s="540"/>
      <c r="G774" s="255"/>
      <c r="H774" s="256"/>
      <c r="I774" s="251"/>
      <c r="J774" s="257"/>
      <c r="K774" s="251"/>
      <c r="M774" s="252" t="s">
        <v>952</v>
      </c>
      <c r="O774" s="241"/>
    </row>
    <row r="775" spans="1:15" ht="12.75">
      <c r="A775" s="250"/>
      <c r="B775" s="253"/>
      <c r="C775" s="580" t="s">
        <v>1218</v>
      </c>
      <c r="D775" s="581"/>
      <c r="E775" s="254">
        <v>10</v>
      </c>
      <c r="F775" s="540"/>
      <c r="G775" s="255"/>
      <c r="H775" s="256"/>
      <c r="I775" s="251"/>
      <c r="J775" s="257"/>
      <c r="K775" s="251"/>
      <c r="M775" s="252">
        <v>10</v>
      </c>
      <c r="O775" s="241"/>
    </row>
    <row r="776" spans="1:80" ht="22.5">
      <c r="A776" s="242">
        <v>140</v>
      </c>
      <c r="B776" s="243" t="s">
        <v>910</v>
      </c>
      <c r="C776" s="244" t="s">
        <v>911</v>
      </c>
      <c r="D776" s="245" t="s">
        <v>153</v>
      </c>
      <c r="E776" s="246">
        <v>3</v>
      </c>
      <c r="F776" s="377"/>
      <c r="G776" s="247">
        <f>E776*F776</f>
        <v>0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12</v>
      </c>
      <c r="AB776" s="214">
        <v>0</v>
      </c>
      <c r="AC776" s="214">
        <v>26</v>
      </c>
      <c r="AZ776" s="214">
        <v>4</v>
      </c>
      <c r="BA776" s="214">
        <f>IF(AZ776=1,G776,0)</f>
        <v>0</v>
      </c>
      <c r="BB776" s="214">
        <f>IF(AZ776=2,G776,0)</f>
        <v>0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12</v>
      </c>
      <c r="CB776" s="241">
        <v>0</v>
      </c>
    </row>
    <row r="777" spans="1:15" ht="12.75">
      <c r="A777" s="250"/>
      <c r="B777" s="253"/>
      <c r="C777" s="580" t="s">
        <v>544</v>
      </c>
      <c r="D777" s="581"/>
      <c r="E777" s="254">
        <v>1</v>
      </c>
      <c r="F777" s="540"/>
      <c r="G777" s="255"/>
      <c r="H777" s="256"/>
      <c r="I777" s="251"/>
      <c r="J777" s="257"/>
      <c r="K777" s="251"/>
      <c r="M777" s="252" t="s">
        <v>544</v>
      </c>
      <c r="O777" s="241"/>
    </row>
    <row r="778" spans="1:15" ht="12.75">
      <c r="A778" s="250"/>
      <c r="B778" s="253"/>
      <c r="C778" s="580" t="s">
        <v>1219</v>
      </c>
      <c r="D778" s="581"/>
      <c r="E778" s="254">
        <v>2</v>
      </c>
      <c r="F778" s="540"/>
      <c r="G778" s="255"/>
      <c r="H778" s="256"/>
      <c r="I778" s="251"/>
      <c r="J778" s="257"/>
      <c r="K778" s="251"/>
      <c r="M778" s="252" t="s">
        <v>1219</v>
      </c>
      <c r="O778" s="241"/>
    </row>
    <row r="779" spans="1:57" ht="12.75">
      <c r="A779" s="258"/>
      <c r="B779" s="259" t="s">
        <v>102</v>
      </c>
      <c r="C779" s="260" t="s">
        <v>895</v>
      </c>
      <c r="D779" s="261"/>
      <c r="E779" s="262"/>
      <c r="F779" s="542"/>
      <c r="G779" s="264">
        <f>SUM(G767:G778)</f>
        <v>0</v>
      </c>
      <c r="H779" s="265"/>
      <c r="I779" s="266">
        <f>SUM(I767:I778)</f>
        <v>0</v>
      </c>
      <c r="J779" s="265"/>
      <c r="K779" s="266">
        <f>SUM(K767:K778)</f>
        <v>0</v>
      </c>
      <c r="O779" s="241">
        <v>4</v>
      </c>
      <c r="BA779" s="267">
        <f>SUM(BA767:BA778)</f>
        <v>0</v>
      </c>
      <c r="BB779" s="267">
        <f>SUM(BB767:BB778)</f>
        <v>0</v>
      </c>
      <c r="BC779" s="267">
        <f>SUM(BC767:BC778)</f>
        <v>0</v>
      </c>
      <c r="BD779" s="267">
        <f>SUM(BD767:BD778)</f>
        <v>0</v>
      </c>
      <c r="BE779" s="267">
        <f>SUM(BE767:BE778)</f>
        <v>0</v>
      </c>
    </row>
    <row r="780" spans="1:15" ht="12.75">
      <c r="A780" s="231" t="s">
        <v>98</v>
      </c>
      <c r="B780" s="232" t="s">
        <v>912</v>
      </c>
      <c r="C780" s="233" t="s">
        <v>913</v>
      </c>
      <c r="D780" s="234"/>
      <c r="E780" s="235"/>
      <c r="F780" s="543"/>
      <c r="G780" s="236"/>
      <c r="H780" s="237"/>
      <c r="I780" s="238"/>
      <c r="J780" s="239"/>
      <c r="K780" s="240"/>
      <c r="O780" s="241">
        <v>1</v>
      </c>
    </row>
    <row r="781" spans="1:80" ht="22.5">
      <c r="A781" s="242">
        <v>141</v>
      </c>
      <c r="B781" s="243" t="s">
        <v>1220</v>
      </c>
      <c r="C781" s="244" t="s">
        <v>920</v>
      </c>
      <c r="D781" s="245" t="s">
        <v>153</v>
      </c>
      <c r="E781" s="246">
        <v>1</v>
      </c>
      <c r="F781" s="377"/>
      <c r="G781" s="247">
        <f>E781*F781</f>
        <v>0</v>
      </c>
      <c r="H781" s="248">
        <v>0</v>
      </c>
      <c r="I781" s="249">
        <f>E781*H781</f>
        <v>0</v>
      </c>
      <c r="J781" s="248"/>
      <c r="K781" s="249">
        <f>E781*J781</f>
        <v>0</v>
      </c>
      <c r="O781" s="241">
        <v>2</v>
      </c>
      <c r="AA781" s="214">
        <v>12</v>
      </c>
      <c r="AB781" s="214">
        <v>0</v>
      </c>
      <c r="AC781" s="214">
        <v>222</v>
      </c>
      <c r="AZ781" s="214">
        <v>4</v>
      </c>
      <c r="BA781" s="214">
        <f>IF(AZ781=1,G781,0)</f>
        <v>0</v>
      </c>
      <c r="BB781" s="214">
        <f>IF(AZ781=2,G781,0)</f>
        <v>0</v>
      </c>
      <c r="BC781" s="214">
        <f>IF(AZ781=3,G781,0)</f>
        <v>0</v>
      </c>
      <c r="BD781" s="214">
        <f>IF(AZ781=4,G781,0)</f>
        <v>0</v>
      </c>
      <c r="BE781" s="214">
        <f>IF(AZ781=5,G781,0)</f>
        <v>0</v>
      </c>
      <c r="CA781" s="241">
        <v>12</v>
      </c>
      <c r="CB781" s="241">
        <v>0</v>
      </c>
    </row>
    <row r="782" spans="1:15" ht="12.75">
      <c r="A782" s="250"/>
      <c r="B782" s="253"/>
      <c r="C782" s="580" t="s">
        <v>1221</v>
      </c>
      <c r="D782" s="581"/>
      <c r="E782" s="254">
        <v>1</v>
      </c>
      <c r="F782" s="540"/>
      <c r="G782" s="255"/>
      <c r="H782" s="256"/>
      <c r="I782" s="251"/>
      <c r="J782" s="257"/>
      <c r="K782" s="251"/>
      <c r="M782" s="252" t="s">
        <v>1221</v>
      </c>
      <c r="O782" s="241"/>
    </row>
    <row r="783" spans="1:57" ht="12.75">
      <c r="A783" s="258"/>
      <c r="B783" s="259" t="s">
        <v>102</v>
      </c>
      <c r="C783" s="260" t="s">
        <v>914</v>
      </c>
      <c r="D783" s="261"/>
      <c r="E783" s="262"/>
      <c r="F783" s="542"/>
      <c r="G783" s="264">
        <f>SUM(G780:G782)</f>
        <v>0</v>
      </c>
      <c r="H783" s="265"/>
      <c r="I783" s="266">
        <f>SUM(I780:I782)</f>
        <v>0</v>
      </c>
      <c r="J783" s="265"/>
      <c r="K783" s="266">
        <f>SUM(K780:K782)</f>
        <v>0</v>
      </c>
      <c r="O783" s="241">
        <v>4</v>
      </c>
      <c r="BA783" s="267">
        <f>SUM(BA780:BA782)</f>
        <v>0</v>
      </c>
      <c r="BB783" s="267">
        <f>SUM(BB780:BB782)</f>
        <v>0</v>
      </c>
      <c r="BC783" s="267">
        <f>SUM(BC780:BC782)</f>
        <v>0</v>
      </c>
      <c r="BD783" s="267">
        <f>SUM(BD780:BD782)</f>
        <v>0</v>
      </c>
      <c r="BE783" s="267">
        <f>SUM(BE780:BE782)</f>
        <v>0</v>
      </c>
    </row>
    <row r="784" spans="1:15" ht="12.75">
      <c r="A784" s="231" t="s">
        <v>98</v>
      </c>
      <c r="B784" s="232" t="s">
        <v>921</v>
      </c>
      <c r="C784" s="233" t="s">
        <v>922</v>
      </c>
      <c r="D784" s="234"/>
      <c r="E784" s="235"/>
      <c r="F784" s="543"/>
      <c r="G784" s="236"/>
      <c r="H784" s="237"/>
      <c r="I784" s="238"/>
      <c r="J784" s="239"/>
      <c r="K784" s="240"/>
      <c r="O784" s="241">
        <v>1</v>
      </c>
    </row>
    <row r="785" spans="1:80" ht="22.5">
      <c r="A785" s="242">
        <v>142</v>
      </c>
      <c r="B785" s="243" t="s">
        <v>1222</v>
      </c>
      <c r="C785" s="244" t="s">
        <v>1223</v>
      </c>
      <c r="D785" s="245" t="s">
        <v>153</v>
      </c>
      <c r="E785" s="246">
        <v>1</v>
      </c>
      <c r="F785" s="377"/>
      <c r="G785" s="247">
        <f>E785*F785</f>
        <v>0</v>
      </c>
      <c r="H785" s="248">
        <v>0</v>
      </c>
      <c r="I785" s="249">
        <f>E785*H785</f>
        <v>0</v>
      </c>
      <c r="J785" s="248"/>
      <c r="K785" s="249">
        <f>E785*J785</f>
        <v>0</v>
      </c>
      <c r="O785" s="241">
        <v>2</v>
      </c>
      <c r="AA785" s="214">
        <v>12</v>
      </c>
      <c r="AB785" s="214">
        <v>0</v>
      </c>
      <c r="AC785" s="214">
        <v>244</v>
      </c>
      <c r="AZ785" s="214">
        <v>4</v>
      </c>
      <c r="BA785" s="214">
        <f>IF(AZ785=1,G785,0)</f>
        <v>0</v>
      </c>
      <c r="BB785" s="214">
        <f>IF(AZ785=2,G785,0)</f>
        <v>0</v>
      </c>
      <c r="BC785" s="214">
        <f>IF(AZ785=3,G785,0)</f>
        <v>0</v>
      </c>
      <c r="BD785" s="214">
        <f>IF(AZ785=4,G785,0)</f>
        <v>0</v>
      </c>
      <c r="BE785" s="214">
        <f>IF(AZ785=5,G785,0)</f>
        <v>0</v>
      </c>
      <c r="CA785" s="241">
        <v>12</v>
      </c>
      <c r="CB785" s="241">
        <v>0</v>
      </c>
    </row>
    <row r="786" spans="1:57" ht="12.75">
      <c r="A786" s="258"/>
      <c r="B786" s="259" t="s">
        <v>102</v>
      </c>
      <c r="C786" s="260" t="s">
        <v>923</v>
      </c>
      <c r="D786" s="261"/>
      <c r="E786" s="262"/>
      <c r="F786" s="542"/>
      <c r="G786" s="264">
        <f>SUM(G784:G785)</f>
        <v>0</v>
      </c>
      <c r="H786" s="265"/>
      <c r="I786" s="266">
        <f>SUM(I784:I785)</f>
        <v>0</v>
      </c>
      <c r="J786" s="265"/>
      <c r="K786" s="266">
        <f>SUM(K784:K785)</f>
        <v>0</v>
      </c>
      <c r="O786" s="241">
        <v>4</v>
      </c>
      <c r="BA786" s="267">
        <f>SUM(BA784:BA785)</f>
        <v>0</v>
      </c>
      <c r="BB786" s="267">
        <f>SUM(BB784:BB785)</f>
        <v>0</v>
      </c>
      <c r="BC786" s="267">
        <f>SUM(BC784:BC785)</f>
        <v>0</v>
      </c>
      <c r="BD786" s="267">
        <f>SUM(BD784:BD785)</f>
        <v>0</v>
      </c>
      <c r="BE786" s="267">
        <f>SUM(BE784:BE785)</f>
        <v>0</v>
      </c>
    </row>
    <row r="787" spans="1:15" ht="12.75">
      <c r="A787" s="231" t="s">
        <v>98</v>
      </c>
      <c r="B787" s="232" t="s">
        <v>926</v>
      </c>
      <c r="C787" s="233" t="s">
        <v>927</v>
      </c>
      <c r="D787" s="234"/>
      <c r="E787" s="235"/>
      <c r="F787" s="543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143</v>
      </c>
      <c r="B788" s="243" t="s">
        <v>1224</v>
      </c>
      <c r="C788" s="244" t="s">
        <v>1225</v>
      </c>
      <c r="D788" s="245" t="s">
        <v>579</v>
      </c>
      <c r="E788" s="246">
        <v>1.517</v>
      </c>
      <c r="F788" s="377"/>
      <c r="G788" s="247">
        <f aca="true" t="shared" si="0" ref="G788:G794">E788*F788</f>
        <v>0</v>
      </c>
      <c r="H788" s="248">
        <v>0</v>
      </c>
      <c r="I788" s="249">
        <f aca="true" t="shared" si="1" ref="I788:I794">E788*H788</f>
        <v>0</v>
      </c>
      <c r="J788" s="248"/>
      <c r="K788" s="249">
        <f aca="true" t="shared" si="2" ref="K788:K794">E788*J788</f>
        <v>0</v>
      </c>
      <c r="O788" s="241">
        <v>2</v>
      </c>
      <c r="AA788" s="214">
        <v>12</v>
      </c>
      <c r="AB788" s="214">
        <v>0</v>
      </c>
      <c r="AC788" s="214">
        <v>242</v>
      </c>
      <c r="AZ788" s="214">
        <v>1</v>
      </c>
      <c r="BA788" s="214">
        <f aca="true" t="shared" si="3" ref="BA788:BA794">IF(AZ788=1,G788,0)</f>
        <v>0</v>
      </c>
      <c r="BB788" s="214">
        <f aca="true" t="shared" si="4" ref="BB788:BB794">IF(AZ788=2,G788,0)</f>
        <v>0</v>
      </c>
      <c r="BC788" s="214">
        <f aca="true" t="shared" si="5" ref="BC788:BC794">IF(AZ788=3,G788,0)</f>
        <v>0</v>
      </c>
      <c r="BD788" s="214">
        <f aca="true" t="shared" si="6" ref="BD788:BD794">IF(AZ788=4,G788,0)</f>
        <v>0</v>
      </c>
      <c r="BE788" s="214">
        <f aca="true" t="shared" si="7" ref="BE788:BE794">IF(AZ788=5,G788,0)</f>
        <v>0</v>
      </c>
      <c r="CA788" s="241">
        <v>12</v>
      </c>
      <c r="CB788" s="241">
        <v>0</v>
      </c>
    </row>
    <row r="789" spans="1:80" ht="12.75">
      <c r="A789" s="242">
        <v>144</v>
      </c>
      <c r="B789" s="243" t="s">
        <v>929</v>
      </c>
      <c r="C789" s="244" t="s">
        <v>930</v>
      </c>
      <c r="D789" s="245" t="s">
        <v>579</v>
      </c>
      <c r="E789" s="246">
        <v>67.706161812</v>
      </c>
      <c r="F789" s="377"/>
      <c r="G789" s="247">
        <f t="shared" si="0"/>
        <v>0</v>
      </c>
      <c r="H789" s="248">
        <v>0</v>
      </c>
      <c r="I789" s="249">
        <f t="shared" si="1"/>
        <v>0</v>
      </c>
      <c r="J789" s="248"/>
      <c r="K789" s="249">
        <f t="shared" si="2"/>
        <v>0</v>
      </c>
      <c r="O789" s="241">
        <v>2</v>
      </c>
      <c r="AA789" s="214">
        <v>8</v>
      </c>
      <c r="AB789" s="214">
        <v>0</v>
      </c>
      <c r="AC789" s="214">
        <v>3</v>
      </c>
      <c r="AZ789" s="214">
        <v>1</v>
      </c>
      <c r="BA789" s="214">
        <f t="shared" si="3"/>
        <v>0</v>
      </c>
      <c r="BB789" s="214">
        <f t="shared" si="4"/>
        <v>0</v>
      </c>
      <c r="BC789" s="214">
        <f t="shared" si="5"/>
        <v>0</v>
      </c>
      <c r="BD789" s="214">
        <f t="shared" si="6"/>
        <v>0</v>
      </c>
      <c r="BE789" s="214">
        <f t="shared" si="7"/>
        <v>0</v>
      </c>
      <c r="CA789" s="241">
        <v>8</v>
      </c>
      <c r="CB789" s="241">
        <v>0</v>
      </c>
    </row>
    <row r="790" spans="1:80" ht="12.75">
      <c r="A790" s="242">
        <v>145</v>
      </c>
      <c r="B790" s="243" t="s">
        <v>933</v>
      </c>
      <c r="C790" s="244" t="s">
        <v>934</v>
      </c>
      <c r="D790" s="245" t="s">
        <v>579</v>
      </c>
      <c r="E790" s="246">
        <v>67.706161812</v>
      </c>
      <c r="F790" s="377"/>
      <c r="G790" s="247">
        <f t="shared" si="0"/>
        <v>0</v>
      </c>
      <c r="H790" s="248">
        <v>0</v>
      </c>
      <c r="I790" s="249">
        <f t="shared" si="1"/>
        <v>0</v>
      </c>
      <c r="J790" s="248"/>
      <c r="K790" s="249">
        <f t="shared" si="2"/>
        <v>0</v>
      </c>
      <c r="O790" s="241">
        <v>2</v>
      </c>
      <c r="AA790" s="214">
        <v>8</v>
      </c>
      <c r="AB790" s="214">
        <v>0</v>
      </c>
      <c r="AC790" s="214">
        <v>3</v>
      </c>
      <c r="AZ790" s="214">
        <v>1</v>
      </c>
      <c r="BA790" s="214">
        <f t="shared" si="3"/>
        <v>0</v>
      </c>
      <c r="BB790" s="214">
        <f t="shared" si="4"/>
        <v>0</v>
      </c>
      <c r="BC790" s="214">
        <f t="shared" si="5"/>
        <v>0</v>
      </c>
      <c r="BD790" s="214">
        <f t="shared" si="6"/>
        <v>0</v>
      </c>
      <c r="BE790" s="214">
        <f t="shared" si="7"/>
        <v>0</v>
      </c>
      <c r="CA790" s="241">
        <v>8</v>
      </c>
      <c r="CB790" s="241">
        <v>0</v>
      </c>
    </row>
    <row r="791" spans="1:80" ht="12.75">
      <c r="A791" s="242">
        <v>146</v>
      </c>
      <c r="B791" s="243" t="s">
        <v>935</v>
      </c>
      <c r="C791" s="244" t="s">
        <v>936</v>
      </c>
      <c r="D791" s="245" t="s">
        <v>579</v>
      </c>
      <c r="E791" s="246">
        <v>270.824647248</v>
      </c>
      <c r="F791" s="377"/>
      <c r="G791" s="247">
        <f t="shared" si="0"/>
        <v>0</v>
      </c>
      <c r="H791" s="248">
        <v>0</v>
      </c>
      <c r="I791" s="249">
        <f t="shared" si="1"/>
        <v>0</v>
      </c>
      <c r="J791" s="248"/>
      <c r="K791" s="249">
        <f t="shared" si="2"/>
        <v>0</v>
      </c>
      <c r="O791" s="241">
        <v>2</v>
      </c>
      <c r="AA791" s="214">
        <v>8</v>
      </c>
      <c r="AB791" s="214">
        <v>0</v>
      </c>
      <c r="AC791" s="214">
        <v>3</v>
      </c>
      <c r="AZ791" s="214">
        <v>1</v>
      </c>
      <c r="BA791" s="214">
        <f t="shared" si="3"/>
        <v>0</v>
      </c>
      <c r="BB791" s="214">
        <f t="shared" si="4"/>
        <v>0</v>
      </c>
      <c r="BC791" s="214">
        <f t="shared" si="5"/>
        <v>0</v>
      </c>
      <c r="BD791" s="214">
        <f t="shared" si="6"/>
        <v>0</v>
      </c>
      <c r="BE791" s="214">
        <f t="shared" si="7"/>
        <v>0</v>
      </c>
      <c r="CA791" s="241">
        <v>8</v>
      </c>
      <c r="CB791" s="241">
        <v>0</v>
      </c>
    </row>
    <row r="792" spans="1:80" ht="12.75">
      <c r="A792" s="242">
        <v>147</v>
      </c>
      <c r="B792" s="243" t="s">
        <v>937</v>
      </c>
      <c r="C792" s="244" t="s">
        <v>938</v>
      </c>
      <c r="D792" s="245" t="s">
        <v>579</v>
      </c>
      <c r="E792" s="246">
        <v>67.706161812</v>
      </c>
      <c r="F792" s="377"/>
      <c r="G792" s="247">
        <f t="shared" si="0"/>
        <v>0</v>
      </c>
      <c r="H792" s="248">
        <v>0</v>
      </c>
      <c r="I792" s="249">
        <f t="shared" si="1"/>
        <v>0</v>
      </c>
      <c r="J792" s="248"/>
      <c r="K792" s="249">
        <f t="shared" si="2"/>
        <v>0</v>
      </c>
      <c r="O792" s="241">
        <v>2</v>
      </c>
      <c r="AA792" s="214">
        <v>8</v>
      </c>
      <c r="AB792" s="214">
        <v>0</v>
      </c>
      <c r="AC792" s="214">
        <v>3</v>
      </c>
      <c r="AZ792" s="214">
        <v>1</v>
      </c>
      <c r="BA792" s="214">
        <f t="shared" si="3"/>
        <v>0</v>
      </c>
      <c r="BB792" s="214">
        <f t="shared" si="4"/>
        <v>0</v>
      </c>
      <c r="BC792" s="214">
        <f t="shared" si="5"/>
        <v>0</v>
      </c>
      <c r="BD792" s="214">
        <f t="shared" si="6"/>
        <v>0</v>
      </c>
      <c r="BE792" s="214">
        <f t="shared" si="7"/>
        <v>0</v>
      </c>
      <c r="CA792" s="241">
        <v>8</v>
      </c>
      <c r="CB792" s="241">
        <v>0</v>
      </c>
    </row>
    <row r="793" spans="1:80" ht="12.75">
      <c r="A793" s="242">
        <v>148</v>
      </c>
      <c r="B793" s="243" t="s">
        <v>939</v>
      </c>
      <c r="C793" s="244" t="s">
        <v>940</v>
      </c>
      <c r="D793" s="245" t="s">
        <v>579</v>
      </c>
      <c r="E793" s="246">
        <v>270.824647248</v>
      </c>
      <c r="F793" s="377"/>
      <c r="G793" s="247">
        <f t="shared" si="0"/>
        <v>0</v>
      </c>
      <c r="H793" s="248">
        <v>0</v>
      </c>
      <c r="I793" s="249">
        <f t="shared" si="1"/>
        <v>0</v>
      </c>
      <c r="J793" s="248"/>
      <c r="K793" s="249">
        <f t="shared" si="2"/>
        <v>0</v>
      </c>
      <c r="O793" s="241">
        <v>2</v>
      </c>
      <c r="AA793" s="214">
        <v>8</v>
      </c>
      <c r="AB793" s="214">
        <v>0</v>
      </c>
      <c r="AC793" s="214">
        <v>3</v>
      </c>
      <c r="AZ793" s="214">
        <v>1</v>
      </c>
      <c r="BA793" s="214">
        <f t="shared" si="3"/>
        <v>0</v>
      </c>
      <c r="BB793" s="214">
        <f t="shared" si="4"/>
        <v>0</v>
      </c>
      <c r="BC793" s="214">
        <f t="shared" si="5"/>
        <v>0</v>
      </c>
      <c r="BD793" s="214">
        <f t="shared" si="6"/>
        <v>0</v>
      </c>
      <c r="BE793" s="214">
        <f t="shared" si="7"/>
        <v>0</v>
      </c>
      <c r="CA793" s="241">
        <v>8</v>
      </c>
      <c r="CB793" s="241">
        <v>0</v>
      </c>
    </row>
    <row r="794" spans="1:80" ht="12.75">
      <c r="A794" s="242">
        <v>149</v>
      </c>
      <c r="B794" s="243" t="s">
        <v>941</v>
      </c>
      <c r="C794" s="244" t="s">
        <v>942</v>
      </c>
      <c r="D794" s="245" t="s">
        <v>579</v>
      </c>
      <c r="E794" s="246">
        <v>67.706161812</v>
      </c>
      <c r="F794" s="377"/>
      <c r="G794" s="247">
        <f t="shared" si="0"/>
        <v>0</v>
      </c>
      <c r="H794" s="248">
        <v>0</v>
      </c>
      <c r="I794" s="249">
        <f t="shared" si="1"/>
        <v>0</v>
      </c>
      <c r="J794" s="248"/>
      <c r="K794" s="249">
        <f t="shared" si="2"/>
        <v>0</v>
      </c>
      <c r="O794" s="241">
        <v>2</v>
      </c>
      <c r="AA794" s="214">
        <v>8</v>
      </c>
      <c r="AB794" s="214">
        <v>0</v>
      </c>
      <c r="AC794" s="214">
        <v>3</v>
      </c>
      <c r="AZ794" s="214">
        <v>1</v>
      </c>
      <c r="BA794" s="214">
        <f t="shared" si="3"/>
        <v>0</v>
      </c>
      <c r="BB794" s="214">
        <f t="shared" si="4"/>
        <v>0</v>
      </c>
      <c r="BC794" s="214">
        <f t="shared" si="5"/>
        <v>0</v>
      </c>
      <c r="BD794" s="214">
        <f t="shared" si="6"/>
        <v>0</v>
      </c>
      <c r="BE794" s="214">
        <f t="shared" si="7"/>
        <v>0</v>
      </c>
      <c r="CA794" s="241">
        <v>8</v>
      </c>
      <c r="CB794" s="241">
        <v>0</v>
      </c>
    </row>
    <row r="795" spans="1:57" ht="12.75">
      <c r="A795" s="258"/>
      <c r="B795" s="259" t="s">
        <v>102</v>
      </c>
      <c r="C795" s="260" t="s">
        <v>928</v>
      </c>
      <c r="D795" s="261"/>
      <c r="E795" s="262"/>
      <c r="F795" s="542"/>
      <c r="G795" s="264">
        <f>SUM(G787:G794)</f>
        <v>0</v>
      </c>
      <c r="H795" s="265"/>
      <c r="I795" s="266">
        <f>SUM(I787:I794)</f>
        <v>0</v>
      </c>
      <c r="J795" s="265"/>
      <c r="K795" s="266">
        <f>SUM(K787:K794)</f>
        <v>0</v>
      </c>
      <c r="O795" s="241">
        <v>4</v>
      </c>
      <c r="BA795" s="267">
        <f>SUM(BA787:BA794)</f>
        <v>0</v>
      </c>
      <c r="BB795" s="267">
        <f>SUM(BB787:BB794)</f>
        <v>0</v>
      </c>
      <c r="BC795" s="267">
        <f>SUM(BC787:BC794)</f>
        <v>0</v>
      </c>
      <c r="BD795" s="267">
        <f>SUM(BD787:BD794)</f>
        <v>0</v>
      </c>
      <c r="BE795" s="267">
        <f>SUM(BE787:BE794)</f>
        <v>0</v>
      </c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ht="12.75">
      <c r="E805" s="214"/>
    </row>
    <row r="806" ht="12.75">
      <c r="E806" s="214"/>
    </row>
    <row r="807" ht="12.75">
      <c r="E807" s="214"/>
    </row>
    <row r="808" ht="12.75">
      <c r="E808" s="214"/>
    </row>
    <row r="809" ht="12.75">
      <c r="E809" s="214"/>
    </row>
    <row r="810" ht="12.75">
      <c r="E810" s="214"/>
    </row>
    <row r="811" ht="12.75">
      <c r="E811" s="214"/>
    </row>
    <row r="812" ht="12.75">
      <c r="E812" s="214"/>
    </row>
    <row r="813" ht="12.75">
      <c r="E813" s="214"/>
    </row>
    <row r="814" ht="12.75">
      <c r="E814" s="214"/>
    </row>
    <row r="815" ht="12.75">
      <c r="E815" s="214"/>
    </row>
    <row r="816" ht="12.75">
      <c r="E816" s="214"/>
    </row>
    <row r="817" ht="12.75">
      <c r="E817" s="214"/>
    </row>
    <row r="818" ht="12.75">
      <c r="E818" s="214"/>
    </row>
    <row r="819" spans="1:7" ht="12.75">
      <c r="A819" s="257"/>
      <c r="B819" s="257"/>
      <c r="C819" s="257"/>
      <c r="D819" s="257"/>
      <c r="E819" s="257"/>
      <c r="F819" s="257"/>
      <c r="G819" s="257"/>
    </row>
    <row r="820" spans="1:7" ht="12.75">
      <c r="A820" s="257"/>
      <c r="B820" s="257"/>
      <c r="C820" s="257"/>
      <c r="D820" s="257"/>
      <c r="E820" s="257"/>
      <c r="F820" s="257"/>
      <c r="G820" s="257"/>
    </row>
    <row r="821" spans="1:7" ht="12.75">
      <c r="A821" s="257"/>
      <c r="B821" s="257"/>
      <c r="C821" s="257"/>
      <c r="D821" s="257"/>
      <c r="E821" s="257"/>
      <c r="F821" s="257"/>
      <c r="G821" s="257"/>
    </row>
    <row r="822" spans="1:7" ht="12.75">
      <c r="A822" s="257"/>
      <c r="B822" s="257"/>
      <c r="C822" s="257"/>
      <c r="D822" s="257"/>
      <c r="E822" s="257"/>
      <c r="F822" s="257"/>
      <c r="G822" s="257"/>
    </row>
    <row r="823" ht="12.75">
      <c r="E823" s="214"/>
    </row>
    <row r="824" ht="12.75">
      <c r="E824" s="214"/>
    </row>
    <row r="825" ht="12.75">
      <c r="E825" s="214"/>
    </row>
    <row r="826" ht="12.75">
      <c r="E826" s="214"/>
    </row>
    <row r="827" ht="12.75">
      <c r="E827" s="214"/>
    </row>
    <row r="828" ht="12.75">
      <c r="E828" s="214"/>
    </row>
    <row r="829" ht="12.75">
      <c r="E829" s="214"/>
    </row>
    <row r="830" ht="12.75">
      <c r="E830" s="214"/>
    </row>
    <row r="831" ht="12.75">
      <c r="E831" s="214"/>
    </row>
    <row r="832" ht="12.75">
      <c r="E832" s="214"/>
    </row>
    <row r="833" ht="12.75">
      <c r="E833" s="214"/>
    </row>
    <row r="834" ht="12.75">
      <c r="E834" s="214"/>
    </row>
    <row r="835" ht="12.75">
      <c r="E835" s="214"/>
    </row>
    <row r="836" ht="12.75">
      <c r="E836" s="214"/>
    </row>
    <row r="837" ht="12.75">
      <c r="E837" s="214"/>
    </row>
    <row r="838" ht="12.75">
      <c r="E838" s="214"/>
    </row>
    <row r="839" ht="12.75">
      <c r="E839" s="214"/>
    </row>
    <row r="840" ht="12.75">
      <c r="E840" s="214"/>
    </row>
    <row r="841" ht="12.75">
      <c r="E841" s="214"/>
    </row>
    <row r="842" ht="12.75">
      <c r="E842" s="214"/>
    </row>
    <row r="843" ht="12.75">
      <c r="E843" s="214"/>
    </row>
    <row r="844" ht="12.75">
      <c r="E844" s="214"/>
    </row>
    <row r="845" ht="12.75">
      <c r="E845" s="214"/>
    </row>
    <row r="846" ht="12.75">
      <c r="E846" s="214"/>
    </row>
    <row r="847" ht="12.75">
      <c r="E847" s="214"/>
    </row>
    <row r="848" ht="12.75">
      <c r="E848" s="214"/>
    </row>
    <row r="849" ht="12.75">
      <c r="E849" s="214"/>
    </row>
    <row r="850" ht="12.75">
      <c r="E850" s="214"/>
    </row>
    <row r="851" ht="12.75">
      <c r="E851" s="214"/>
    </row>
    <row r="852" ht="12.75">
      <c r="E852" s="214"/>
    </row>
    <row r="853" ht="12.75">
      <c r="E853" s="214"/>
    </row>
    <row r="854" spans="1:2" ht="12.75">
      <c r="A854" s="268"/>
      <c r="B854" s="268"/>
    </row>
    <row r="855" spans="1:7" ht="12.75">
      <c r="A855" s="257"/>
      <c r="B855" s="257"/>
      <c r="C855" s="269"/>
      <c r="D855" s="269"/>
      <c r="E855" s="270"/>
      <c r="F855" s="269"/>
      <c r="G855" s="271"/>
    </row>
    <row r="856" spans="1:7" ht="12.75">
      <c r="A856" s="272"/>
      <c r="B856" s="272"/>
      <c r="C856" s="257"/>
      <c r="D856" s="257"/>
      <c r="E856" s="273"/>
      <c r="F856" s="257"/>
      <c r="G856" s="257"/>
    </row>
    <row r="857" spans="1:7" ht="12.75">
      <c r="A857" s="257"/>
      <c r="B857" s="257"/>
      <c r="C857" s="257"/>
      <c r="D857" s="257"/>
      <c r="E857" s="273"/>
      <c r="F857" s="257"/>
      <c r="G857" s="257"/>
    </row>
    <row r="858" spans="1:7" ht="12.75">
      <c r="A858" s="257"/>
      <c r="B858" s="257"/>
      <c r="C858" s="257"/>
      <c r="D858" s="257"/>
      <c r="E858" s="273"/>
      <c r="F858" s="257"/>
      <c r="G858" s="257"/>
    </row>
    <row r="859" spans="1:7" ht="12.75">
      <c r="A859" s="257"/>
      <c r="B859" s="257"/>
      <c r="C859" s="257"/>
      <c r="D859" s="257"/>
      <c r="E859" s="273"/>
      <c r="F859" s="257"/>
      <c r="G859" s="257"/>
    </row>
    <row r="860" spans="1:7" ht="12.75">
      <c r="A860" s="257"/>
      <c r="B860" s="257"/>
      <c r="C860" s="257"/>
      <c r="D860" s="257"/>
      <c r="E860" s="273"/>
      <c r="F860" s="257"/>
      <c r="G860" s="257"/>
    </row>
    <row r="861" spans="1:7" ht="12.75">
      <c r="A861" s="257"/>
      <c r="B861" s="257"/>
      <c r="C861" s="257"/>
      <c r="D861" s="257"/>
      <c r="E861" s="273"/>
      <c r="F861" s="257"/>
      <c r="G861" s="257"/>
    </row>
    <row r="862" spans="1:7" ht="12.75">
      <c r="A862" s="257"/>
      <c r="B862" s="257"/>
      <c r="C862" s="257"/>
      <c r="D862" s="257"/>
      <c r="E862" s="273"/>
      <c r="F862" s="257"/>
      <c r="G862" s="257"/>
    </row>
    <row r="863" spans="1:7" ht="12.75">
      <c r="A863" s="257"/>
      <c r="B863" s="257"/>
      <c r="C863" s="257"/>
      <c r="D863" s="257"/>
      <c r="E863" s="273"/>
      <c r="F863" s="257"/>
      <c r="G863" s="257"/>
    </row>
    <row r="864" spans="1:7" ht="12.75">
      <c r="A864" s="257"/>
      <c r="B864" s="257"/>
      <c r="C864" s="257"/>
      <c r="D864" s="257"/>
      <c r="E864" s="273"/>
      <c r="F864" s="257"/>
      <c r="G864" s="257"/>
    </row>
    <row r="865" spans="1:7" ht="12.75">
      <c r="A865" s="257"/>
      <c r="B865" s="257"/>
      <c r="C865" s="257"/>
      <c r="D865" s="257"/>
      <c r="E865" s="273"/>
      <c r="F865" s="257"/>
      <c r="G865" s="257"/>
    </row>
    <row r="866" spans="1:7" ht="12.75">
      <c r="A866" s="257"/>
      <c r="B866" s="257"/>
      <c r="C866" s="257"/>
      <c r="D866" s="257"/>
      <c r="E866" s="273"/>
      <c r="F866" s="257"/>
      <c r="G866" s="257"/>
    </row>
    <row r="867" spans="1:7" ht="12.75">
      <c r="A867" s="257"/>
      <c r="B867" s="257"/>
      <c r="C867" s="257"/>
      <c r="D867" s="257"/>
      <c r="E867" s="273"/>
      <c r="F867" s="257"/>
      <c r="G867" s="257"/>
    </row>
    <row r="868" spans="1:7" ht="12.75">
      <c r="A868" s="257"/>
      <c r="B868" s="257"/>
      <c r="C868" s="257"/>
      <c r="D868" s="257"/>
      <c r="E868" s="273"/>
      <c r="F868" s="257"/>
      <c r="G868" s="257"/>
    </row>
  </sheetData>
  <sheetProtection algorithmName="SHA-512" hashValue="41jEOWhRoWhnRKQmHdk0BkoE22A0W3ai3dmWyTJOaQ5q899cCURUp7YFurbLA1ks0U5R1eVihD+GbC1zmye1dA==" saltValue="jpMJ/oJsYcqFbDfqH/DGeA==" spinCount="100000" sheet="1" objects="1" scenarios="1"/>
  <mergeCells count="584">
    <mergeCell ref="C782:D782"/>
    <mergeCell ref="C769:D769"/>
    <mergeCell ref="C771:D771"/>
    <mergeCell ref="C772:D772"/>
    <mergeCell ref="C773:D773"/>
    <mergeCell ref="C774:D774"/>
    <mergeCell ref="C775:D775"/>
    <mergeCell ref="C777:D777"/>
    <mergeCell ref="C778:D778"/>
    <mergeCell ref="C755:D755"/>
    <mergeCell ref="C759:D759"/>
    <mergeCell ref="C761:D761"/>
    <mergeCell ref="C763:D763"/>
    <mergeCell ref="C764:D764"/>
    <mergeCell ref="C765:D765"/>
    <mergeCell ref="C747:D747"/>
    <mergeCell ref="C748:D748"/>
    <mergeCell ref="C749:D749"/>
    <mergeCell ref="C750:D750"/>
    <mergeCell ref="C751:D751"/>
    <mergeCell ref="C738:D738"/>
    <mergeCell ref="C739:D739"/>
    <mergeCell ref="C740:D740"/>
    <mergeCell ref="C741:D741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18:D718"/>
    <mergeCell ref="C719:D719"/>
    <mergeCell ref="C721:D721"/>
    <mergeCell ref="C722:D722"/>
    <mergeCell ref="C723:D723"/>
    <mergeCell ref="C724:D724"/>
    <mergeCell ref="C712:D712"/>
    <mergeCell ref="C713:D713"/>
    <mergeCell ref="C714:D714"/>
    <mergeCell ref="C715:D715"/>
    <mergeCell ref="C716:D716"/>
    <mergeCell ref="C717:D717"/>
    <mergeCell ref="C706:D706"/>
    <mergeCell ref="C707:D707"/>
    <mergeCell ref="C708:D708"/>
    <mergeCell ref="C709:D709"/>
    <mergeCell ref="C710:D710"/>
    <mergeCell ref="C711:D711"/>
    <mergeCell ref="C693:D693"/>
    <mergeCell ref="C695:D695"/>
    <mergeCell ref="C700:D700"/>
    <mergeCell ref="C701:D701"/>
    <mergeCell ref="C702:D702"/>
    <mergeCell ref="C703:D703"/>
    <mergeCell ref="C704:D704"/>
    <mergeCell ref="C705:D705"/>
    <mergeCell ref="C684:D684"/>
    <mergeCell ref="C686:D686"/>
    <mergeCell ref="C688:D688"/>
    <mergeCell ref="C690:D690"/>
    <mergeCell ref="C691:D691"/>
    <mergeCell ref="C692:D692"/>
    <mergeCell ref="C678:D678"/>
    <mergeCell ref="C679:D679"/>
    <mergeCell ref="C680:D680"/>
    <mergeCell ref="C681:D681"/>
    <mergeCell ref="C682:D682"/>
    <mergeCell ref="C683:D683"/>
    <mergeCell ref="C664:D664"/>
    <mergeCell ref="C665:D665"/>
    <mergeCell ref="C666:D666"/>
    <mergeCell ref="C671:D671"/>
    <mergeCell ref="C673:D673"/>
    <mergeCell ref="C674:D674"/>
    <mergeCell ref="C676:D676"/>
    <mergeCell ref="C677:D677"/>
    <mergeCell ref="C658:D658"/>
    <mergeCell ref="C659:D659"/>
    <mergeCell ref="C660:D660"/>
    <mergeCell ref="C661:D661"/>
    <mergeCell ref="C662:D662"/>
    <mergeCell ref="C663:D663"/>
    <mergeCell ref="C651:D651"/>
    <mergeCell ref="C652:D652"/>
    <mergeCell ref="C653:D653"/>
    <mergeCell ref="C654:D654"/>
    <mergeCell ref="C655:D655"/>
    <mergeCell ref="C657:D657"/>
    <mergeCell ref="C645:D645"/>
    <mergeCell ref="C646:D646"/>
    <mergeCell ref="C647:D647"/>
    <mergeCell ref="C648:D648"/>
    <mergeCell ref="C649:D649"/>
    <mergeCell ref="C650:D650"/>
    <mergeCell ref="C635:D635"/>
    <mergeCell ref="C636:D636"/>
    <mergeCell ref="C638:D638"/>
    <mergeCell ref="C639:D639"/>
    <mergeCell ref="C641:D641"/>
    <mergeCell ref="C642:D642"/>
    <mergeCell ref="C643:D643"/>
    <mergeCell ref="C644:D644"/>
    <mergeCell ref="C624:D624"/>
    <mergeCell ref="C626:D626"/>
    <mergeCell ref="C627:D627"/>
    <mergeCell ref="C628:D628"/>
    <mergeCell ref="C629:D629"/>
    <mergeCell ref="C630:D630"/>
    <mergeCell ref="C616:D616"/>
    <mergeCell ref="C617:D617"/>
    <mergeCell ref="C618:D618"/>
    <mergeCell ref="C620:D620"/>
    <mergeCell ref="C621:D621"/>
    <mergeCell ref="C623:D623"/>
    <mergeCell ref="C610:D610"/>
    <mergeCell ref="C611:D611"/>
    <mergeCell ref="C612:D612"/>
    <mergeCell ref="C613:D613"/>
    <mergeCell ref="C614:D614"/>
    <mergeCell ref="C615:D615"/>
    <mergeCell ref="C602:D602"/>
    <mergeCell ref="C603:D603"/>
    <mergeCell ref="C605:D605"/>
    <mergeCell ref="C606:D606"/>
    <mergeCell ref="C607:D607"/>
    <mergeCell ref="C609:D609"/>
    <mergeCell ref="C594:D594"/>
    <mergeCell ref="C595:D595"/>
    <mergeCell ref="C596:D596"/>
    <mergeCell ref="C597:D597"/>
    <mergeCell ref="C598:D598"/>
    <mergeCell ref="C601:D601"/>
    <mergeCell ref="C587:D587"/>
    <mergeCell ref="C589:D589"/>
    <mergeCell ref="C590:D590"/>
    <mergeCell ref="C591:D591"/>
    <mergeCell ref="C592:D592"/>
    <mergeCell ref="C593:D593"/>
    <mergeCell ref="C579:D579"/>
    <mergeCell ref="C580:D580"/>
    <mergeCell ref="C581:D581"/>
    <mergeCell ref="C583:D583"/>
    <mergeCell ref="C584:D584"/>
    <mergeCell ref="C586:D586"/>
    <mergeCell ref="C565:D565"/>
    <mergeCell ref="C571:D571"/>
    <mergeCell ref="C572:D572"/>
    <mergeCell ref="C573:D573"/>
    <mergeCell ref="C574:D574"/>
    <mergeCell ref="C575:D575"/>
    <mergeCell ref="C576:D576"/>
    <mergeCell ref="C578:D578"/>
    <mergeCell ref="C556:D556"/>
    <mergeCell ref="C558:D558"/>
    <mergeCell ref="C559:D559"/>
    <mergeCell ref="C560:D560"/>
    <mergeCell ref="C562:D562"/>
    <mergeCell ref="C563:D563"/>
    <mergeCell ref="C543:D543"/>
    <mergeCell ref="C544:D544"/>
    <mergeCell ref="C545:D545"/>
    <mergeCell ref="C550:D550"/>
    <mergeCell ref="C551:D551"/>
    <mergeCell ref="C552:D552"/>
    <mergeCell ref="C554:D554"/>
    <mergeCell ref="C555:D555"/>
    <mergeCell ref="C536:D536"/>
    <mergeCell ref="C537:D537"/>
    <mergeCell ref="C538:D538"/>
    <mergeCell ref="C539:D539"/>
    <mergeCell ref="C540:D540"/>
    <mergeCell ref="C541:D541"/>
    <mergeCell ref="C522:D522"/>
    <mergeCell ref="C523:D523"/>
    <mergeCell ref="C524:D524"/>
    <mergeCell ref="C529:D529"/>
    <mergeCell ref="C530:D530"/>
    <mergeCell ref="C532:D532"/>
    <mergeCell ref="C533:D533"/>
    <mergeCell ref="C534:D534"/>
    <mergeCell ref="C514:D514"/>
    <mergeCell ref="C515:D515"/>
    <mergeCell ref="C516:D516"/>
    <mergeCell ref="C518:D518"/>
    <mergeCell ref="C520:D520"/>
    <mergeCell ref="C521:D521"/>
    <mergeCell ref="C505:D505"/>
    <mergeCell ref="C507:D507"/>
    <mergeCell ref="C508:D508"/>
    <mergeCell ref="C510:D510"/>
    <mergeCell ref="C511:D511"/>
    <mergeCell ref="C512:D512"/>
    <mergeCell ref="C496:D496"/>
    <mergeCell ref="C498:D498"/>
    <mergeCell ref="C499:D499"/>
    <mergeCell ref="C501:D501"/>
    <mergeCell ref="C502:D502"/>
    <mergeCell ref="C504:D504"/>
    <mergeCell ref="C488:D488"/>
    <mergeCell ref="C490:D490"/>
    <mergeCell ref="C491:D491"/>
    <mergeCell ref="C492:D492"/>
    <mergeCell ref="C494:D494"/>
    <mergeCell ref="C495:D495"/>
    <mergeCell ref="C475:D475"/>
    <mergeCell ref="C476:D476"/>
    <mergeCell ref="C477:D477"/>
    <mergeCell ref="C482:D482"/>
    <mergeCell ref="C483:D483"/>
    <mergeCell ref="C484:D484"/>
    <mergeCell ref="C486:D486"/>
    <mergeCell ref="C487:D487"/>
    <mergeCell ref="C467:D467"/>
    <mergeCell ref="C468:D468"/>
    <mergeCell ref="C469:D469"/>
    <mergeCell ref="C470:D470"/>
    <mergeCell ref="C472:D472"/>
    <mergeCell ref="C474:D474"/>
    <mergeCell ref="C452:D452"/>
    <mergeCell ref="C459:D459"/>
    <mergeCell ref="C460:D460"/>
    <mergeCell ref="C462:D462"/>
    <mergeCell ref="C464:D464"/>
    <mergeCell ref="C465:D465"/>
    <mergeCell ref="C445:D445"/>
    <mergeCell ref="C447:D447"/>
    <mergeCell ref="C448:D448"/>
    <mergeCell ref="C449:D449"/>
    <mergeCell ref="C450:D450"/>
    <mergeCell ref="C451:D451"/>
    <mergeCell ref="C433:D433"/>
    <mergeCell ref="C434:D434"/>
    <mergeCell ref="C435:D435"/>
    <mergeCell ref="C439:D439"/>
    <mergeCell ref="C440:D440"/>
    <mergeCell ref="C441:D441"/>
    <mergeCell ref="C442:D442"/>
    <mergeCell ref="C444:D444"/>
    <mergeCell ref="C427:D427"/>
    <mergeCell ref="C428:D428"/>
    <mergeCell ref="C429:D429"/>
    <mergeCell ref="C430:D430"/>
    <mergeCell ref="C431:D431"/>
    <mergeCell ref="C432:D432"/>
    <mergeCell ref="C418:D418"/>
    <mergeCell ref="C419:D419"/>
    <mergeCell ref="C421:D421"/>
    <mergeCell ref="C422:D422"/>
    <mergeCell ref="C423:D423"/>
    <mergeCell ref="C424:D424"/>
    <mergeCell ref="C425:D425"/>
    <mergeCell ref="C426:D426"/>
    <mergeCell ref="C399:D399"/>
    <mergeCell ref="C401:D401"/>
    <mergeCell ref="C405:D405"/>
    <mergeCell ref="C413:D413"/>
    <mergeCell ref="C414:D414"/>
    <mergeCell ref="C389:D389"/>
    <mergeCell ref="C393:D393"/>
    <mergeCell ref="C394:D394"/>
    <mergeCell ref="C395:D395"/>
    <mergeCell ref="C396:D396"/>
    <mergeCell ref="C397:D397"/>
    <mergeCell ref="C375:D375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67:D367"/>
    <mergeCell ref="C368:D368"/>
    <mergeCell ref="C369:D369"/>
    <mergeCell ref="C370:D370"/>
    <mergeCell ref="C371:D371"/>
    <mergeCell ref="C385:D385"/>
    <mergeCell ref="C360:D360"/>
    <mergeCell ref="C361:D361"/>
    <mergeCell ref="C362:D362"/>
    <mergeCell ref="C363:D363"/>
    <mergeCell ref="C364:D364"/>
    <mergeCell ref="C365:D365"/>
    <mergeCell ref="C353:D353"/>
    <mergeCell ref="C355:D355"/>
    <mergeCell ref="C356:D356"/>
    <mergeCell ref="C357:D357"/>
    <mergeCell ref="C358:D358"/>
    <mergeCell ref="C359:D359"/>
    <mergeCell ref="C339:D339"/>
    <mergeCell ref="C340:D340"/>
    <mergeCell ref="C341:D341"/>
    <mergeCell ref="C342:D342"/>
    <mergeCell ref="C343:D343"/>
    <mergeCell ref="C344:D344"/>
    <mergeCell ref="C331:D331"/>
    <mergeCell ref="C332:D332"/>
    <mergeCell ref="C334:D334"/>
    <mergeCell ref="C335:D335"/>
    <mergeCell ref="C336:D336"/>
    <mergeCell ref="C337:D337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0:D310"/>
    <mergeCell ref="C312:D312"/>
    <mergeCell ref="C313:D313"/>
    <mergeCell ref="C315:D315"/>
    <mergeCell ref="C316:D316"/>
    <mergeCell ref="C317:D317"/>
    <mergeCell ref="C302:D302"/>
    <mergeCell ref="C304:D304"/>
    <mergeCell ref="C305:D305"/>
    <mergeCell ref="C306:D306"/>
    <mergeCell ref="C307:D307"/>
    <mergeCell ref="C309:D309"/>
    <mergeCell ref="C295:D295"/>
    <mergeCell ref="C296:D296"/>
    <mergeCell ref="C297:D297"/>
    <mergeCell ref="C298:D298"/>
    <mergeCell ref="C299:D299"/>
    <mergeCell ref="C301:D301"/>
    <mergeCell ref="C289:D289"/>
    <mergeCell ref="C290:D290"/>
    <mergeCell ref="C291:D291"/>
    <mergeCell ref="C292:D292"/>
    <mergeCell ref="C293:D293"/>
    <mergeCell ref="C294:D294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56:D256"/>
    <mergeCell ref="C257:D257"/>
    <mergeCell ref="C258:D258"/>
    <mergeCell ref="C259:D259"/>
    <mergeCell ref="C260:D260"/>
    <mergeCell ref="C262:D262"/>
    <mergeCell ref="C249:D249"/>
    <mergeCell ref="C251:D251"/>
    <mergeCell ref="C252:D252"/>
    <mergeCell ref="C253:D253"/>
    <mergeCell ref="C254:D254"/>
    <mergeCell ref="C255:D255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0:D230"/>
    <mergeCell ref="C231:D231"/>
    <mergeCell ref="C232:D232"/>
    <mergeCell ref="C234:D234"/>
    <mergeCell ref="C235:D235"/>
    <mergeCell ref="C236:D236"/>
    <mergeCell ref="C224:D224"/>
    <mergeCell ref="C225:D225"/>
    <mergeCell ref="C226:D226"/>
    <mergeCell ref="C227:D227"/>
    <mergeCell ref="C228:D228"/>
    <mergeCell ref="C229:D229"/>
    <mergeCell ref="C217:D217"/>
    <mergeCell ref="C218:D218"/>
    <mergeCell ref="C220:D220"/>
    <mergeCell ref="C221:D221"/>
    <mergeCell ref="C222:D222"/>
    <mergeCell ref="C223:D223"/>
    <mergeCell ref="C211:D211"/>
    <mergeCell ref="C212:D212"/>
    <mergeCell ref="C213:D213"/>
    <mergeCell ref="C214:D214"/>
    <mergeCell ref="C215:D215"/>
    <mergeCell ref="C216:D216"/>
    <mergeCell ref="C203:D203"/>
    <mergeCell ref="C205:D205"/>
    <mergeCell ref="C206:D206"/>
    <mergeCell ref="C208:D208"/>
    <mergeCell ref="C209:D209"/>
    <mergeCell ref="C210:D210"/>
    <mergeCell ref="C195:D195"/>
    <mergeCell ref="C196:D196"/>
    <mergeCell ref="C198:D198"/>
    <mergeCell ref="C199:D199"/>
    <mergeCell ref="C200:D200"/>
    <mergeCell ref="C201:D201"/>
    <mergeCell ref="C188:D188"/>
    <mergeCell ref="C189:D189"/>
    <mergeCell ref="C190:D190"/>
    <mergeCell ref="C191:D191"/>
    <mergeCell ref="C192:D192"/>
    <mergeCell ref="C193:D193"/>
    <mergeCell ref="C181:D181"/>
    <mergeCell ref="C182:D182"/>
    <mergeCell ref="C183:D183"/>
    <mergeCell ref="C184:D184"/>
    <mergeCell ref="C185:D185"/>
    <mergeCell ref="C187:D187"/>
    <mergeCell ref="C175:D175"/>
    <mergeCell ref="C176:D176"/>
    <mergeCell ref="C177:D177"/>
    <mergeCell ref="C178:D178"/>
    <mergeCell ref="C179:D179"/>
    <mergeCell ref="C180:D180"/>
    <mergeCell ref="C163:D163"/>
    <mergeCell ref="C164:D164"/>
    <mergeCell ref="C168:D168"/>
    <mergeCell ref="C169:D169"/>
    <mergeCell ref="C171:D171"/>
    <mergeCell ref="C172:D172"/>
    <mergeCell ref="C173:D173"/>
    <mergeCell ref="C174:D174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4:D144"/>
    <mergeCell ref="C145:D145"/>
    <mergeCell ref="C146:D146"/>
    <mergeCell ref="C147:D147"/>
    <mergeCell ref="C148:D148"/>
    <mergeCell ref="C150:D150"/>
    <mergeCell ref="C138:D138"/>
    <mergeCell ref="C139:D139"/>
    <mergeCell ref="C140:D140"/>
    <mergeCell ref="C141:D141"/>
    <mergeCell ref="C142:D142"/>
    <mergeCell ref="C143:D143"/>
    <mergeCell ref="C131:D131"/>
    <mergeCell ref="C132:D132"/>
    <mergeCell ref="C134:D134"/>
    <mergeCell ref="C135:D135"/>
    <mergeCell ref="C136:D136"/>
    <mergeCell ref="C137:D137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03:D103"/>
    <mergeCell ref="C104:D104"/>
    <mergeCell ref="C105:D105"/>
    <mergeCell ref="C106:D106"/>
    <mergeCell ref="C108:D108"/>
    <mergeCell ref="C109:D109"/>
    <mergeCell ref="C96:D96"/>
    <mergeCell ref="C97:D97"/>
    <mergeCell ref="C98:D98"/>
    <mergeCell ref="C99:D99"/>
    <mergeCell ref="C100:D100"/>
    <mergeCell ref="C102:D102"/>
    <mergeCell ref="C89:D89"/>
    <mergeCell ref="C90:D90"/>
    <mergeCell ref="C91:D91"/>
    <mergeCell ref="C92:D92"/>
    <mergeCell ref="C93:D93"/>
    <mergeCell ref="C95:D95"/>
    <mergeCell ref="C77:D77"/>
    <mergeCell ref="C81:D81"/>
    <mergeCell ref="C82:D82"/>
    <mergeCell ref="C83:D83"/>
    <mergeCell ref="C84:D84"/>
    <mergeCell ref="C85:D85"/>
    <mergeCell ref="C86:D86"/>
    <mergeCell ref="C88:D88"/>
    <mergeCell ref="C66:D66"/>
    <mergeCell ref="C67:D67"/>
    <mergeCell ref="C68:D68"/>
    <mergeCell ref="C69:D69"/>
    <mergeCell ref="C73:D73"/>
    <mergeCell ref="C74:D74"/>
    <mergeCell ref="C75:D75"/>
    <mergeCell ref="C76:D76"/>
    <mergeCell ref="C60:D60"/>
    <mergeCell ref="C61:D61"/>
    <mergeCell ref="C62:D62"/>
    <mergeCell ref="C63:D63"/>
    <mergeCell ref="C64:D64"/>
    <mergeCell ref="C65:D65"/>
    <mergeCell ref="C48:D48"/>
    <mergeCell ref="C49:D49"/>
    <mergeCell ref="C50:D50"/>
    <mergeCell ref="C55:D55"/>
    <mergeCell ref="C56:D56"/>
    <mergeCell ref="C57:D57"/>
    <mergeCell ref="C58:D58"/>
    <mergeCell ref="C59:D59"/>
    <mergeCell ref="C40:D40"/>
    <mergeCell ref="C42:D42"/>
    <mergeCell ref="C43:D43"/>
    <mergeCell ref="C45:D45"/>
    <mergeCell ref="C46:D46"/>
    <mergeCell ref="C47:D47"/>
    <mergeCell ref="C31:D31"/>
    <mergeCell ref="C33:D33"/>
    <mergeCell ref="C34:D34"/>
    <mergeCell ref="C36:D36"/>
    <mergeCell ref="C37:D37"/>
    <mergeCell ref="C39:D39"/>
    <mergeCell ref="C22:D22"/>
    <mergeCell ref="C24:D24"/>
    <mergeCell ref="C25:D25"/>
    <mergeCell ref="C27:D27"/>
    <mergeCell ref="C28:D28"/>
    <mergeCell ref="C30:D30"/>
    <mergeCell ref="C13:D13"/>
    <mergeCell ref="C14:D14"/>
    <mergeCell ref="C16:D16"/>
    <mergeCell ref="C18:D18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1228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1227</v>
      </c>
      <c r="B5" s="92"/>
      <c r="C5" s="93" t="s">
        <v>1228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562" t="s">
        <v>944</v>
      </c>
      <c r="D8" s="562"/>
      <c r="E8" s="563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562"/>
      <c r="D9" s="562"/>
      <c r="E9" s="563"/>
      <c r="F9" s="87"/>
      <c r="G9" s="108"/>
      <c r="H9" s="109"/>
    </row>
    <row r="10" spans="1:8" ht="12.75">
      <c r="A10" s="103" t="s">
        <v>44</v>
      </c>
      <c r="B10" s="87"/>
      <c r="C10" s="562" t="s">
        <v>943</v>
      </c>
      <c r="D10" s="562"/>
      <c r="E10" s="562"/>
      <c r="F10" s="110"/>
      <c r="G10" s="111"/>
      <c r="H10" s="112"/>
    </row>
    <row r="11" spans="1:57" ht="13.5" customHeight="1">
      <c r="A11" s="103" t="s">
        <v>45</v>
      </c>
      <c r="B11" s="87"/>
      <c r="C11" s="562"/>
      <c r="D11" s="562"/>
      <c r="E11" s="562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564"/>
      <c r="D12" s="564"/>
      <c r="E12" s="564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03 1 Rek'!E34</f>
        <v>0</v>
      </c>
      <c r="D15" s="131">
        <f>'SO 03 1 Rek'!A42</f>
        <v>0</v>
      </c>
      <c r="E15" s="132"/>
      <c r="F15" s="133"/>
      <c r="G15" s="130">
        <f>'SO 03 1 Rek'!I42</f>
        <v>0</v>
      </c>
    </row>
    <row r="16" spans="1:7" ht="15.95" customHeight="1">
      <c r="A16" s="128" t="s">
        <v>53</v>
      </c>
      <c r="B16" s="129" t="s">
        <v>54</v>
      </c>
      <c r="C16" s="130">
        <f>'SO 03 1 Rek'!F34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03 1 Rek'!H34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03 1 Rek'!G34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03 1 Rek'!I34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560" t="s">
        <v>62</v>
      </c>
      <c r="B23" s="561"/>
      <c r="C23" s="140">
        <f>C22+G23</f>
        <v>0</v>
      </c>
      <c r="D23" s="141" t="s">
        <v>63</v>
      </c>
      <c r="E23" s="142"/>
      <c r="F23" s="143"/>
      <c r="G23" s="130">
        <f>'SO 03 1 Rek'!H40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566">
        <f>C23-F32</f>
        <v>0</v>
      </c>
      <c r="G30" s="567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566">
        <f>ROUND(PRODUCT(F30,C31/100),0)</f>
        <v>0</v>
      </c>
      <c r="G31" s="567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566">
        <v>0</v>
      </c>
      <c r="G32" s="567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566">
        <f>ROUND(PRODUCT(F32,C33/100),0)</f>
        <v>0</v>
      </c>
      <c r="G33" s="567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568">
        <f>ROUND(SUM(F30:F33),0)</f>
        <v>0</v>
      </c>
      <c r="G34" s="569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70"/>
      <c r="C37" s="570"/>
      <c r="D37" s="570"/>
      <c r="E37" s="570"/>
      <c r="F37" s="570"/>
      <c r="G37" s="570"/>
      <c r="H37" s="1" t="s">
        <v>1</v>
      </c>
    </row>
    <row r="38" spans="1:8" ht="12.75" customHeight="1">
      <c r="A38" s="167"/>
      <c r="B38" s="570"/>
      <c r="C38" s="570"/>
      <c r="D38" s="570"/>
      <c r="E38" s="570"/>
      <c r="F38" s="570"/>
      <c r="G38" s="570"/>
      <c r="H38" s="1" t="s">
        <v>1</v>
      </c>
    </row>
    <row r="39" spans="1:8" ht="12.75">
      <c r="A39" s="167"/>
      <c r="B39" s="570"/>
      <c r="C39" s="570"/>
      <c r="D39" s="570"/>
      <c r="E39" s="570"/>
      <c r="F39" s="570"/>
      <c r="G39" s="570"/>
      <c r="H39" s="1" t="s">
        <v>1</v>
      </c>
    </row>
    <row r="40" spans="1:8" ht="12.75">
      <c r="A40" s="167"/>
      <c r="B40" s="570"/>
      <c r="C40" s="570"/>
      <c r="D40" s="570"/>
      <c r="E40" s="570"/>
      <c r="F40" s="570"/>
      <c r="G40" s="570"/>
      <c r="H40" s="1" t="s">
        <v>1</v>
      </c>
    </row>
    <row r="41" spans="1:8" ht="12.75">
      <c r="A41" s="167"/>
      <c r="B41" s="570"/>
      <c r="C41" s="570"/>
      <c r="D41" s="570"/>
      <c r="E41" s="570"/>
      <c r="F41" s="570"/>
      <c r="G41" s="570"/>
      <c r="H41" s="1" t="s">
        <v>1</v>
      </c>
    </row>
    <row r="42" spans="1:8" ht="12.75">
      <c r="A42" s="167"/>
      <c r="B42" s="570"/>
      <c r="C42" s="570"/>
      <c r="D42" s="570"/>
      <c r="E42" s="570"/>
      <c r="F42" s="570"/>
      <c r="G42" s="570"/>
      <c r="H42" s="1" t="s">
        <v>1</v>
      </c>
    </row>
    <row r="43" spans="1:8" ht="12.75">
      <c r="A43" s="167"/>
      <c r="B43" s="570"/>
      <c r="C43" s="570"/>
      <c r="D43" s="570"/>
      <c r="E43" s="570"/>
      <c r="F43" s="570"/>
      <c r="G43" s="570"/>
      <c r="H43" s="1" t="s">
        <v>1</v>
      </c>
    </row>
    <row r="44" spans="1:8" ht="12.75" customHeight="1">
      <c r="A44" s="167"/>
      <c r="B44" s="570"/>
      <c r="C44" s="570"/>
      <c r="D44" s="570"/>
      <c r="E44" s="570"/>
      <c r="F44" s="570"/>
      <c r="G44" s="570"/>
      <c r="H44" s="1" t="s">
        <v>1</v>
      </c>
    </row>
    <row r="45" spans="1:8" ht="12.75" customHeight="1">
      <c r="A45" s="167"/>
      <c r="B45" s="570"/>
      <c r="C45" s="570"/>
      <c r="D45" s="570"/>
      <c r="E45" s="570"/>
      <c r="F45" s="570"/>
      <c r="G45" s="570"/>
      <c r="H45" s="1" t="s">
        <v>1</v>
      </c>
    </row>
    <row r="46" spans="2:7" ht="12.75">
      <c r="B46" s="565"/>
      <c r="C46" s="565"/>
      <c r="D46" s="565"/>
      <c r="E46" s="565"/>
      <c r="F46" s="565"/>
      <c r="G46" s="565"/>
    </row>
    <row r="47" spans="2:7" ht="12.75">
      <c r="B47" s="565"/>
      <c r="C47" s="565"/>
      <c r="D47" s="565"/>
      <c r="E47" s="565"/>
      <c r="F47" s="565"/>
      <c r="G47" s="565"/>
    </row>
    <row r="48" spans="2:7" ht="12.75">
      <c r="B48" s="565"/>
      <c r="C48" s="565"/>
      <c r="D48" s="565"/>
      <c r="E48" s="565"/>
      <c r="F48" s="565"/>
      <c r="G48" s="565"/>
    </row>
    <row r="49" spans="2:7" ht="12.75">
      <c r="B49" s="565"/>
      <c r="C49" s="565"/>
      <c r="D49" s="565"/>
      <c r="E49" s="565"/>
      <c r="F49" s="565"/>
      <c r="G49" s="565"/>
    </row>
    <row r="50" spans="2:7" ht="12.75">
      <c r="B50" s="565"/>
      <c r="C50" s="565"/>
      <c r="D50" s="565"/>
      <c r="E50" s="565"/>
      <c r="F50" s="565"/>
      <c r="G50" s="565"/>
    </row>
    <row r="51" spans="2:7" ht="12.75">
      <c r="B51" s="565"/>
      <c r="C51" s="565"/>
      <c r="D51" s="565"/>
      <c r="E51" s="565"/>
      <c r="F51" s="565"/>
      <c r="G51" s="565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71" t="s">
        <v>2</v>
      </c>
      <c r="B1" s="572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573" t="s">
        <v>77</v>
      </c>
      <c r="B2" s="574"/>
      <c r="C2" s="174" t="s">
        <v>1229</v>
      </c>
      <c r="D2" s="175"/>
      <c r="E2" s="176"/>
      <c r="F2" s="175"/>
      <c r="G2" s="575" t="s">
        <v>1228</v>
      </c>
      <c r="H2" s="576"/>
      <c r="I2" s="577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2.75">
      <c r="A7" s="274" t="str">
        <f>'SO 03 1 Pol'!B7</f>
        <v>1</v>
      </c>
      <c r="B7" s="47" t="str">
        <f>'SO 03 1 Pol'!C7</f>
        <v>Zemní práce</v>
      </c>
      <c r="D7" s="186"/>
      <c r="E7" s="275">
        <f>'SO 03 1 Pol'!BA70</f>
        <v>0</v>
      </c>
      <c r="F7" s="276">
        <f>'SO 03 1 Pol'!BB70</f>
        <v>0</v>
      </c>
      <c r="G7" s="276">
        <f>'SO 03 1 Pol'!BC70</f>
        <v>0</v>
      </c>
      <c r="H7" s="276">
        <f>'SO 03 1 Pol'!BD70</f>
        <v>0</v>
      </c>
      <c r="I7" s="277">
        <f>'SO 03 1 Pol'!BE70</f>
        <v>0</v>
      </c>
    </row>
    <row r="8" spans="1:9" s="109" customFormat="1" ht="12.75">
      <c r="A8" s="274" t="str">
        <f>'SO 03 1 Pol'!B71</f>
        <v>3</v>
      </c>
      <c r="B8" s="47" t="str">
        <f>'SO 03 1 Pol'!C71</f>
        <v>Svislé a kompletní konstrukce</v>
      </c>
      <c r="D8" s="186"/>
      <c r="E8" s="275">
        <f>'SO 03 1 Pol'!BA91</f>
        <v>0</v>
      </c>
      <c r="F8" s="276">
        <f>'SO 03 1 Pol'!BB91</f>
        <v>0</v>
      </c>
      <c r="G8" s="276">
        <f>'SO 03 1 Pol'!BC91</f>
        <v>0</v>
      </c>
      <c r="H8" s="276">
        <f>'SO 03 1 Pol'!BD91</f>
        <v>0</v>
      </c>
      <c r="I8" s="277">
        <f>'SO 03 1 Pol'!BE91</f>
        <v>0</v>
      </c>
    </row>
    <row r="9" spans="1:9" s="109" customFormat="1" ht="12.75">
      <c r="A9" s="274" t="str">
        <f>'SO 03 1 Pol'!B92</f>
        <v>5</v>
      </c>
      <c r="B9" s="47" t="str">
        <f>'SO 03 1 Pol'!C92</f>
        <v>Komunikace</v>
      </c>
      <c r="D9" s="186"/>
      <c r="E9" s="275">
        <f>'SO 03 1 Pol'!BA153</f>
        <v>0</v>
      </c>
      <c r="F9" s="276">
        <f>'SO 03 1 Pol'!BB153</f>
        <v>0</v>
      </c>
      <c r="G9" s="276">
        <f>'SO 03 1 Pol'!BC153</f>
        <v>0</v>
      </c>
      <c r="H9" s="276">
        <f>'SO 03 1 Pol'!BD153</f>
        <v>0</v>
      </c>
      <c r="I9" s="277">
        <f>'SO 03 1 Pol'!BE153</f>
        <v>0</v>
      </c>
    </row>
    <row r="10" spans="1:9" s="109" customFormat="1" ht="12.75">
      <c r="A10" s="274" t="str">
        <f>'SO 03 1 Pol'!B154</f>
        <v>61</v>
      </c>
      <c r="B10" s="47" t="str">
        <f>'SO 03 1 Pol'!C154</f>
        <v>Upravy povrchů vnitřní</v>
      </c>
      <c r="D10" s="186"/>
      <c r="E10" s="275">
        <f>'SO 03 1 Pol'!BA198</f>
        <v>0</v>
      </c>
      <c r="F10" s="276">
        <f>'SO 03 1 Pol'!BB198</f>
        <v>0</v>
      </c>
      <c r="G10" s="276">
        <f>'SO 03 1 Pol'!BC198</f>
        <v>0</v>
      </c>
      <c r="H10" s="276">
        <f>'SO 03 1 Pol'!BD198</f>
        <v>0</v>
      </c>
      <c r="I10" s="277">
        <f>'SO 03 1 Pol'!BE198</f>
        <v>0</v>
      </c>
    </row>
    <row r="11" spans="1:9" s="109" customFormat="1" ht="12.75">
      <c r="A11" s="274" t="str">
        <f>'SO 03 1 Pol'!B199</f>
        <v>62</v>
      </c>
      <c r="B11" s="47" t="str">
        <f>'SO 03 1 Pol'!C199</f>
        <v>Úpravy povrchů vnější</v>
      </c>
      <c r="D11" s="186"/>
      <c r="E11" s="275">
        <f>'SO 03 1 Pol'!BA480</f>
        <v>0</v>
      </c>
      <c r="F11" s="276">
        <f>'SO 03 1 Pol'!BB480</f>
        <v>0</v>
      </c>
      <c r="G11" s="276">
        <f>'SO 03 1 Pol'!BC480</f>
        <v>0</v>
      </c>
      <c r="H11" s="276">
        <f>'SO 03 1 Pol'!BD480</f>
        <v>0</v>
      </c>
      <c r="I11" s="277">
        <f>'SO 03 1 Pol'!BE480</f>
        <v>0</v>
      </c>
    </row>
    <row r="12" spans="1:9" s="109" customFormat="1" ht="12.75">
      <c r="A12" s="274" t="str">
        <f>'SO 03 1 Pol'!B481</f>
        <v>621</v>
      </c>
      <c r="B12" s="47" t="str">
        <f>'SO 03 1 Pol'!C481</f>
        <v>Průzkumy a zkoušky</v>
      </c>
      <c r="D12" s="186"/>
      <c r="E12" s="275">
        <f>'SO 03 1 Pol'!BA485</f>
        <v>0</v>
      </c>
      <c r="F12" s="276">
        <f>'SO 03 1 Pol'!BB485</f>
        <v>0</v>
      </c>
      <c r="G12" s="276">
        <f>'SO 03 1 Pol'!BC485</f>
        <v>0</v>
      </c>
      <c r="H12" s="276">
        <f>'SO 03 1 Pol'!BD485</f>
        <v>0</v>
      </c>
      <c r="I12" s="277">
        <f>'SO 03 1 Pol'!BE485</f>
        <v>0</v>
      </c>
    </row>
    <row r="13" spans="1:9" s="109" customFormat="1" ht="12.75">
      <c r="A13" s="274" t="str">
        <f>'SO 03 1 Pol'!B486</f>
        <v>63</v>
      </c>
      <c r="B13" s="47" t="str">
        <f>'SO 03 1 Pol'!C486</f>
        <v>Podlahy a podlahové konstrukce</v>
      </c>
      <c r="D13" s="186"/>
      <c r="E13" s="275">
        <f>'SO 03 1 Pol'!BA502</f>
        <v>0</v>
      </c>
      <c r="F13" s="276">
        <f>'SO 03 1 Pol'!BB502</f>
        <v>0</v>
      </c>
      <c r="G13" s="276">
        <f>'SO 03 1 Pol'!BC502</f>
        <v>0</v>
      </c>
      <c r="H13" s="276">
        <f>'SO 03 1 Pol'!BD502</f>
        <v>0</v>
      </c>
      <c r="I13" s="277">
        <f>'SO 03 1 Pol'!BE502</f>
        <v>0</v>
      </c>
    </row>
    <row r="14" spans="1:9" s="109" customFormat="1" ht="12.75">
      <c r="A14" s="274" t="str">
        <f>'SO 03 1 Pol'!B503</f>
        <v>64</v>
      </c>
      <c r="B14" s="47" t="str">
        <f>'SO 03 1 Pol'!C503</f>
        <v>Výplně otvorů</v>
      </c>
      <c r="D14" s="186"/>
      <c r="E14" s="275">
        <f>'SO 03 1 Pol'!BA516</f>
        <v>0</v>
      </c>
      <c r="F14" s="276">
        <f>'SO 03 1 Pol'!BB516</f>
        <v>0</v>
      </c>
      <c r="G14" s="276">
        <f>'SO 03 1 Pol'!BC516</f>
        <v>0</v>
      </c>
      <c r="H14" s="276">
        <f>'SO 03 1 Pol'!BD516</f>
        <v>0</v>
      </c>
      <c r="I14" s="277">
        <f>'SO 03 1 Pol'!BE516</f>
        <v>0</v>
      </c>
    </row>
    <row r="15" spans="1:9" s="109" customFormat="1" ht="12.75">
      <c r="A15" s="274" t="str">
        <f>'SO 03 1 Pol'!B517</f>
        <v>94</v>
      </c>
      <c r="B15" s="47" t="str">
        <f>'SO 03 1 Pol'!C517</f>
        <v>Lešení a stavební výtahy</v>
      </c>
      <c r="D15" s="186"/>
      <c r="E15" s="275">
        <f>'SO 03 1 Pol'!BA541</f>
        <v>0</v>
      </c>
      <c r="F15" s="276">
        <f>'SO 03 1 Pol'!BB541</f>
        <v>0</v>
      </c>
      <c r="G15" s="276">
        <f>'SO 03 1 Pol'!BC541</f>
        <v>0</v>
      </c>
      <c r="H15" s="276">
        <f>'SO 03 1 Pol'!BD541</f>
        <v>0</v>
      </c>
      <c r="I15" s="277">
        <f>'SO 03 1 Pol'!BE541</f>
        <v>0</v>
      </c>
    </row>
    <row r="16" spans="1:9" s="109" customFormat="1" ht="12.75">
      <c r="A16" s="274" t="str">
        <f>'SO 03 1 Pol'!B542</f>
        <v>95</v>
      </c>
      <c r="B16" s="47" t="str">
        <f>'SO 03 1 Pol'!C542</f>
        <v>Dokončovací konstrukce na pozemních stavbách</v>
      </c>
      <c r="D16" s="186"/>
      <c r="E16" s="275">
        <f>'SO 03 1 Pol'!BA547</f>
        <v>0</v>
      </c>
      <c r="F16" s="276">
        <f>'SO 03 1 Pol'!BB547</f>
        <v>0</v>
      </c>
      <c r="G16" s="276">
        <f>'SO 03 1 Pol'!BC547</f>
        <v>0</v>
      </c>
      <c r="H16" s="276">
        <f>'SO 03 1 Pol'!BD547</f>
        <v>0</v>
      </c>
      <c r="I16" s="277">
        <f>'SO 03 1 Pol'!BE547</f>
        <v>0</v>
      </c>
    </row>
    <row r="17" spans="1:9" s="109" customFormat="1" ht="12.75">
      <c r="A17" s="274" t="str">
        <f>'SO 03 1 Pol'!B548</f>
        <v>96</v>
      </c>
      <c r="B17" s="47" t="str">
        <f>'SO 03 1 Pol'!C548</f>
        <v>Bourání konstrukcí</v>
      </c>
      <c r="D17" s="186"/>
      <c r="E17" s="275">
        <f>'SO 03 1 Pol'!BA568</f>
        <v>0</v>
      </c>
      <c r="F17" s="276">
        <f>'SO 03 1 Pol'!BB568</f>
        <v>0</v>
      </c>
      <c r="G17" s="276">
        <f>'SO 03 1 Pol'!BC568</f>
        <v>0</v>
      </c>
      <c r="H17" s="276">
        <f>'SO 03 1 Pol'!BD568</f>
        <v>0</v>
      </c>
      <c r="I17" s="277">
        <f>'SO 03 1 Pol'!BE568</f>
        <v>0</v>
      </c>
    </row>
    <row r="18" spans="1:9" s="109" customFormat="1" ht="12.75">
      <c r="A18" s="274" t="str">
        <f>'SO 03 1 Pol'!B569</f>
        <v>97</v>
      </c>
      <c r="B18" s="47" t="str">
        <f>'SO 03 1 Pol'!C569</f>
        <v>Prorážení otvorů</v>
      </c>
      <c r="D18" s="186"/>
      <c r="E18" s="275">
        <f>'SO 03 1 Pol'!BA608</f>
        <v>0</v>
      </c>
      <c r="F18" s="276">
        <f>'SO 03 1 Pol'!BB608</f>
        <v>0</v>
      </c>
      <c r="G18" s="276">
        <f>'SO 03 1 Pol'!BC608</f>
        <v>0</v>
      </c>
      <c r="H18" s="276">
        <f>'SO 03 1 Pol'!BD608</f>
        <v>0</v>
      </c>
      <c r="I18" s="277">
        <f>'SO 03 1 Pol'!BE608</f>
        <v>0</v>
      </c>
    </row>
    <row r="19" spans="1:9" s="109" customFormat="1" ht="12.75">
      <c r="A19" s="274" t="str">
        <f>'SO 03 1 Pol'!B609</f>
        <v>99</v>
      </c>
      <c r="B19" s="47" t="str">
        <f>'SO 03 1 Pol'!C609</f>
        <v>Staveništní přesun hmot</v>
      </c>
      <c r="D19" s="186"/>
      <c r="E19" s="275">
        <f>'SO 03 1 Pol'!BA611</f>
        <v>0</v>
      </c>
      <c r="F19" s="276">
        <f>'SO 03 1 Pol'!BB611</f>
        <v>0</v>
      </c>
      <c r="G19" s="276">
        <f>'SO 03 1 Pol'!BC611</f>
        <v>0</v>
      </c>
      <c r="H19" s="276">
        <f>'SO 03 1 Pol'!BD611</f>
        <v>0</v>
      </c>
      <c r="I19" s="277">
        <f>'SO 03 1 Pol'!BE611</f>
        <v>0</v>
      </c>
    </row>
    <row r="20" spans="1:9" s="109" customFormat="1" ht="12.75">
      <c r="A20" s="274" t="str">
        <f>'SO 03 1 Pol'!B612</f>
        <v>711</v>
      </c>
      <c r="B20" s="47" t="str">
        <f>'SO 03 1 Pol'!C612</f>
        <v>Izolace proti vodě</v>
      </c>
      <c r="D20" s="186"/>
      <c r="E20" s="275">
        <f>'SO 03 1 Pol'!BA653</f>
        <v>0</v>
      </c>
      <c r="F20" s="276">
        <f>'SO 03 1 Pol'!BB653</f>
        <v>0</v>
      </c>
      <c r="G20" s="276">
        <f>'SO 03 1 Pol'!BC653</f>
        <v>0</v>
      </c>
      <c r="H20" s="276">
        <f>'SO 03 1 Pol'!BD653</f>
        <v>0</v>
      </c>
      <c r="I20" s="277">
        <f>'SO 03 1 Pol'!BE653</f>
        <v>0</v>
      </c>
    </row>
    <row r="21" spans="1:9" s="109" customFormat="1" ht="12.75">
      <c r="A21" s="274" t="str">
        <f>'SO 03 1 Pol'!B654</f>
        <v>712</v>
      </c>
      <c r="B21" s="47" t="str">
        <f>'SO 03 1 Pol'!C654</f>
        <v>Živičné krytiny</v>
      </c>
      <c r="D21" s="186"/>
      <c r="E21" s="275">
        <f>'SO 03 1 Pol'!BA702</f>
        <v>0</v>
      </c>
      <c r="F21" s="276">
        <f>'SO 03 1 Pol'!BB702</f>
        <v>0</v>
      </c>
      <c r="G21" s="276">
        <f>'SO 03 1 Pol'!BC702</f>
        <v>0</v>
      </c>
      <c r="H21" s="276">
        <f>'SO 03 1 Pol'!BD702</f>
        <v>0</v>
      </c>
      <c r="I21" s="277">
        <f>'SO 03 1 Pol'!BE702</f>
        <v>0</v>
      </c>
    </row>
    <row r="22" spans="1:9" s="109" customFormat="1" ht="12.75">
      <c r="A22" s="274" t="str">
        <f>'SO 03 1 Pol'!B703</f>
        <v>713</v>
      </c>
      <c r="B22" s="47" t="str">
        <f>'SO 03 1 Pol'!C703</f>
        <v>Izolace tepelné</v>
      </c>
      <c r="D22" s="186"/>
      <c r="E22" s="275">
        <f>'SO 03 1 Pol'!BA720</f>
        <v>0</v>
      </c>
      <c r="F22" s="276">
        <f>'SO 03 1 Pol'!BB720</f>
        <v>0</v>
      </c>
      <c r="G22" s="276">
        <f>'SO 03 1 Pol'!BC720</f>
        <v>0</v>
      </c>
      <c r="H22" s="276">
        <f>'SO 03 1 Pol'!BD720</f>
        <v>0</v>
      </c>
      <c r="I22" s="277">
        <f>'SO 03 1 Pol'!BE720</f>
        <v>0</v>
      </c>
    </row>
    <row r="23" spans="1:9" s="109" customFormat="1" ht="12.75">
      <c r="A23" s="274" t="str">
        <f>'SO 03 1 Pol'!B721</f>
        <v>721</v>
      </c>
      <c r="B23" s="47" t="str">
        <f>'SO 03 1 Pol'!C721</f>
        <v>Vnitřní kanalizace</v>
      </c>
      <c r="D23" s="186"/>
      <c r="E23" s="275">
        <f>'SO 03 1 Pol'!BA725</f>
        <v>0</v>
      </c>
      <c r="F23" s="276">
        <f>'SO 03 1 Pol'!BB725</f>
        <v>0</v>
      </c>
      <c r="G23" s="276">
        <f>'SO 03 1 Pol'!BC725</f>
        <v>0</v>
      </c>
      <c r="H23" s="276">
        <f>'SO 03 1 Pol'!BD725</f>
        <v>0</v>
      </c>
      <c r="I23" s="277">
        <f>'SO 03 1 Pol'!BE725</f>
        <v>0</v>
      </c>
    </row>
    <row r="24" spans="1:9" s="109" customFormat="1" ht="12.75">
      <c r="A24" s="274" t="str">
        <f>'SO 03 1 Pol'!B726</f>
        <v>762</v>
      </c>
      <c r="B24" s="47" t="str">
        <f>'SO 03 1 Pol'!C726</f>
        <v>Konstrukce tesařské</v>
      </c>
      <c r="D24" s="186"/>
      <c r="E24" s="275">
        <f>'SO 03 1 Pol'!BA731</f>
        <v>0</v>
      </c>
      <c r="F24" s="276">
        <f>'SO 03 1 Pol'!BB731</f>
        <v>0</v>
      </c>
      <c r="G24" s="276">
        <f>'SO 03 1 Pol'!BC731</f>
        <v>0</v>
      </c>
      <c r="H24" s="276">
        <f>'SO 03 1 Pol'!BD731</f>
        <v>0</v>
      </c>
      <c r="I24" s="277">
        <f>'SO 03 1 Pol'!BE731</f>
        <v>0</v>
      </c>
    </row>
    <row r="25" spans="1:9" s="109" customFormat="1" ht="12.75">
      <c r="A25" s="274" t="str">
        <f>'SO 03 1 Pol'!B732</f>
        <v>764</v>
      </c>
      <c r="B25" s="47" t="str">
        <f>'SO 03 1 Pol'!C732</f>
        <v>Konstrukce klempířské</v>
      </c>
      <c r="D25" s="186"/>
      <c r="E25" s="275">
        <f>'SO 03 1 Pol'!BA782</f>
        <v>0</v>
      </c>
      <c r="F25" s="276">
        <f>'SO 03 1 Pol'!BB782</f>
        <v>0</v>
      </c>
      <c r="G25" s="276">
        <f>'SO 03 1 Pol'!BC782</f>
        <v>0</v>
      </c>
      <c r="H25" s="276">
        <f>'SO 03 1 Pol'!BD782</f>
        <v>0</v>
      </c>
      <c r="I25" s="277">
        <f>'SO 03 1 Pol'!BE782</f>
        <v>0</v>
      </c>
    </row>
    <row r="26" spans="1:9" s="109" customFormat="1" ht="12.75">
      <c r="A26" s="274" t="str">
        <f>'SO 03 1 Pol'!B783</f>
        <v>766</v>
      </c>
      <c r="B26" s="47" t="str">
        <f>'SO 03 1 Pol'!C783</f>
        <v>Konstrukce truhlářské</v>
      </c>
      <c r="D26" s="186"/>
      <c r="E26" s="275">
        <f>'SO 03 1 Pol'!BA810</f>
        <v>0</v>
      </c>
      <c r="F26" s="276">
        <f>'SO 03 1 Pol'!BB810</f>
        <v>0</v>
      </c>
      <c r="G26" s="276">
        <f>'SO 03 1 Pol'!BC810</f>
        <v>0</v>
      </c>
      <c r="H26" s="276">
        <f>'SO 03 1 Pol'!BD810</f>
        <v>0</v>
      </c>
      <c r="I26" s="277">
        <f>'SO 03 1 Pol'!BE810</f>
        <v>0</v>
      </c>
    </row>
    <row r="27" spans="1:9" s="109" customFormat="1" ht="12.75">
      <c r="A27" s="274" t="str">
        <f>'SO 03 1 Pol'!B811</f>
        <v>767</v>
      </c>
      <c r="B27" s="47" t="str">
        <f>'SO 03 1 Pol'!C811</f>
        <v>Konstrukce zámečnické</v>
      </c>
      <c r="D27" s="186"/>
      <c r="E27" s="275">
        <f>'SO 03 1 Pol'!BA822</f>
        <v>0</v>
      </c>
      <c r="F27" s="276">
        <f>'SO 03 1 Pol'!BB822</f>
        <v>0</v>
      </c>
      <c r="G27" s="276">
        <f>'SO 03 1 Pol'!BC822</f>
        <v>0</v>
      </c>
      <c r="H27" s="276">
        <f>'SO 03 1 Pol'!BD822</f>
        <v>0</v>
      </c>
      <c r="I27" s="277">
        <f>'SO 03 1 Pol'!BE822</f>
        <v>0</v>
      </c>
    </row>
    <row r="28" spans="1:9" s="109" customFormat="1" ht="12.75">
      <c r="A28" s="274" t="str">
        <f>'SO 03 1 Pol'!B823</f>
        <v>769</v>
      </c>
      <c r="B28" s="47" t="str">
        <f>'SO 03 1 Pol'!C823</f>
        <v>Otvorové prvky z plastu</v>
      </c>
      <c r="D28" s="186"/>
      <c r="E28" s="275">
        <f>'SO 03 1 Pol'!BA859</f>
        <v>0</v>
      </c>
      <c r="F28" s="276">
        <f>'SO 03 1 Pol'!BB859</f>
        <v>0</v>
      </c>
      <c r="G28" s="276">
        <f>'SO 03 1 Pol'!BC859</f>
        <v>0</v>
      </c>
      <c r="H28" s="276">
        <f>'SO 03 1 Pol'!BD859</f>
        <v>0</v>
      </c>
      <c r="I28" s="277">
        <f>'SO 03 1 Pol'!BE859</f>
        <v>0</v>
      </c>
    </row>
    <row r="29" spans="1:9" s="109" customFormat="1" ht="12.75">
      <c r="A29" s="274" t="str">
        <f>'SO 03 1 Pol'!B860</f>
        <v>769b</v>
      </c>
      <c r="B29" s="47" t="str">
        <f>'SO 03 1 Pol'!C860</f>
        <v>Otvorové prvky z hliníku</v>
      </c>
      <c r="D29" s="186"/>
      <c r="E29" s="275">
        <f>'SO 03 1 Pol'!BA875</f>
        <v>0</v>
      </c>
      <c r="F29" s="276">
        <f>'SO 03 1 Pol'!BB875</f>
        <v>0</v>
      </c>
      <c r="G29" s="276">
        <f>'SO 03 1 Pol'!BC875</f>
        <v>0</v>
      </c>
      <c r="H29" s="276">
        <f>'SO 03 1 Pol'!BD875</f>
        <v>0</v>
      </c>
      <c r="I29" s="277">
        <f>'SO 03 1 Pol'!BE875</f>
        <v>0</v>
      </c>
    </row>
    <row r="30" spans="1:9" s="109" customFormat="1" ht="12.75">
      <c r="A30" s="274" t="str">
        <f>'SO 03 1 Pol'!B876</f>
        <v>784</v>
      </c>
      <c r="B30" s="47" t="str">
        <f>'SO 03 1 Pol'!C876</f>
        <v>Malby</v>
      </c>
      <c r="D30" s="186"/>
      <c r="E30" s="275">
        <f>'SO 03 1 Pol'!BA884</f>
        <v>0</v>
      </c>
      <c r="F30" s="276">
        <f>'SO 03 1 Pol'!BB884</f>
        <v>0</v>
      </c>
      <c r="G30" s="276">
        <f>'SO 03 1 Pol'!BC884</f>
        <v>0</v>
      </c>
      <c r="H30" s="276">
        <f>'SO 03 1 Pol'!BD884</f>
        <v>0</v>
      </c>
      <c r="I30" s="277">
        <f>'SO 03 1 Pol'!BE884</f>
        <v>0</v>
      </c>
    </row>
    <row r="31" spans="1:9" s="109" customFormat="1" ht="12.75">
      <c r="A31" s="274" t="str">
        <f>'SO 03 1 Pol'!B885</f>
        <v>M21</v>
      </c>
      <c r="B31" s="47" t="str">
        <f>'SO 03 1 Pol'!C885</f>
        <v>Elektromontáže</v>
      </c>
      <c r="D31" s="186"/>
      <c r="E31" s="275">
        <f>'SO 03 1 Pol'!BA903</f>
        <v>0</v>
      </c>
      <c r="F31" s="276">
        <f>'SO 03 1 Pol'!BB903</f>
        <v>0</v>
      </c>
      <c r="G31" s="276">
        <f>'SO 03 1 Pol'!BC903</f>
        <v>0</v>
      </c>
      <c r="H31" s="276">
        <f>'SO 03 1 Pol'!BD903</f>
        <v>0</v>
      </c>
      <c r="I31" s="277">
        <f>'SO 03 1 Pol'!BE903</f>
        <v>0</v>
      </c>
    </row>
    <row r="32" spans="1:9" s="109" customFormat="1" ht="12.75">
      <c r="A32" s="274" t="str">
        <f>'SO 03 1 Pol'!B904</f>
        <v>M22</v>
      </c>
      <c r="B32" s="47" t="str">
        <f>'SO 03 1 Pol'!C904</f>
        <v>Montáž sdělovací a zabezp. techniky</v>
      </c>
      <c r="D32" s="186"/>
      <c r="E32" s="275">
        <f>'SO 03 1 Pol'!BA906</f>
        <v>0</v>
      </c>
      <c r="F32" s="276">
        <f>'SO 03 1 Pol'!BB906</f>
        <v>0</v>
      </c>
      <c r="G32" s="276">
        <f>'SO 03 1 Pol'!BC906</f>
        <v>0</v>
      </c>
      <c r="H32" s="276">
        <f>'SO 03 1 Pol'!BD906</f>
        <v>0</v>
      </c>
      <c r="I32" s="277">
        <f>'SO 03 1 Pol'!BE906</f>
        <v>0</v>
      </c>
    </row>
    <row r="33" spans="1:9" s="109" customFormat="1" ht="13.5" thickBot="1">
      <c r="A33" s="274" t="str">
        <f>'SO 03 1 Pol'!B907</f>
        <v>D96</v>
      </c>
      <c r="B33" s="47" t="str">
        <f>'SO 03 1 Pol'!C907</f>
        <v>Přesuny suti a vybouraných hmot</v>
      </c>
      <c r="D33" s="186"/>
      <c r="E33" s="275">
        <f>'SO 03 1 Pol'!BA915</f>
        <v>0</v>
      </c>
      <c r="F33" s="276">
        <f>'SO 03 1 Pol'!BB915</f>
        <v>0</v>
      </c>
      <c r="G33" s="276">
        <f>'SO 03 1 Pol'!BC915</f>
        <v>0</v>
      </c>
      <c r="H33" s="276">
        <f>'SO 03 1 Pol'!BD915</f>
        <v>0</v>
      </c>
      <c r="I33" s="277">
        <f>'SO 03 1 Pol'!BE915</f>
        <v>0</v>
      </c>
    </row>
    <row r="34" spans="1:9" s="4" customFormat="1" ht="13.5" thickBot="1">
      <c r="A34" s="187"/>
      <c r="B34" s="188" t="s">
        <v>80</v>
      </c>
      <c r="C34" s="188"/>
      <c r="D34" s="189"/>
      <c r="E34" s="190">
        <f>SUM(E7:E33)</f>
        <v>0</v>
      </c>
      <c r="F34" s="191">
        <f>SUM(F7:F33)</f>
        <v>0</v>
      </c>
      <c r="G34" s="191">
        <f>SUM(G7:G33)</f>
        <v>0</v>
      </c>
      <c r="H34" s="191">
        <f>SUM(H7:H33)</f>
        <v>0</v>
      </c>
      <c r="I34" s="192">
        <f>SUM(I7:I33)</f>
        <v>0</v>
      </c>
    </row>
    <row r="35" spans="1:9" ht="12.75">
      <c r="A35" s="109"/>
      <c r="B35" s="109"/>
      <c r="C35" s="109"/>
      <c r="D35" s="109"/>
      <c r="E35" s="109"/>
      <c r="F35" s="109"/>
      <c r="G35" s="109"/>
      <c r="H35" s="109"/>
      <c r="I35" s="109"/>
    </row>
    <row r="36" spans="1:57" ht="19.5" customHeight="1">
      <c r="A36" s="178" t="s">
        <v>81</v>
      </c>
      <c r="B36" s="178"/>
      <c r="C36" s="178"/>
      <c r="D36" s="178"/>
      <c r="E36" s="178"/>
      <c r="F36" s="178"/>
      <c r="G36" s="193"/>
      <c r="H36" s="178"/>
      <c r="I36" s="178"/>
      <c r="BA36" s="115"/>
      <c r="BB36" s="115"/>
      <c r="BC36" s="115"/>
      <c r="BD36" s="115"/>
      <c r="BE36" s="115"/>
    </row>
    <row r="37" ht="13.5" thickBot="1"/>
    <row r="38" spans="1:9" ht="12.75">
      <c r="A38" s="144" t="s">
        <v>82</v>
      </c>
      <c r="B38" s="145"/>
      <c r="C38" s="145"/>
      <c r="D38" s="194"/>
      <c r="E38" s="195" t="s">
        <v>83</v>
      </c>
      <c r="F38" s="196" t="s">
        <v>12</v>
      </c>
      <c r="G38" s="197" t="s">
        <v>84</v>
      </c>
      <c r="H38" s="198"/>
      <c r="I38" s="199" t="s">
        <v>83</v>
      </c>
    </row>
    <row r="39" spans="1:53" ht="12.75">
      <c r="A39" s="138"/>
      <c r="B39" s="129"/>
      <c r="C39" s="129"/>
      <c r="D39" s="200"/>
      <c r="E39" s="201"/>
      <c r="F39" s="202"/>
      <c r="G39" s="203">
        <f>CHOOSE(BA39+1,E34+F34,E34+F34+H34,E34+F34+G34+H34,E34,F34,H34,G34,H34+G34,0)</f>
        <v>0</v>
      </c>
      <c r="H39" s="204"/>
      <c r="I39" s="205">
        <f>E39+F39*G39/100</f>
        <v>0</v>
      </c>
      <c r="BA39" s="1">
        <v>8</v>
      </c>
    </row>
    <row r="40" spans="1:9" ht="13.5" thickBot="1">
      <c r="A40" s="206"/>
      <c r="B40" s="207" t="s">
        <v>85</v>
      </c>
      <c r="C40" s="208"/>
      <c r="D40" s="209"/>
      <c r="E40" s="210"/>
      <c r="F40" s="211"/>
      <c r="G40" s="211"/>
      <c r="H40" s="578">
        <f>SUM(I39:I39)</f>
        <v>0</v>
      </c>
      <c r="I40" s="579"/>
    </row>
    <row r="42" spans="2:9" ht="12.75">
      <c r="B42" s="4"/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</sheetData>
  <mergeCells count="4">
    <mergeCell ref="A1:B1"/>
    <mergeCell ref="A2:B2"/>
    <mergeCell ref="G2:I2"/>
    <mergeCell ref="H40:I4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Zachoval Jan - Energy Benefit Centre a.s.</cp:lastModifiedBy>
  <cp:lastPrinted>2017-05-26T08:14:46Z</cp:lastPrinted>
  <dcterms:created xsi:type="dcterms:W3CDTF">2017-05-26T08:11:53Z</dcterms:created>
  <dcterms:modified xsi:type="dcterms:W3CDTF">2018-04-09T09:10:41Z</dcterms:modified>
  <cp:category/>
  <cp:version/>
  <cp:contentType/>
  <cp:contentStatus/>
</cp:coreProperties>
</file>