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01" sheetId="3" r:id="rId3"/>
    <sheet name="SO 102" sheetId="4" r:id="rId4"/>
    <sheet name="SO 161" sheetId="5" r:id="rId5"/>
    <sheet name="SO 181" sheetId="6" r:id="rId6"/>
    <sheet name="SO 201" sheetId="7" r:id="rId7"/>
  </sheets>
  <definedNames/>
  <calcPr fullCalcOnLoad="1"/>
</workbook>
</file>

<file path=xl/sharedStrings.xml><?xml version="1.0" encoding="utf-8"?>
<sst xmlns="http://schemas.openxmlformats.org/spreadsheetml/2006/main" count="2052" uniqueCount="558">
  <si>
    <t>Firma: Firma</t>
  </si>
  <si>
    <t>Rekapitulace ceny</t>
  </si>
  <si>
    <t>Stavba: 120 014 - II/273 Chloumek - Lhotka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</si>
  <si>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</si>
  <si>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</si>
  <si>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</si>
  <si>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</si>
  <si>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</si>
  <si>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</si>
  <si>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</si>
  <si>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</si>
  <si>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</si>
  <si>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</si>
  <si>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</si>
  <si>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</si>
  <si>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120 014</t>
  </si>
  <si>
    <t>II/273 Chloumek - Lhotka</t>
  </si>
  <si>
    <t>O</t>
  </si>
  <si>
    <t>Rozpočet:</t>
  </si>
  <si>
    <t>0,00</t>
  </si>
  <si>
    <t>15,00</t>
  </si>
  <si>
    <t>21,00</t>
  </si>
  <si>
    <t>3</t>
  </si>
  <si>
    <t>2</t>
  </si>
  <si>
    <t>SO 001</t>
  </si>
  <si>
    <t>Příprava území pro rekonstrukci silnice II/273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</si>
  <si>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</si>
  <si>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</si>
  <si>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</si>
  <si>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</si>
  <si>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</si>
  <si>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</si>
  <si>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</si>
  <si>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</si>
  <si>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</si>
  <si>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</si>
  <si>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</si>
  <si>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</si>
  <si>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</si>
  <si>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</si>
  <si>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</si>
  <si>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</si>
  <si>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</si>
  <si>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</si>
  <si>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</si>
  <si>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</si>
  <si>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</si>
  <si>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</si>
  <si>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</si>
  <si>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</si>
  <si>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</si>
  <si>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Náklady na opravu poškozených komunikací na objízdných trasách vč. oprav návozních tras materiálu.</t>
  </si>
  <si>
    <t>VV</t>
  </si>
  <si>
    <t>1=1,000 [A]</t>
  </si>
  <si>
    <t>TS</t>
  </si>
  <si>
    <t>zahrnuje veškeré náklady spojené s objednatelem požadovanými zařízeními</t>
  </si>
  <si>
    <t>02720</t>
  </si>
  <si>
    <t>POMOC PRÁCE ZŘÍZ NEBO ZAJIŠŤ REGULACI A OCHRANU DOPRAVY</t>
  </si>
  <si>
    <t>OPRAVY OBJÍZDNÝCH TRAS 
PRELIMINÁŘ - PEVNÁ POLOŽKA S CENOU 1.500.000,- Kč</t>
  </si>
  <si>
    <t>02730</t>
  </si>
  <si>
    <t>POMOC PRÁCE ZŘÍZ NEBO ZAJIŠŤ OCHRANU INŽENÝRSKÝCH SÍTÍ</t>
  </si>
  <si>
    <t>ochrana dotčených IS včetně vytýčení</t>
  </si>
  <si>
    <t>02910</t>
  </si>
  <si>
    <t>OSTATNÍ POŽADAVKY - ZEMĚMĚŘIČSKÁ MĚŘENÍ</t>
  </si>
  <si>
    <t>Vytyčovací práce v průběhu stavby</t>
  </si>
  <si>
    <t>zahrnuje veškeré náklady spojené s objednatelem požadovanými pracemi,  
- pro stanovení orientační investorské ceny určete jednotkovou cenu jako 1% odhadované ceny stavby</t>
  </si>
  <si>
    <t>029113</t>
  </si>
  <si>
    <t>a</t>
  </si>
  <si>
    <t>OSTATNÍ POŽADAVKY - GEODETICKÉ ZAMĚŘENÍ - CELKY</t>
  </si>
  <si>
    <t>KUS</t>
  </si>
  <si>
    <t>Geodetické práce před výstavbou - Zaměření před stavbou a polohové a výškové 
vytyčení podzemních vedení IS dle projektové dokumentace 
Před zahájením realizačních prací je nutno všechny inženýrské sítě „vypípat“, 
vytyčit a řádně označit např. kolíky nebo reflexní páskou. Vytyčení je potřeba 
ověřit u příslušných správců či vlastníků inženýrských sítí.</t>
  </si>
  <si>
    <t>zahrnuje veškeré náklady spojené s objednatelem požadovanými pracemi</t>
  </si>
  <si>
    <t>b</t>
  </si>
  <si>
    <t>Geodetické práce po výstavbě - zaměření skutečného provedení stavby (předání 
investorovi digitálně i v tištěné podobě)</t>
  </si>
  <si>
    <t>7</t>
  </si>
  <si>
    <t>02920</t>
  </si>
  <si>
    <t>OSTATNÍ POŽADAVKY - OCHRANA ŽIVOTNÍHO PROSTŘEDÍ</t>
  </si>
  <si>
    <t>Čištění komunikací a prostor dotčených výstavbou</t>
  </si>
  <si>
    <t>8</t>
  </si>
  <si>
    <t>02940</t>
  </si>
  <si>
    <t>OSTATNÍ POŽADAVKY - VYPRACOVÁNÍ DOKUMENTACE</t>
  </si>
  <si>
    <t>Zpracování, projednání, atd.  projektu DIO.</t>
  </si>
  <si>
    <t>Pasportizace přilehlých nemovitostí a stavu objízdných tras formou video a fotodokumentace s provedením výstupů v digitální formě, 
zahrnuje provedení pasportu před a po provedení realizace stavby, vč. vyhodnocení.</t>
  </si>
  <si>
    <t>02943</t>
  </si>
  <si>
    <t>OSTATNÍ POŽADAVKY - VYPRACOVÁNÍ RDS</t>
  </si>
  <si>
    <t>včetně příp. tištěné podoby dle SoD</t>
  </si>
  <si>
    <t>11</t>
  </si>
  <si>
    <t>02944</t>
  </si>
  <si>
    <t>OSTAT POŽADAVKY - DOKUMENTACE SKUTEČ PROVEDENÍ V DIGIT FORMĚ</t>
  </si>
  <si>
    <t>12</t>
  </si>
  <si>
    <t>02945</t>
  </si>
  <si>
    <t>OSTAT POŽADAVKY - GEOMETRICKÝ PLÁN</t>
  </si>
  <si>
    <t>HM</t>
  </si>
  <si>
    <t>16,5=16,500 [A]</t>
  </si>
  <si>
    <t>položka zahrnuje: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</si>
  <si>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13</t>
  </si>
  <si>
    <t>02946</t>
  </si>
  <si>
    <t>OSTAT POŽADAVKY - FOTODOKUMENTACE</t>
  </si>
  <si>
    <t>vč. předání výstupů zadavateli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</si>
  <si>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</si>
  <si>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14</t>
  </si>
  <si>
    <t>02991</t>
  </si>
  <si>
    <t>OSTATNÍ POŽADAVKY - INFORMAČNÍ TABULE</t>
  </si>
  <si>
    <t>Středočeský kraj, omlouváme se za dočasné omezení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</si>
  <si>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</si>
  <si>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15</t>
  </si>
  <si>
    <t>povinná publicita - viz. odkaz na stránky IROP a grafický manuál vzhledu v SoD</t>
  </si>
  <si>
    <t>16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</si>
  <si>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</si>
  <si>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</si>
  <si>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</si>
  <si>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17</t>
  </si>
  <si>
    <t>03710</t>
  </si>
  <si>
    <t>POMOC PRÁCE ZAJIŠŤ NEBO ZŘÍZ OBJÍŽĎKY A PŘÍSTUP CESTY</t>
  </si>
  <si>
    <t>Autobusová doprava - objízdné trasy, náhradní zastávky, přesun zastávek - ve VV chybí</t>
  </si>
  <si>
    <t>zahrnuje objednatelem povolené náklady na požadovaná zařízení zhotovitele</t>
  </si>
  <si>
    <t>Zemní práce</t>
  </si>
  <si>
    <t>18</t>
  </si>
  <si>
    <t>111208</t>
  </si>
  <si>
    <t>ODSTRANĚNÍ KŘOVIN S ODVOZEM DO 20KM</t>
  </si>
  <si>
    <t>M2</t>
  </si>
  <si>
    <t>vč. likvidace</t>
  </si>
  <si>
    <t>500=500,000 [A]    dle google mapy odhad</t>
  </si>
  <si>
    <t>odstranění křovin a stromů do průměru 100 mm 
doprava dřevin na předepsanou vzdálenost 
spálení na hromadách nebo štěpkování</t>
  </si>
  <si>
    <t>19</t>
  </si>
  <si>
    <t>11241</t>
  </si>
  <si>
    <t>ÚPRAVA STROMŮ D DO 0,5M ŘEZEM VĚTVÍ</t>
  </si>
  <si>
    <t>20=20,000 [A]</t>
  </si>
  <si>
    <t>Zahrnuje odřezání větví 1 ks stromu přesahujících do komunikace bez ohledu na způsob a použitou mechanizaci (např. plošina), bez ohledu na počet větví  
zahrnuje všechna opatření související se silničním provozem (např. provizorní dopravní značení) 
zahrnuje odvoz a likvidaci vyzískaného materiálu dle pokynů zadávací dokumentace 
průměr stromů se měří ve výšce 1,3m nad terénem.</t>
  </si>
  <si>
    <t>20</t>
  </si>
  <si>
    <t>11242</t>
  </si>
  <si>
    <t>ÚPRAVA STROMŮ D DO 0,9M ŘEZEM VĚTVÍ</t>
  </si>
  <si>
    <t>3=3,000 [A]</t>
  </si>
  <si>
    <t>21</t>
  </si>
  <si>
    <t>113728</t>
  </si>
  <si>
    <t>FRÉZOVÁNÍ ZPEVNĚNÝCH PLOCH ASFALTOVÝCH, ODVOZ DO 20KM</t>
  </si>
  <si>
    <t>M3</t>
  </si>
  <si>
    <t>„povinný odkup zhotovitelem dle ceníku KSÚS“</t>
  </si>
  <si>
    <t>1650*0,09=148,500 [A]   dle TZ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</si>
  <si>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</si>
  <si>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22</t>
  </si>
  <si>
    <t>12110</t>
  </si>
  <si>
    <t>SEJMUTÍ ORNICE NEBO LESNÍ PŮDY</t>
  </si>
  <si>
    <t>v tl. 0,1 m 
Toto množství ornice bude uloženo na meziskládce a následně využito pro úpravu terénu po rekonstrukci silnice II/273.</t>
  </si>
  <si>
    <t>490=490,000 [A]    dle TZ a kubatur</t>
  </si>
  <si>
    <t>položka zahrnuje sejmutí ornice bez ohledu na tloušťku vrstvy a její vodorovnou dopravu 
nezahrnuje uložení na trvalou skládku</t>
  </si>
  <si>
    <t>23</t>
  </si>
  <si>
    <t>17120</t>
  </si>
  <si>
    <t>ULOŽENÍ SYPANINY DO NÁSYPŮ A NA SKLÁDKY BEZ ZHUTNĚNÍ</t>
  </si>
  <si>
    <t>dle pol. 12110</t>
  </si>
  <si>
    <t>490=490,000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</si>
  <si>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</si>
  <si>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Ostatní konstrukce a práce</t>
  </si>
  <si>
    <t>24</t>
  </si>
  <si>
    <t>9113A3</t>
  </si>
  <si>
    <t>SVODIDLO OCEL SILNIČ JEDNOSTR, ÚROVEŇ ZADRŽ N1, N2 - DEMONTÁŽ S PŘESUNEM</t>
  </si>
  <si>
    <t>M</t>
  </si>
  <si>
    <t>vč. odvozu na předepsané místo 
„povinný odkup zhotovitelem dle ceníku KSÚS“</t>
  </si>
  <si>
    <t>356=356,000 [A]   dle TZ</t>
  </si>
  <si>
    <t>položka zahrnuje: 
- demontáž a odstranění zařízení 
- jeho odvoz na předepsané místo</t>
  </si>
  <si>
    <t>SO 101</t>
  </si>
  <si>
    <t>Silnice II/273</t>
  </si>
  <si>
    <t>014101</t>
  </si>
  <si>
    <t>POPLATKY ZA SKLÁDKU</t>
  </si>
  <si>
    <t>z čištění příkopů a krajnic</t>
  </si>
  <si>
    <t>685*0,5=342,500 [A]    
285*0,15=42,750 [B] 
380*0,1=38,000 [C]    
Celkem: A+B+C=423,250 [D]</t>
  </si>
  <si>
    <t>zahrnuje veškeré poplatky provozovateli skládky související s uložením odpadu na skládce.</t>
  </si>
  <si>
    <t>014201</t>
  </si>
  <si>
    <t>POPLATKY ZA ZEMNÍK - ZEMINA</t>
  </si>
  <si>
    <t>54=54,000 [A]</t>
  </si>
  <si>
    <t>zahrnuje veškeré poplatky majiteli zemníku související s nákupem zeminy (nikoliv s otvírkou zemníku)</t>
  </si>
  <si>
    <t>014211</t>
  </si>
  <si>
    <t>POPLATKY ZA ZEMNÍK - ORNICE</t>
  </si>
  <si>
    <t>534=534,000 [A]</t>
  </si>
  <si>
    <t>015112</t>
  </si>
  <si>
    <t>POPLATKY ZA LIKVIDACŮ ODPADŮ NEKONTAMINOVANÝCH - 17 05 04  VYTĚŽENÉ ZEMINY A HORNINY -  II. TŘÍDA TĚŽITELNOSTI</t>
  </si>
  <si>
    <t>T</t>
  </si>
  <si>
    <t>dle pol. 113318 a 123738</t>
  </si>
  <si>
    <t>3*2,0=6,000 [A] 
662*2,0=1 324,000 [B] 
Celkem: A+B=1 330,000 [C]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</si>
  <si>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541/2020 Sb., o nakládání s odpady, v platném znění.</t>
  </si>
  <si>
    <t>015130</t>
  </si>
  <si>
    <t>POPLATKY ZA LIKVIDACŮ ODPADŮ NEKONTAMINOVANÝCH - 17 03 02  VYBOURANÝ ASFALTOVÝ BETON BEZ DEHTU</t>
  </si>
  <si>
    <t>796*0,0002*2,2=0,350 [B]   dle pol. 113762</t>
  </si>
  <si>
    <t>015140</t>
  </si>
  <si>
    <t>POPLATKY ZA LIKVIDACŮ ODPADŮ NEKONTAMINOVANÝCH - 17 01 01  BETON Z DEMOLIC OBJEKTŮ, ZÁKLADŮ TV</t>
  </si>
  <si>
    <t>dle pol. 113348</t>
  </si>
  <si>
    <t>132*2,4=316,800 [A]</t>
  </si>
  <si>
    <t>015330</t>
  </si>
  <si>
    <t>POPLATKY ZA LIKVIDACŮ ODPADŮ NEKONTAMINOVANÝCH - 17 05 04  KAMENNÁ SUŤ</t>
  </si>
  <si>
    <t>61,6*2,2=135,520 [A]</t>
  </si>
  <si>
    <t>113318</t>
  </si>
  <si>
    <t>ODSTRANĚNÍ PODKLADU ZPEVNĚNÝCH PLOCH ZE STABIL ZEMINY, ODVOZ DO 20KM</t>
  </si>
  <si>
    <t>bourání stáv. sjezdů v tl. 0,25 m</t>
  </si>
  <si>
    <t>1+2=3,000 [A]   dle kubatur sjezdy v km 4,849 a km 5,005</t>
  </si>
  <si>
    <t>113328</t>
  </si>
  <si>
    <t>ODSTRAN PODKL ZPEVNĚNÝCH PLOCH Z KAMENIVA NESTMEL, ODVOZ DO 20KM</t>
  </si>
  <si>
    <t>vybourání nestmelených podkladních vrstev</t>
  </si>
  <si>
    <t>61,6=61,600 [A]</t>
  </si>
  <si>
    <t>113348</t>
  </si>
  <si>
    <t>ODSTRAN PODKL ZPEVNĚNÝCH PLOCH S CEM POJIVEM, ODVOZ DO 20KM</t>
  </si>
  <si>
    <t>vybourání stmelených vrstev</t>
  </si>
  <si>
    <t>132=132,000 [A]    sanace okrajů</t>
  </si>
  <si>
    <t>provést opravy lokálních poruch zjištěných na odfrézovaném povrchu dalším frézováním tl. 50 mm 
„povinný odkup zhotovitelem dle ceníku KSÚS“</t>
  </si>
  <si>
    <t>1650*0,05*0,30=24,750 [A]   30% odhad lokálních poruch 
123,2=123,200 [B]     sanace okrajů 
Celkem: A+B=147,950 [C]</t>
  </si>
  <si>
    <t>113762</t>
  </si>
  <si>
    <t>FRÉZOVÁNÍ DRÁŽKY PRŮŘEZU DO 200MM2 V ASFALTOVÉ VOZOVCE</t>
  </si>
  <si>
    <t>150=150,000 [A]    na ZÚ + KÚ + napojení na stávající silnice+sjezd 3,433+u římsy 
646=646,000 [B]    bet. obrubník u sjezdů, obrubník 
Celkem: A+B=796,000 [C]</t>
  </si>
  <si>
    <t>Položka zahrnuje veškerou manipulaci s vybouranou sutí a s vybouranými hmotami vč. uložení na skládku.</t>
  </si>
  <si>
    <t>123738</t>
  </si>
  <si>
    <t>ODKOP PRO SPOD STAVBU SILNIC A ŽELEZNIC TŘ. I, ODVOZ DO 20KM</t>
  </si>
  <si>
    <t>662=662,000 [A]  dle kubatur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</si>
  <si>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</si>
  <si>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125738</t>
  </si>
  <si>
    <t>VYKOPÁVKY ZE ZEMNÍKŮ A SKLÁDEK TŘ. I, ODVOZ DO 20KM</t>
  </si>
  <si>
    <t>ornice a zemina ze zemníku</t>
  </si>
  <si>
    <t>534=534,000 [A]    ornice dle kubatur 
54=54,000 [B]   zemina dle kubatur 
Celkem: A+B=588,000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</si>
  <si>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</si>
  <si>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12920</t>
  </si>
  <si>
    <t>ČIŠTĚNÍ KRAJNIC OD NÁNOSU</t>
  </si>
  <si>
    <t>1900*0,15=285,000 [A]   plocha dle zpevněné krajnice pol.56933 x tl.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</si>
  <si>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</si>
  <si>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12932</t>
  </si>
  <si>
    <t>ČIŠTĚNÍ PŘÍKOPŮ OD NÁNOSU DO 0,5M3/M</t>
  </si>
  <si>
    <t>685=685,000 [A]</t>
  </si>
  <si>
    <t>171103</t>
  </si>
  <si>
    <t>ULOŽENÍ SYPANINY DO NÁSYPŮ SE ZHUTNĚNÍM DO 100% PS</t>
  </si>
  <si>
    <t>dle kubatur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</si>
  <si>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</si>
  <si>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662=662,000 [A]</t>
  </si>
  <si>
    <t>17380</t>
  </si>
  <si>
    <t>ZEMNÍ KRAJNICE A DOSYPÁVKY Z NAKUPOVANÝCH MATERIÁLŮ</t>
  </si>
  <si>
    <t>nenamrzavý materiál se zhutněním</t>
  </si>
  <si>
    <t>(466+414)*0,1=88,000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</si>
  <si>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</si>
  <si>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</si>
  <si>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</si>
  <si>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štěrk do vsakovacího příkopu</t>
  </si>
  <si>
    <t>40*0,25=10,000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</si>
  <si>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</si>
  <si>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štěrkopísek do vsakovacího příkopu</t>
  </si>
  <si>
    <t>40*0,197=7,880 [A]</t>
  </si>
  <si>
    <t>18222</t>
  </si>
  <si>
    <t>ROZPROSTŘENÍ ORNICE VE SVAHU V TL DO 0,15M</t>
  </si>
  <si>
    <t>534/0,15=3 560,000 [A]</t>
  </si>
  <si>
    <t>položka zahrnuje: 
nutné přemístění ornice z dočasných skládek vzdálených do 50m 
rozprostření ornice v předepsané tloušťce ve svahu přes 1:5</t>
  </si>
  <si>
    <t>18242</t>
  </si>
  <si>
    <t>ZALOŽENÍ TRÁVNÍKU HYDROOSEVEM NA ORNICI</t>
  </si>
  <si>
    <t>3560=3 560,000 [A]</t>
  </si>
  <si>
    <t>Zahrnuje dodání předepsané travní směsi, hydroosev na ornici, zalévání, první pokosení, to vše bez ohledu na sklon terénu</t>
  </si>
  <si>
    <t>18600</t>
  </si>
  <si>
    <t>ZALÉVÁNÍ VODOU</t>
  </si>
  <si>
    <t>3x</t>
  </si>
  <si>
    <t>3560*0,01*3=106,800 [A]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</si>
  <si>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</si>
  <si>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</si>
  <si>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25</t>
  </si>
  <si>
    <t>21461</t>
  </si>
  <si>
    <t>SEPARAČNÍ GEOTEXTILIE</t>
  </si>
  <si>
    <t>ve vsakovacím příkopu</t>
  </si>
  <si>
    <t>40*1,5=60,000 [A]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</si>
  <si>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</si>
  <si>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Vodorovné konstrukce</t>
  </si>
  <si>
    <t>26</t>
  </si>
  <si>
    <t>45131A</t>
  </si>
  <si>
    <t>PODKLADNÍ A VÝPLŇOVÉ VRSTVY Z PROSTÉHO BETONU C20/25</t>
  </si>
  <si>
    <t>tloušťka lože pod přídlažbou cca 0,2 m, přidáno 0,1 m k pol. 58222.</t>
  </si>
  <si>
    <t>247*0,1=24,700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</si>
  <si>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</si>
  <si>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27</t>
  </si>
  <si>
    <t>466922</t>
  </si>
  <si>
    <t>DLAŽBY VEGETAČNÍ Z BETONOVÝCH DLAŽDIC NA MC</t>
  </si>
  <si>
    <t>vsakovací příkop dl. 40 vlevo</t>
  </si>
  <si>
    <t>položka zahrnuje: 
- povrchovou úpravu podkladu 
- zřízení spojovací vrstvy 
- dodávku a uložení předepsaných dlažebních prvků do předepsaného tvaru 
- spárování, těsnění, tmelení a vyplnění spar případně s vyklínováním 
- úprava povrchu pro odvedení srážkové vody 
- výplň otvorů drnem nebo ornicí s osetím, případně kamenivem 
- výplň spar předepsaným materiálem 
- zahrnuje zřízení lože dlažbyz cementové malty předepsané kvality a v předepsané tloušťce 
- nutné zemní práce (svahování, úpravu pláně a pod.) 
- nezahrnuje podklad pod dlažbu, vykazuje se samostatně položkami SD 45</t>
  </si>
  <si>
    <t>Komunikace</t>
  </si>
  <si>
    <t>28</t>
  </si>
  <si>
    <t>56213</t>
  </si>
  <si>
    <t>VOZOVKOVÉ VRSTVY Z MATERIÁLŮ STABIL CEMENTEM TL DO 150MM</t>
  </si>
  <si>
    <t>SC C8/10  TL.140 mm</t>
  </si>
  <si>
    <t>880=880,000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</si>
  <si>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</si>
  <si>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29</t>
  </si>
  <si>
    <t>56330</t>
  </si>
  <si>
    <t>VOZOVKOVÉ VRSTVY ZE ŠTĚRKODRTI</t>
  </si>
  <si>
    <t>ŠD 0/32 - Dlažba pod sjezdem a úprava dlažby</t>
  </si>
  <si>
    <t>14*0,15=2,100 [A] 
5*0,15=0,750 [B] 
Celkem: A+B=2,850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</si>
  <si>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</si>
  <si>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30</t>
  </si>
  <si>
    <t>56350</t>
  </si>
  <si>
    <t>VOZOVKOVÉ VRSTVY Z MECH ZPEV ZEMINY</t>
  </si>
  <si>
    <t>tl. 200 mm</t>
  </si>
  <si>
    <t>880*0,2=176,000 [A]</t>
  </si>
  <si>
    <t>31</t>
  </si>
  <si>
    <t>56933</t>
  </si>
  <si>
    <t>ZPEVNĚNÍ KRAJNIC ZE ŠTĚRKODRTI TL. DO 150MM</t>
  </si>
  <si>
    <t>1900=1 900,000 [A]    dle kubatur</t>
  </si>
  <si>
    <t>- dodání kameniva předepsané kvality a zrnitosti 
- rozprostření a zhutnění vrstvy v předepsané tloušťce 
- zřízení vrstvy bez rozlišení šířky, pokládání vrstvy po etapách</t>
  </si>
  <si>
    <t>32</t>
  </si>
  <si>
    <t>572123</t>
  </si>
  <si>
    <t>INFILTRAČNÍ POSTŘIK Z EMULZE DO 1,0KG/M2</t>
  </si>
  <si>
    <t>PI-C  0,6-1,0 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</si>
  <si>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</si>
  <si>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33</t>
  </si>
  <si>
    <t>572213</t>
  </si>
  <si>
    <t>SPOJOVACÍ POSTŘIK Z EMULZE DO 0,5KG/M2</t>
  </si>
  <si>
    <t>0,35 kg/m2</t>
  </si>
  <si>
    <t>10410*2=20 820,000 [A]</t>
  </si>
  <si>
    <t>34</t>
  </si>
  <si>
    <t>574A43</t>
  </si>
  <si>
    <t>ASFALTOVÝ BETON PRO OBRUSNÉ VRSTVY ACO 11 TL. 50MM</t>
  </si>
  <si>
    <t>10410=10 410,000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</si>
  <si>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</si>
  <si>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35</t>
  </si>
  <si>
    <t>574E66</t>
  </si>
  <si>
    <t>ASFALTOVÝ BETON PRO PODKLADNÍ VRSTVY ACP 16+, 16S TL. 70MM</t>
  </si>
  <si>
    <t>10410=10 410,000 [A] 
10656*0,30=3 196,800 [B]   30% odhad lokálních poruch 
Celkem: A+B=13 606,800 [C]</t>
  </si>
  <si>
    <t>36</t>
  </si>
  <si>
    <t>577A1</t>
  </si>
  <si>
    <t>VÝSPRAVA TRHLIN ASFALTOVOU ZÁLIVKOU</t>
  </si>
  <si>
    <t>10656*(1/10)=1 065,600 [A]   1m trhlin na 10 m2 - odhad</t>
  </si>
  <si>
    <t>- vyfrézování drážky šířky do 20mm hloubky do 40mm 
- vyčištění 
- nátěr 
- výplň předepsanou zálivkovou hmotou</t>
  </si>
  <si>
    <t>37</t>
  </si>
  <si>
    <t>58222</t>
  </si>
  <si>
    <t>DLÁŽDĚNÉ KRYTY Z DROBNÝCH KOSTEK DO LOŽE Z MC</t>
  </si>
  <si>
    <t>ČTYŘŘÁDEK ZE ŽULOVÝCH KOSTEK 100/100/100 mm</t>
  </si>
  <si>
    <t>175+72=247,000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</si>
  <si>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</si>
  <si>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38</t>
  </si>
  <si>
    <t>582611</t>
  </si>
  <si>
    <t>KRYTY Z BETON DLAŽDIC SE ZÁMKEM ŠEDÝCH TL 60MM DO LOŽE Z KAM</t>
  </si>
  <si>
    <t>Úprava dlažby do ŠP tl. 30 mm</t>
  </si>
  <si>
    <t>5=5,000 [A]</t>
  </si>
  <si>
    <t>39</t>
  </si>
  <si>
    <t>582612</t>
  </si>
  <si>
    <t>KRYTY Z BETON DLAŽDIC SE ZÁMKEM ŠEDÝCH TL 80MM DO LOŽE Z KAM</t>
  </si>
  <si>
    <t>Dlažba pod sjezdem, lože tl. 40 mm</t>
  </si>
  <si>
    <t>14=14,000 [A]</t>
  </si>
  <si>
    <t>40</t>
  </si>
  <si>
    <t>58910</t>
  </si>
  <si>
    <t>VÝPLŇ SPAR ASFALTEM</t>
  </si>
  <si>
    <t>796=796,000 [A]   dle pol. 113762</t>
  </si>
  <si>
    <t>položka zahrnuje: 
- dodávku předepsaného materiálu 
- vyčištění a výplň spar tímto materiálem</t>
  </si>
  <si>
    <t>41</t>
  </si>
  <si>
    <t>9113B1</t>
  </si>
  <si>
    <t>SVODIDLO OCEL SILNIČ JEDNOSTR, ÚROVEŇ ZADRŽ H1 -DODÁVKA A MONTÁŽ</t>
  </si>
  <si>
    <t>356=356,000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</si>
  <si>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</si>
  <si>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42</t>
  </si>
  <si>
    <t>91228</t>
  </si>
  <si>
    <t>SMĚROVÉ SLOUPKY Z PLAST HMOT VČETNĚ ODRAZNÉHO PÁSKU</t>
  </si>
  <si>
    <t>118+79=197,000 [A]   vlevo + vpravo</t>
  </si>
  <si>
    <t>položka zahrnuje: 
- dodání a osazení sloupku včetně nutných zemních prací 
- vnitrostaveništní a mimostaveništní doprava 
- odrazky plastové nebo z retroreflexní fólie</t>
  </si>
  <si>
    <t>43</t>
  </si>
  <si>
    <t>91267</t>
  </si>
  <si>
    <t>ODRAZKY NA SVODIDLA</t>
  </si>
  <si>
    <t>35=35,000 [A]   vpravo</t>
  </si>
  <si>
    <t>- kompletní dodávka se všemi pomocnými a doplňujícími pracemi a součástmi</t>
  </si>
  <si>
    <t>44</t>
  </si>
  <si>
    <t>917224</t>
  </si>
  <si>
    <t>SILNIČNÍ A CHODNÍKOVÉ OBRUBY Z BETONOVÝCH OBRUBNÍKŮ ŠÍŘ 150MM</t>
  </si>
  <si>
    <t>NÁJEZDOVÝ OBRUBNÍK 150/150 mm</t>
  </si>
  <si>
    <t>35=35,000 [A]</t>
  </si>
  <si>
    <t>Položka zahrnuje: 
dodání a pokládku betonových obrubníků o rozměrech předepsaných zadávací dokumentací 
betonové lože i boční betonovou opěrku.</t>
  </si>
  <si>
    <t>45</t>
  </si>
  <si>
    <t>BETONOVÝ OBRUBNÍK 150/250 mm do bet. lože s opěrou C 20/25-XF3</t>
  </si>
  <si>
    <t>574=574,000 [A]</t>
  </si>
  <si>
    <t>SO 102</t>
  </si>
  <si>
    <t>Sjezdy na hospodářské pozemky</t>
  </si>
  <si>
    <t>9*2,0=18,000 [A]</t>
  </si>
  <si>
    <t>113138</t>
  </si>
  <si>
    <t>ODSTRANĚNÍ KRYTU ZPEVNĚNÝCH PLOCH S ASFALT POJIVEM, ODVOZ DO 20KM</t>
  </si>
  <si>
    <t>bourání stáv. sjezdu 
vč. likvidace a poplatku</t>
  </si>
  <si>
    <t>17,2067*0,1=1,721 [A]</t>
  </si>
  <si>
    <t>9=9,000 [A]   dle VV</t>
  </si>
  <si>
    <t>vč. likvidace a poplatku</t>
  </si>
  <si>
    <t>17,2067*0,14=2,409 [A]</t>
  </si>
  <si>
    <t>56333</t>
  </si>
  <si>
    <t>VOZOVKOVÉ VRSTVY ZE ŠTĚRKODRTI TL. DO 150MM</t>
  </si>
  <si>
    <t>ŠD 0/63</t>
  </si>
  <si>
    <t>35=35,000 [A] 
17,2067=17,207 [B]   asfaltový sjezd 
Celkem: A+B=52,207 [C]</t>
  </si>
  <si>
    <t>56362</t>
  </si>
  <si>
    <t>VOZOVKOVÉ VRSTVY Z RECYKLOVANÉHO MATERIÁLU TL DO 100MM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</si>
  <si>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</si>
  <si>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17,2067=17,207 [A]</t>
  </si>
  <si>
    <t>574A33</t>
  </si>
  <si>
    <t>ASFALTOVÝ BETON PRO OBRUSNÉ VRSTVY ACO 11 TL. 40MM</t>
  </si>
  <si>
    <t>574C46</t>
  </si>
  <si>
    <t>ASFALTOVÝ BETON PRO LOŽNÍ VRSTVY ACL 16+, 16S TL. 50MM</t>
  </si>
  <si>
    <t>8=8,000 [A]   červené</t>
  </si>
  <si>
    <t>50=50,000 [A]</t>
  </si>
  <si>
    <t>SO 161</t>
  </si>
  <si>
    <t>Dopravní značení</t>
  </si>
  <si>
    <t>015111</t>
  </si>
  <si>
    <t>POPLATKY ZA LIKVIDACŮ ODPADŮ NEKONTAMINOVANÝCH - 17 05 04  VYTĚŽENÉ ZEMINY A HORNINY -  I. TŘÍDA TĚŽITELNOSTI</t>
  </si>
  <si>
    <t>3,726*2,4=8,942 [A]</t>
  </si>
  <si>
    <t>uložení výkopku ze sloupků na stavbě pro použití na zásyp jamek demontovaných stáv.sloupků</t>
  </si>
  <si>
    <t>26*(0,5*0,5*0,8)=5,200 [A]</t>
  </si>
  <si>
    <t>17411</t>
  </si>
  <si>
    <t>ZÁSYP JAM A RÝH ZEMINOU SE ZHUTNĚNÍM</t>
  </si>
  <si>
    <t>5,2=5,200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</si>
  <si>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</si>
  <si>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Z11g</t>
  </si>
  <si>
    <t>8=8,000 [A]</t>
  </si>
  <si>
    <t>91297</t>
  </si>
  <si>
    <t>DOPRAVNÍ ZRCADLO</t>
  </si>
  <si>
    <t>položka zahrnuje: 
- dodání a osazení zrcadla včetně nutných zemních prací 
- předepsaná povrchová úprava 
- vnitrostaveništní a mimostaveništní doprava 
- odrazky plastové nebo z retroreflexní fólie.</t>
  </si>
  <si>
    <t>914131</t>
  </si>
  <si>
    <t>DOPRAVNÍ ZNAČKY ZÁKLADNÍ VELIKOSTI OCELOVÉ FÓLIE TŘ 2 - DODÁVKA A MONTÁŽ</t>
  </si>
  <si>
    <t>dle VV</t>
  </si>
  <si>
    <t>30=30,000 [A]</t>
  </si>
  <si>
    <t>položka zahrnuje: 
- dodávku a montáž značek v požadovaném provedení</t>
  </si>
  <si>
    <t>914133</t>
  </si>
  <si>
    <t>DOPRAVNÍ ZNAČKY ZÁKLADNÍ VELIKOSTI OCELOVÉ FÓLIE TŘ 2 - DEMONTÁŽ</t>
  </si>
  <si>
    <t>26=26,000 [A]</t>
  </si>
  <si>
    <t>Položka zahrnuje odstranění, demontáž a odklizení materiálu s odvozem na předepsané místo</t>
  </si>
  <si>
    <t>914711</t>
  </si>
  <si>
    <t>STÁLÁ DOPRAV ZAŘÍZ Z3 OCEL DODÁVKA A MONTÁŽ</t>
  </si>
  <si>
    <t>2=2,000 [A]</t>
  </si>
  <si>
    <t>914713</t>
  </si>
  <si>
    <t>STÁLÁ DOPRAV ZAŘÍZ Z3 OCEL DEMONTÁŽ</t>
  </si>
  <si>
    <t>914911</t>
  </si>
  <si>
    <t>SLOUPKY A STOJKY DOPRAVNÍCH ZNAČEK Z OCEL TRUBEK SE ZABETONOVÁNÍM - DODÁVKA A MONTÁŽ</t>
  </si>
  <si>
    <t>položka zahrnuje: 
- sloupky a upevňovací zařízení včetně jejich osazení (betonová patka, zemní práce)</t>
  </si>
  <si>
    <t>914913</t>
  </si>
  <si>
    <t>SLOUPKY A STOJKY DZ Z OCEL TRUBEK ZABETON DEMONTÁŽ</t>
  </si>
  <si>
    <t>23=23,000 [A]</t>
  </si>
  <si>
    <t>915111</t>
  </si>
  <si>
    <t>VODOROVNÉ DOPRAVNÍ ZNAČENÍ BARVOU HLADKÉ - DODÁVKA A POKLÁDKA</t>
  </si>
  <si>
    <t>1. fáze</t>
  </si>
  <si>
    <t>986,69=986,690 [A]   dle VV</t>
  </si>
  <si>
    <t>položka zahrnuje: 
- dodání a pokládku nátěrového materiálu (měří se pouze natíraná plocha) 
- předznačení a reflexní úpravu</t>
  </si>
  <si>
    <t>915211</t>
  </si>
  <si>
    <t>VODOROVNÉ DOPRAVNÍ ZNAČENÍ PLASTEM HLADKÉ - DODÁVKA A POKLÁDKA</t>
  </si>
  <si>
    <t>2. fáze VDZ</t>
  </si>
  <si>
    <t>986,69=986,690 [A]</t>
  </si>
  <si>
    <t>966158</t>
  </si>
  <si>
    <t>BOURÁNÍ KONSTRUKCÍ Z PROST BETONU S ODVOZEM DO 20KM</t>
  </si>
  <si>
    <t>vybourání stávajících základových patek sloupků DZ</t>
  </si>
  <si>
    <t>23*0,45*0,45*0,8=3,726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</si>
  <si>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</si>
  <si>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SO 181</t>
  </si>
  <si>
    <t>Dopravně-inženýrská opatření</t>
  </si>
  <si>
    <t>914112</t>
  </si>
  <si>
    <t>DOPRAVNÍ ZNAČKY ZÁKLAD VELIKOSTI OCEL NEREFLEXNÍ - MONTÁŽ S PŘEMÍST</t>
  </si>
  <si>
    <t>84=84,000 [A]</t>
  </si>
  <si>
    <t>položka zahrnuje: 
- dopravu demontované značky z dočasné skládky 
- osazení a montáž značky na místě určeném projektem 
- nutnou opravu poškozených částí 
nezahrnuje dodávku značky</t>
  </si>
  <si>
    <t>914113</t>
  </si>
  <si>
    <t>DOPRAVNÍ ZNAČKY ZÁKLADNÍ VELIKOSTI OCELOVÉ NEREFLEXNÍ - DEMONTÁŽ</t>
  </si>
  <si>
    <t>84=84,000 [A]   dle pol. 914112</t>
  </si>
  <si>
    <t>914119</t>
  </si>
  <si>
    <t>DOPRAV ZNAČKY ZÁKLAD VEL OCEL NEREFLEXNÍ - NÁJEMNÉ</t>
  </si>
  <si>
    <t>KSDEN</t>
  </si>
  <si>
    <t>doba výstavby 5 měsíců</t>
  </si>
  <si>
    <t>84*5*30=12 600,000 [A]</t>
  </si>
  <si>
    <t>položka zahrnuje sazbu za pronájem dopravních značek a zařízení, počet jednotek je určen jako součin počtu značek a počtu dní použití</t>
  </si>
  <si>
    <t>914412</t>
  </si>
  <si>
    <t>DOPRAVNÍ ZNAČKY 100X150CM OCELOVÉ - MONTÁŽ S PŘEMÍSTĚNÍM</t>
  </si>
  <si>
    <t>IP22</t>
  </si>
  <si>
    <t>10+6=16,000 [A]</t>
  </si>
  <si>
    <t>914413</t>
  </si>
  <si>
    <t>DOPRAVNÍ ZNAČKY 100X150CM OCELOVÉ - DEMONTÁŽ</t>
  </si>
  <si>
    <t>914419</t>
  </si>
  <si>
    <t>DOPRAV ZNAČKY 100X150CM OCEL - NÁJEMNÉ</t>
  </si>
  <si>
    <t>16*(5*30)=2 400,000 [A]</t>
  </si>
  <si>
    <t>916112</t>
  </si>
  <si>
    <t>DOPRAV SVĚTLO VÝSTRAŽ SAMOSTATNÉ - MONTÁŽ S PŘESUNEM</t>
  </si>
  <si>
    <t>na SDZ A15</t>
  </si>
  <si>
    <t>položka zahrnuje: 
- přemístění zařízení z dočasné skládky a jeho osazení a montáž na místě určeném projektem 
- údržbu po celou dobu trvání funkce, náhradu zničených nebo ztracených kusů, nutnou opravu poškozených částí 
- napájení z baterie včetně záložní baterie</t>
  </si>
  <si>
    <t>916113</t>
  </si>
  <si>
    <t>DOPRAV SVĚTLO VÝSTRAŽ SAMOSTATNÉ - DEMONTÁŽ</t>
  </si>
  <si>
    <t>Položka zahrnuje odstranění, demontáž a odklizení zařízení s odvozem na předepsané místo</t>
  </si>
  <si>
    <t>916119</t>
  </si>
  <si>
    <t>DOPRAV SVĚTLO VÝSTRAŽ SAMOSTATNÉ - NÁJEMNÉ</t>
  </si>
  <si>
    <t>5*(5*30)=750,000 [A]</t>
  </si>
  <si>
    <t>položka zahrnuje sazbu za pronájem zařízení. Počet měrných jednotek se určí jako součin počtu zařízení a počtu dní použití.</t>
  </si>
  <si>
    <t>916122</t>
  </si>
  <si>
    <t>DOPRAV SVĚTLO VÝSTRAŽ SOUPRAVA 3KS - MONTÁŽ S PŘESUNEM</t>
  </si>
  <si>
    <t>916123</t>
  </si>
  <si>
    <t>DOPRAV SVĚTLO VÝSTRAŽ SOUPRAVA 3KS - DEMONTÁŽ</t>
  </si>
  <si>
    <t>916129</t>
  </si>
  <si>
    <t>DOPRAV SVĚTLO VÝSTRAŽ SOUPRAVA 3KS - NÁJEMNÉ</t>
  </si>
  <si>
    <t>916312</t>
  </si>
  <si>
    <t>DOPRAVNÍ ZÁBRANY Z2 S FÓLIÍ TŘ 1 - MONTÁŽ S PŘESUNEM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</si>
  <si>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</si>
  <si>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916313</t>
  </si>
  <si>
    <t>DOPRAVNÍ ZÁBRANY Z2 S FÓLIÍ TŘ 1 - DEMONTÁŽ</t>
  </si>
  <si>
    <t>916319</t>
  </si>
  <si>
    <t>DOPRAVNÍ ZÁBRANY Z2 - NÁJEMNÉ</t>
  </si>
  <si>
    <t>SO 201</t>
  </si>
  <si>
    <t>Sanace skalní stěny</t>
  </si>
  <si>
    <t>3,06=3,060 [A]</t>
  </si>
  <si>
    <t>6,4*2,0=12,800 [A]    dle pol. 131738 
4=4,000 [B]   dle pol. 128418 
Celkem: A+B=16,800 [C]</t>
  </si>
  <si>
    <t>3,2*2,4=7,680 [A]</t>
  </si>
  <si>
    <t>ornice na ohumusování</t>
  </si>
  <si>
    <t>20,4*0,15=3,060 [A]</t>
  </si>
  <si>
    <t>128418</t>
  </si>
  <si>
    <t>DOLAMOVÁNÍ ODKOPÁVEK TŘ. II, ODVOZ DO 20KM</t>
  </si>
  <si>
    <t>4=4,000 [A]</t>
  </si>
  <si>
    <t>- dolamování označuje těžení výkopu bez použití trhavin. 
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</t>
  </si>
  <si>
    <t>131738</t>
  </si>
  <si>
    <t>HLOUBENÍ JAM ZAPAŽ I NEPAŽ TŘ. I, ODVOZ DO 20KM</t>
  </si>
  <si>
    <t>0,3*2+0,45*8+0,55*4=6,400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</si>
  <si>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</si>
  <si>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6,4=6,400 [A]   na skládku</t>
  </si>
  <si>
    <t>1,2*(3+9+5)=20,400 [A]</t>
  </si>
  <si>
    <t>18241</t>
  </si>
  <si>
    <t>ZALOŽENÍ TRÁVNÍKU RUČNÍM VÝSEVEM</t>
  </si>
  <si>
    <t>20,4=20,400 [A]</t>
  </si>
  <si>
    <t>Zahrnuje dodání předepsané travní směsi, její výsev na ornici, zalévání, první pokosení, to vše bez ohledu na sklon terénu</t>
  </si>
  <si>
    <t>20,4*0,01*3=0,612 [A]</t>
  </si>
  <si>
    <t>22694</t>
  </si>
  <si>
    <t>ZÁPOROVÉ PAŽENÍ Z KOVU DOČASNÉ</t>
  </si>
  <si>
    <t>Záporové pažení z H-nosníku 
vč. odstranění</t>
  </si>
  <si>
    <t>2,5*(3+9+5)*0,025=1,063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</si>
  <si>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</si>
  <si>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</si>
  <si>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</si>
  <si>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položka zahrnuje osazení pažin bez ohledu na druh, jejich opotřebení a jejich odstranění</t>
  </si>
  <si>
    <t>261116</t>
  </si>
  <si>
    <t>VRTY PRO KOTV, INJEKT, MIKROPIL NA POVRCHU TŘ I D DO 80MM</t>
  </si>
  <si>
    <t>10*0,5=5,000 [A]   10 kusů po půl metru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</si>
  <si>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</si>
  <si>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285361</t>
  </si>
  <si>
    <t>KOTVENÍ NA POVRCHU Z BETONÁŘSKÉ VÝZTUŽE DL. DO 3M</t>
  </si>
  <si>
    <t>dl. 0,7 m</t>
  </si>
  <si>
    <t>12=12,000 [A]</t>
  </si>
  <si>
    <t>položka zahrnuje dodávku předepsané kotvy, případně její protikorozní úpravu, její osazení do vrtu, zainjektování a napnutí, případně opěrné desky 
nezahrnuje vrty</t>
  </si>
  <si>
    <t>Svislé konstrukce</t>
  </si>
  <si>
    <t>311325</t>
  </si>
  <si>
    <t>ZDI A STĚNY PODP A VOL ZE ŽELEZOBET DO C30/37</t>
  </si>
  <si>
    <t>nadbetonování zdi</t>
  </si>
  <si>
    <t>2(plocha v pohledu)*0,6(tloušťka)=1,200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</si>
  <si>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</si>
  <si>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311366</t>
  </si>
  <si>
    <t>VÝZTUŽ ZDÍ A STĚN PODP A VOL Z KARI-SÍTÍ</t>
  </si>
  <si>
    <t>prům. 6 
oka 100/100 
zhruba 2 kusy</t>
  </si>
  <si>
    <t>2*27*0,001=0,054 [B]   2 kusy sítí s rozm. 2x3 m a váhou 27 kg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</si>
  <si>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</si>
  <si>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32719</t>
  </si>
  <si>
    <t>ZDI OPĚR, ZÁRUB, NÁBŘEŽ Z DÍLCŮ KAMENNÝCH</t>
  </si>
  <si>
    <t>vč. vápenocementové malty</t>
  </si>
  <si>
    <t>0,4*1*8=3,200 [A]</t>
  </si>
  <si>
    <t>- dodání dílce požadovaného tvaru a vlastností, jeho skladování, doprava a osazení do definitivní polohy, včetně komplexní technologie výroby a montáže dílců, ošetření a ochrana dílců,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dílci (úprava pohledových ploch, příp. rubových ploch, osazení měřících zařízení, zkoušení a měření dílců a pod.).</t>
  </si>
  <si>
    <t>327215</t>
  </si>
  <si>
    <t>PŘEZDĚNÍ ZDÍ Z KAMENNÉHO ZDIVA</t>
  </si>
  <si>
    <t>vč. rozebrání a vápenocementové malty</t>
  </si>
  <si>
    <t>0,4*0,5*2,5=0,500 [A]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</si>
  <si>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</si>
  <si>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93842</t>
  </si>
  <si>
    <t>OČIŠTĚNÍ ZDIVA OD VEGETACE</t>
  </si>
  <si>
    <t>Očištění od náletových dřevin</t>
  </si>
  <si>
    <t>226*2=452,000 [A]</t>
  </si>
  <si>
    <t>položka zahrnuje očištění předepsaným způsobem včetně odklizení vzniklého odpadu</t>
  </si>
  <si>
    <t>938441</t>
  </si>
  <si>
    <t>OČIŠTĚNÍ ZDIVA OTRYSKÁNÍM TLAKOVOU VODOU DO 200 BARŮ</t>
  </si>
  <si>
    <t>0,6*(2+8)=6,000 [A]</t>
  </si>
  <si>
    <t>966138</t>
  </si>
  <si>
    <t>BOURÁNÍ KONSTRUKCÍ Z KAMENE NA MC S ODVOZEM DO 20KM</t>
  </si>
  <si>
    <t>0,4*1*8=3,200 [B]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</si>
</sst>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SUM(C10:C15)</f>
      </c>
      <c r="D6" s="1"/>
      <c r="E6" s="1"/>
    </row>
    <row r="7" spans="1:5" ht="12.75" customHeight="1">
      <c r="A7" s="1"/>
      <c r="B7" s="4" t="s">
        <v>5</v>
      </c>
      <c r="C7" s="7">
        <f>SUM(E10:E15)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001'!I3</f>
      </c>
      <c r="D10" s="21">
        <f>'SO 001'!O2</f>
      </c>
      <c r="E10" s="21">
        <f>C10+D10</f>
      </c>
    </row>
    <row r="11" spans="1:5" ht="12.75" customHeight="1">
      <c r="A11" s="20" t="s">
        <v>160</v>
      </c>
      <c r="B11" s="20" t="s">
        <v>161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365</v>
      </c>
      <c r="B12" s="20" t="s">
        <v>366</v>
      </c>
      <c r="C12" s="21">
        <f>'SO 102'!I3</f>
      </c>
      <c r="D12" s="21">
        <f>'SO 102'!O2</f>
      </c>
      <c r="E12" s="21">
        <f>C12+D12</f>
      </c>
    </row>
    <row r="13" spans="1:5" ht="12.75" customHeight="1">
      <c r="A13" s="20" t="s">
        <v>389</v>
      </c>
      <c r="B13" s="20" t="s">
        <v>390</v>
      </c>
      <c r="C13" s="21">
        <f>'SO 161'!I3</f>
      </c>
      <c r="D13" s="21">
        <f>'SO 161'!O2</f>
      </c>
      <c r="E13" s="21">
        <f>C13+D13</f>
      </c>
    </row>
    <row r="14" spans="1:5" ht="12.75" customHeight="1">
      <c r="A14" s="20" t="s">
        <v>439</v>
      </c>
      <c r="B14" s="20" t="s">
        <v>440</v>
      </c>
      <c r="C14" s="21">
        <f>'SO 181'!I3</f>
      </c>
      <c r="D14" s="21">
        <f>'SO 181'!O2</f>
      </c>
      <c r="E14" s="21">
        <f>C14+D14</f>
      </c>
    </row>
    <row r="15" spans="1:5" ht="12.75" customHeight="1">
      <c r="A15" s="20" t="s">
        <v>487</v>
      </c>
      <c r="B15" s="20" t="s">
        <v>488</v>
      </c>
      <c r="C15" s="21">
        <f>'SO 201'!I3</f>
      </c>
      <c r="D15" s="21">
        <f>'SO 201'!O2</f>
      </c>
      <c r="E15" s="21">
        <f>C15+D15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0+O8+O77+O102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0+I8+I77+I102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0+I9+I13+I17+I21+I25+I29+I33+I37+I41+I45+I49+I53+I57+I61+I65+I69+I73</f>
      </c>
      <c r="R8">
        <f>0+O9+O13+O17+O21+O25+O29+O33+O37+O41+O45+O49+O53+O57+O61+O65+O69+O73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51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25.5">
      <c r="A14" s="34" t="s">
        <v>50</v>
      </c>
      <c r="E14" s="35" t="s">
        <v>58</v>
      </c>
    </row>
    <row r="15" spans="1:5" ht="12.75">
      <c r="A15" s="36" t="s">
        <v>52</v>
      </c>
      <c r="E15" s="37" t="s">
        <v>47</v>
      </c>
    </row>
    <row r="16" spans="1:5" ht="12.75">
      <c r="A16" t="s">
        <v>54</v>
      </c>
      <c r="E16" s="35" t="s">
        <v>55</v>
      </c>
    </row>
    <row r="17" spans="1:16" ht="12.75">
      <c r="A17" s="25" t="s">
        <v>45</v>
      </c>
      <c r="B17" s="29" t="s">
        <v>22</v>
      </c>
      <c r="C17" s="29" t="s">
        <v>59</v>
      </c>
      <c r="D17" s="25" t="s">
        <v>47</v>
      </c>
      <c r="E17" s="30" t="s">
        <v>60</v>
      </c>
      <c r="F17" s="31" t="s">
        <v>49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61</v>
      </c>
    </row>
    <row r="19" spans="1:5" ht="12.75">
      <c r="A19" s="36" t="s">
        <v>52</v>
      </c>
      <c r="E19" s="37" t="s">
        <v>47</v>
      </c>
    </row>
    <row r="20" spans="1:5" ht="12.75">
      <c r="A20" t="s">
        <v>54</v>
      </c>
      <c r="E20" s="35" t="s">
        <v>55</v>
      </c>
    </row>
    <row r="21" spans="1:16" ht="12.75">
      <c r="A21" s="25" t="s">
        <v>45</v>
      </c>
      <c r="B21" s="29" t="s">
        <v>33</v>
      </c>
      <c r="C21" s="29" t="s">
        <v>62</v>
      </c>
      <c r="D21" s="25" t="s">
        <v>47</v>
      </c>
      <c r="E21" s="30" t="s">
        <v>63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64</v>
      </c>
    </row>
    <row r="23" spans="1:5" ht="12.75">
      <c r="A23" s="36" t="s">
        <v>52</v>
      </c>
      <c r="E23" s="37" t="s">
        <v>47</v>
      </c>
    </row>
    <row r="24" spans="1:5" ht="38.25">
      <c r="A24" t="s">
        <v>54</v>
      </c>
      <c r="E24" s="35" t="s">
        <v>65</v>
      </c>
    </row>
    <row r="25" spans="1:16" ht="12.75">
      <c r="A25" s="25" t="s">
        <v>45</v>
      </c>
      <c r="B25" s="29" t="s">
        <v>35</v>
      </c>
      <c r="C25" s="29" t="s">
        <v>66</v>
      </c>
      <c r="D25" s="25" t="s">
        <v>67</v>
      </c>
      <c r="E25" s="30" t="s">
        <v>68</v>
      </c>
      <c r="F25" s="31" t="s">
        <v>69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63.75">
      <c r="A26" s="34" t="s">
        <v>50</v>
      </c>
      <c r="E26" s="35" t="s">
        <v>70</v>
      </c>
    </row>
    <row r="27" spans="1:5" ht="12.75">
      <c r="A27" s="36" t="s">
        <v>52</v>
      </c>
      <c r="E27" s="37" t="s">
        <v>47</v>
      </c>
    </row>
    <row r="28" spans="1:5" ht="12.75">
      <c r="A28" t="s">
        <v>54</v>
      </c>
      <c r="E28" s="35" t="s">
        <v>71</v>
      </c>
    </row>
    <row r="29" spans="1:16" ht="12.75">
      <c r="A29" s="25" t="s">
        <v>45</v>
      </c>
      <c r="B29" s="29" t="s">
        <v>37</v>
      </c>
      <c r="C29" s="29" t="s">
        <v>66</v>
      </c>
      <c r="D29" s="25" t="s">
        <v>72</v>
      </c>
      <c r="E29" s="30" t="s">
        <v>68</v>
      </c>
      <c r="F29" s="31" t="s">
        <v>69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25.5">
      <c r="A30" s="34" t="s">
        <v>50</v>
      </c>
      <c r="E30" s="35" t="s">
        <v>73</v>
      </c>
    </row>
    <row r="31" spans="1:5" ht="12.75">
      <c r="A31" s="36" t="s">
        <v>52</v>
      </c>
      <c r="E31" s="37" t="s">
        <v>47</v>
      </c>
    </row>
    <row r="32" spans="1:5" ht="12.75">
      <c r="A32" t="s">
        <v>54</v>
      </c>
      <c r="E32" s="35" t="s">
        <v>71</v>
      </c>
    </row>
    <row r="33" spans="1:16" ht="12.75">
      <c r="A33" s="25" t="s">
        <v>45</v>
      </c>
      <c r="B33" s="29" t="s">
        <v>74</v>
      </c>
      <c r="C33" s="29" t="s">
        <v>75</v>
      </c>
      <c r="D33" s="25" t="s">
        <v>47</v>
      </c>
      <c r="E33" s="30" t="s">
        <v>76</v>
      </c>
      <c r="F33" s="31" t="s">
        <v>49</v>
      </c>
      <c r="G33" s="32">
        <v>0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77</v>
      </c>
    </row>
    <row r="35" spans="1:5" ht="12.75">
      <c r="A35" s="36" t="s">
        <v>52</v>
      </c>
      <c r="E35" s="37" t="s">
        <v>47</v>
      </c>
    </row>
    <row r="36" spans="1:5" ht="12.75">
      <c r="A36" t="s">
        <v>54</v>
      </c>
      <c r="E36" s="35" t="s">
        <v>71</v>
      </c>
    </row>
    <row r="37" spans="1:16" ht="12.75">
      <c r="A37" s="25" t="s">
        <v>45</v>
      </c>
      <c r="B37" s="29" t="s">
        <v>78</v>
      </c>
      <c r="C37" s="29" t="s">
        <v>79</v>
      </c>
      <c r="D37" s="25" t="s">
        <v>67</v>
      </c>
      <c r="E37" s="30" t="s">
        <v>80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81</v>
      </c>
    </row>
    <row r="39" spans="1:5" ht="12.75">
      <c r="A39" s="36" t="s">
        <v>52</v>
      </c>
      <c r="E39" s="37" t="s">
        <v>47</v>
      </c>
    </row>
    <row r="40" spans="1:5" ht="12.75">
      <c r="A40" t="s">
        <v>54</v>
      </c>
      <c r="E40" s="35" t="s">
        <v>71</v>
      </c>
    </row>
    <row r="41" spans="1:16" ht="12.75">
      <c r="A41" s="25" t="s">
        <v>45</v>
      </c>
      <c r="B41" s="29" t="s">
        <v>40</v>
      </c>
      <c r="C41" s="29" t="s">
        <v>79</v>
      </c>
      <c r="D41" s="25" t="s">
        <v>72</v>
      </c>
      <c r="E41" s="30" t="s">
        <v>80</v>
      </c>
      <c r="F41" s="31" t="s">
        <v>49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38.25">
      <c r="A42" s="34" t="s">
        <v>50</v>
      </c>
      <c r="E42" s="35" t="s">
        <v>82</v>
      </c>
    </row>
    <row r="43" spans="1:5" ht="12.75">
      <c r="A43" s="36" t="s">
        <v>52</v>
      </c>
      <c r="E43" s="37" t="s">
        <v>47</v>
      </c>
    </row>
    <row r="44" spans="1:5" ht="12.75">
      <c r="A44" t="s">
        <v>54</v>
      </c>
      <c r="E44" s="35" t="s">
        <v>71</v>
      </c>
    </row>
    <row r="45" spans="1:16" ht="12.75">
      <c r="A45" s="25" t="s">
        <v>45</v>
      </c>
      <c r="B45" s="29" t="s">
        <v>42</v>
      </c>
      <c r="C45" s="29" t="s">
        <v>83</v>
      </c>
      <c r="D45" s="25" t="s">
        <v>47</v>
      </c>
      <c r="E45" s="30" t="s">
        <v>84</v>
      </c>
      <c r="F45" s="31" t="s">
        <v>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85</v>
      </c>
    </row>
    <row r="47" spans="1:5" ht="12.75">
      <c r="A47" s="36" t="s">
        <v>52</v>
      </c>
      <c r="E47" s="37" t="s">
        <v>47</v>
      </c>
    </row>
    <row r="48" spans="1:5" ht="12.75">
      <c r="A48" t="s">
        <v>54</v>
      </c>
      <c r="E48" s="35" t="s">
        <v>71</v>
      </c>
    </row>
    <row r="49" spans="1:16" ht="12.75">
      <c r="A49" s="25" t="s">
        <v>45</v>
      </c>
      <c r="B49" s="29" t="s">
        <v>86</v>
      </c>
      <c r="C49" s="29" t="s">
        <v>87</v>
      </c>
      <c r="D49" s="25" t="s">
        <v>47</v>
      </c>
      <c r="E49" s="30" t="s">
        <v>88</v>
      </c>
      <c r="F49" s="31" t="s">
        <v>49</v>
      </c>
      <c r="G49" s="32">
        <v>2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85</v>
      </c>
    </row>
    <row r="51" spans="1:5" ht="12.75">
      <c r="A51" s="36" t="s">
        <v>52</v>
      </c>
      <c r="E51" s="37" t="s">
        <v>47</v>
      </c>
    </row>
    <row r="52" spans="1:5" ht="12.75">
      <c r="A52" t="s">
        <v>54</v>
      </c>
      <c r="E52" s="35" t="s">
        <v>71</v>
      </c>
    </row>
    <row r="53" spans="1:16" ht="12.75">
      <c r="A53" s="25" t="s">
        <v>45</v>
      </c>
      <c r="B53" s="29" t="s">
        <v>89</v>
      </c>
      <c r="C53" s="29" t="s">
        <v>90</v>
      </c>
      <c r="D53" s="25" t="s">
        <v>47</v>
      </c>
      <c r="E53" s="30" t="s">
        <v>91</v>
      </c>
      <c r="F53" s="31" t="s">
        <v>92</v>
      </c>
      <c r="G53" s="32">
        <v>16.5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47</v>
      </c>
    </row>
    <row r="55" spans="1:5" ht="12.75">
      <c r="A55" s="36" t="s">
        <v>52</v>
      </c>
      <c r="E55" s="37" t="s">
        <v>93</v>
      </c>
    </row>
    <row r="56" spans="1:5" ht="76.5">
      <c r="A56" t="s">
        <v>54</v>
      </c>
      <c r="E56" s="35" t="s">
        <v>94</v>
      </c>
    </row>
    <row r="57" spans="1:16" ht="12.75">
      <c r="A57" s="25" t="s">
        <v>45</v>
      </c>
      <c r="B57" s="29" t="s">
        <v>95</v>
      </c>
      <c r="C57" s="29" t="s">
        <v>96</v>
      </c>
      <c r="D57" s="25" t="s">
        <v>47</v>
      </c>
      <c r="E57" s="30" t="s">
        <v>97</v>
      </c>
      <c r="F57" s="31" t="s">
        <v>49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98</v>
      </c>
    </row>
    <row r="59" spans="1:5" ht="12.75">
      <c r="A59" s="36" t="s">
        <v>52</v>
      </c>
      <c r="E59" s="37" t="s">
        <v>47</v>
      </c>
    </row>
    <row r="60" spans="1:5" ht="63.75">
      <c r="A60" t="s">
        <v>54</v>
      </c>
      <c r="E60" s="35" t="s">
        <v>99</v>
      </c>
    </row>
    <row r="61" spans="1:16" ht="12.75">
      <c r="A61" s="25" t="s">
        <v>45</v>
      </c>
      <c r="B61" s="29" t="s">
        <v>100</v>
      </c>
      <c r="C61" s="29" t="s">
        <v>101</v>
      </c>
      <c r="D61" s="25" t="s">
        <v>47</v>
      </c>
      <c r="E61" s="30" t="s">
        <v>102</v>
      </c>
      <c r="F61" s="31" t="s">
        <v>69</v>
      </c>
      <c r="G61" s="32">
        <v>2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103</v>
      </c>
    </row>
    <row r="63" spans="1:5" ht="12.75">
      <c r="A63" s="36" t="s">
        <v>52</v>
      </c>
      <c r="E63" s="37" t="s">
        <v>47</v>
      </c>
    </row>
    <row r="64" spans="1:5" ht="89.25">
      <c r="A64" t="s">
        <v>54</v>
      </c>
      <c r="E64" s="35" t="s">
        <v>104</v>
      </c>
    </row>
    <row r="65" spans="1:16" ht="12.75">
      <c r="A65" s="25" t="s">
        <v>45</v>
      </c>
      <c r="B65" s="29" t="s">
        <v>105</v>
      </c>
      <c r="C65" s="29" t="s">
        <v>101</v>
      </c>
      <c r="D65" s="25" t="s">
        <v>67</v>
      </c>
      <c r="E65" s="30" t="s">
        <v>102</v>
      </c>
      <c r="F65" s="31" t="s">
        <v>69</v>
      </c>
      <c r="G65" s="32">
        <v>2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106</v>
      </c>
    </row>
    <row r="67" spans="1:5" ht="12.75">
      <c r="A67" s="36" t="s">
        <v>52</v>
      </c>
      <c r="E67" s="37" t="s">
        <v>47</v>
      </c>
    </row>
    <row r="68" spans="1:5" ht="89.25">
      <c r="A68" t="s">
        <v>54</v>
      </c>
      <c r="E68" s="35" t="s">
        <v>104</v>
      </c>
    </row>
    <row r="69" spans="1:16" ht="12.75">
      <c r="A69" s="25" t="s">
        <v>45</v>
      </c>
      <c r="B69" s="29" t="s">
        <v>107</v>
      </c>
      <c r="C69" s="29" t="s">
        <v>108</v>
      </c>
      <c r="D69" s="25" t="s">
        <v>47</v>
      </c>
      <c r="E69" s="30" t="s">
        <v>109</v>
      </c>
      <c r="F69" s="31" t="s">
        <v>49</v>
      </c>
      <c r="G69" s="32">
        <v>1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47</v>
      </c>
    </row>
    <row r="71" spans="1:5" ht="12.75">
      <c r="A71" s="36" t="s">
        <v>52</v>
      </c>
      <c r="E71" s="37" t="s">
        <v>53</v>
      </c>
    </row>
    <row r="72" spans="1:5" ht="25.5">
      <c r="A72" t="s">
        <v>54</v>
      </c>
      <c r="E72" s="35" t="s">
        <v>110</v>
      </c>
    </row>
    <row r="73" spans="1:16" ht="12.75">
      <c r="A73" s="25" t="s">
        <v>45</v>
      </c>
      <c r="B73" s="29" t="s">
        <v>111</v>
      </c>
      <c r="C73" s="29" t="s">
        <v>112</v>
      </c>
      <c r="D73" s="25" t="s">
        <v>47</v>
      </c>
      <c r="E73" s="30" t="s">
        <v>113</v>
      </c>
      <c r="F73" s="31" t="s">
        <v>49</v>
      </c>
      <c r="G73" s="32">
        <v>1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25.5">
      <c r="A74" s="34" t="s">
        <v>50</v>
      </c>
      <c r="E74" s="35" t="s">
        <v>114</v>
      </c>
    </row>
    <row r="75" spans="1:5" ht="12.75">
      <c r="A75" s="36" t="s">
        <v>52</v>
      </c>
      <c r="E75" s="37" t="s">
        <v>53</v>
      </c>
    </row>
    <row r="76" spans="1:5" ht="12.75">
      <c r="A76" t="s">
        <v>54</v>
      </c>
      <c r="E76" s="35" t="s">
        <v>115</v>
      </c>
    </row>
    <row r="77" spans="1:18" ht="12.75" customHeight="1">
      <c r="A77" s="6" t="s">
        <v>43</v>
      </c>
      <c r="B77" s="6"/>
      <c r="C77" s="39" t="s">
        <v>29</v>
      </c>
      <c r="D77" s="6"/>
      <c r="E77" s="27" t="s">
        <v>116</v>
      </c>
      <c r="F77" s="6"/>
      <c r="G77" s="6"/>
      <c r="H77" s="6"/>
      <c r="I77" s="40">
        <f>0+Q77</f>
      </c>
      <c r="O77">
        <f>0+R77</f>
      </c>
      <c r="Q77">
        <f>0+I78+I82+I86+I90+I94+I98</f>
      </c>
      <c r="R77">
        <f>0+O78+O82+O86+O90+O94+O98</f>
      </c>
    </row>
    <row r="78" spans="1:16" ht="12.75">
      <c r="A78" s="25" t="s">
        <v>45</v>
      </c>
      <c r="B78" s="29" t="s">
        <v>117</v>
      </c>
      <c r="C78" s="29" t="s">
        <v>118</v>
      </c>
      <c r="D78" s="25" t="s">
        <v>47</v>
      </c>
      <c r="E78" s="30" t="s">
        <v>119</v>
      </c>
      <c r="F78" s="31" t="s">
        <v>120</v>
      </c>
      <c r="G78" s="32">
        <v>500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121</v>
      </c>
    </row>
    <row r="80" spans="1:5" ht="12.75">
      <c r="A80" s="36" t="s">
        <v>52</v>
      </c>
      <c r="E80" s="37" t="s">
        <v>122</v>
      </c>
    </row>
    <row r="81" spans="1:5" ht="38.25">
      <c r="A81" t="s">
        <v>54</v>
      </c>
      <c r="E81" s="35" t="s">
        <v>123</v>
      </c>
    </row>
    <row r="82" spans="1:16" ht="12.75">
      <c r="A82" s="25" t="s">
        <v>45</v>
      </c>
      <c r="B82" s="29" t="s">
        <v>124</v>
      </c>
      <c r="C82" s="29" t="s">
        <v>125</v>
      </c>
      <c r="D82" s="25" t="s">
        <v>47</v>
      </c>
      <c r="E82" s="30" t="s">
        <v>126</v>
      </c>
      <c r="F82" s="31" t="s">
        <v>69</v>
      </c>
      <c r="G82" s="32">
        <v>20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47</v>
      </c>
    </row>
    <row r="84" spans="1:5" ht="12.75">
      <c r="A84" s="36" t="s">
        <v>52</v>
      </c>
      <c r="E84" s="37" t="s">
        <v>127</v>
      </c>
    </row>
    <row r="85" spans="1:5" ht="76.5">
      <c r="A85" t="s">
        <v>54</v>
      </c>
      <c r="E85" s="35" t="s">
        <v>128</v>
      </c>
    </row>
    <row r="86" spans="1:16" ht="12.75">
      <c r="A86" s="25" t="s">
        <v>45</v>
      </c>
      <c r="B86" s="29" t="s">
        <v>129</v>
      </c>
      <c r="C86" s="29" t="s">
        <v>130</v>
      </c>
      <c r="D86" s="25" t="s">
        <v>47</v>
      </c>
      <c r="E86" s="30" t="s">
        <v>131</v>
      </c>
      <c r="F86" s="31" t="s">
        <v>69</v>
      </c>
      <c r="G86" s="32">
        <v>3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47</v>
      </c>
    </row>
    <row r="88" spans="1:5" ht="12.75">
      <c r="A88" s="36" t="s">
        <v>52</v>
      </c>
      <c r="E88" s="37" t="s">
        <v>132</v>
      </c>
    </row>
    <row r="89" spans="1:5" ht="76.5">
      <c r="A89" t="s">
        <v>54</v>
      </c>
      <c r="E89" s="35" t="s">
        <v>128</v>
      </c>
    </row>
    <row r="90" spans="1:16" ht="12.75">
      <c r="A90" s="25" t="s">
        <v>45</v>
      </c>
      <c r="B90" s="29" t="s">
        <v>133</v>
      </c>
      <c r="C90" s="29" t="s">
        <v>134</v>
      </c>
      <c r="D90" s="25" t="s">
        <v>47</v>
      </c>
      <c r="E90" s="30" t="s">
        <v>135</v>
      </c>
      <c r="F90" s="31" t="s">
        <v>136</v>
      </c>
      <c r="G90" s="32">
        <v>148.5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137</v>
      </c>
    </row>
    <row r="92" spans="1:5" ht="12.75">
      <c r="A92" s="36" t="s">
        <v>52</v>
      </c>
      <c r="E92" s="37" t="s">
        <v>138</v>
      </c>
    </row>
    <row r="93" spans="1:5" ht="63.75">
      <c r="A93" t="s">
        <v>54</v>
      </c>
      <c r="E93" s="35" t="s">
        <v>139</v>
      </c>
    </row>
    <row r="94" spans="1:16" ht="12.75">
      <c r="A94" s="25" t="s">
        <v>45</v>
      </c>
      <c r="B94" s="29" t="s">
        <v>140</v>
      </c>
      <c r="C94" s="29" t="s">
        <v>141</v>
      </c>
      <c r="D94" s="25" t="s">
        <v>47</v>
      </c>
      <c r="E94" s="30" t="s">
        <v>142</v>
      </c>
      <c r="F94" s="31" t="s">
        <v>136</v>
      </c>
      <c r="G94" s="32">
        <v>490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38.25">
      <c r="A95" s="34" t="s">
        <v>50</v>
      </c>
      <c r="E95" s="35" t="s">
        <v>143</v>
      </c>
    </row>
    <row r="96" spans="1:5" ht="12.75">
      <c r="A96" s="36" t="s">
        <v>52</v>
      </c>
      <c r="E96" s="37" t="s">
        <v>144</v>
      </c>
    </row>
    <row r="97" spans="1:5" ht="38.25">
      <c r="A97" t="s">
        <v>54</v>
      </c>
      <c r="E97" s="35" t="s">
        <v>145</v>
      </c>
    </row>
    <row r="98" spans="1:16" ht="12.75">
      <c r="A98" s="25" t="s">
        <v>45</v>
      </c>
      <c r="B98" s="29" t="s">
        <v>146</v>
      </c>
      <c r="C98" s="29" t="s">
        <v>147</v>
      </c>
      <c r="D98" s="25" t="s">
        <v>47</v>
      </c>
      <c r="E98" s="30" t="s">
        <v>148</v>
      </c>
      <c r="F98" s="31" t="s">
        <v>136</v>
      </c>
      <c r="G98" s="32">
        <v>490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>
      <c r="A99" s="34" t="s">
        <v>50</v>
      </c>
      <c r="E99" s="35" t="s">
        <v>149</v>
      </c>
    </row>
    <row r="100" spans="1:5" ht="12.75">
      <c r="A100" s="36" t="s">
        <v>52</v>
      </c>
      <c r="E100" s="37" t="s">
        <v>150</v>
      </c>
    </row>
    <row r="101" spans="1:5" ht="191.25">
      <c r="A101" t="s">
        <v>54</v>
      </c>
      <c r="E101" s="35" t="s">
        <v>151</v>
      </c>
    </row>
    <row r="102" spans="1:18" ht="12.75" customHeight="1">
      <c r="A102" s="6" t="s">
        <v>43</v>
      </c>
      <c r="B102" s="6"/>
      <c r="C102" s="39" t="s">
        <v>40</v>
      </c>
      <c r="D102" s="6"/>
      <c r="E102" s="27" t="s">
        <v>152</v>
      </c>
      <c r="F102" s="6"/>
      <c r="G102" s="6"/>
      <c r="H102" s="6"/>
      <c r="I102" s="40">
        <f>0+Q102</f>
      </c>
      <c r="O102">
        <f>0+R102</f>
      </c>
      <c r="Q102">
        <f>0+I103</f>
      </c>
      <c r="R102">
        <f>0+O103</f>
      </c>
    </row>
    <row r="103" spans="1:16" ht="25.5">
      <c r="A103" s="25" t="s">
        <v>45</v>
      </c>
      <c r="B103" s="29" t="s">
        <v>153</v>
      </c>
      <c r="C103" s="29" t="s">
        <v>154</v>
      </c>
      <c r="D103" s="25" t="s">
        <v>47</v>
      </c>
      <c r="E103" s="30" t="s">
        <v>155</v>
      </c>
      <c r="F103" s="31" t="s">
        <v>156</v>
      </c>
      <c r="G103" s="32">
        <v>356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25.5">
      <c r="A104" s="34" t="s">
        <v>50</v>
      </c>
      <c r="E104" s="35" t="s">
        <v>157</v>
      </c>
    </row>
    <row r="105" spans="1:5" ht="12.75">
      <c r="A105" s="36" t="s">
        <v>52</v>
      </c>
      <c r="E105" s="37" t="s">
        <v>158</v>
      </c>
    </row>
    <row r="106" spans="1:5" ht="38.25">
      <c r="A106" t="s">
        <v>54</v>
      </c>
      <c r="E106" s="35" t="s">
        <v>159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0+O8+O37+O106+O111+O120+O173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160</v>
      </c>
      <c r="I3" s="41">
        <f>0+I8+I37+I106+I111+I120+I173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160</v>
      </c>
      <c r="D4" s="6"/>
      <c r="E4" s="18" t="s">
        <v>161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29</v>
      </c>
      <c r="C9" s="29" t="s">
        <v>162</v>
      </c>
      <c r="D9" s="25" t="s">
        <v>47</v>
      </c>
      <c r="E9" s="30" t="s">
        <v>163</v>
      </c>
      <c r="F9" s="31" t="s">
        <v>136</v>
      </c>
      <c r="G9" s="32">
        <v>423.25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164</v>
      </c>
    </row>
    <row r="11" spans="1:5" ht="51">
      <c r="A11" s="36" t="s">
        <v>52</v>
      </c>
      <c r="E11" s="37" t="s">
        <v>165</v>
      </c>
    </row>
    <row r="12" spans="1:5" ht="25.5">
      <c r="A12" t="s">
        <v>54</v>
      </c>
      <c r="E12" s="35" t="s">
        <v>166</v>
      </c>
    </row>
    <row r="13" spans="1:16" ht="12.75">
      <c r="A13" s="25" t="s">
        <v>45</v>
      </c>
      <c r="B13" s="29" t="s">
        <v>23</v>
      </c>
      <c r="C13" s="29" t="s">
        <v>167</v>
      </c>
      <c r="D13" s="25" t="s">
        <v>47</v>
      </c>
      <c r="E13" s="30" t="s">
        <v>168</v>
      </c>
      <c r="F13" s="31" t="s">
        <v>136</v>
      </c>
      <c r="G13" s="32">
        <v>54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52</v>
      </c>
      <c r="E15" s="37" t="s">
        <v>169</v>
      </c>
    </row>
    <row r="16" spans="1:5" ht="25.5">
      <c r="A16" t="s">
        <v>54</v>
      </c>
      <c r="E16" s="35" t="s">
        <v>170</v>
      </c>
    </row>
    <row r="17" spans="1:16" ht="12.75">
      <c r="A17" s="25" t="s">
        <v>45</v>
      </c>
      <c r="B17" s="29" t="s">
        <v>22</v>
      </c>
      <c r="C17" s="29" t="s">
        <v>171</v>
      </c>
      <c r="D17" s="25" t="s">
        <v>47</v>
      </c>
      <c r="E17" s="30" t="s">
        <v>172</v>
      </c>
      <c r="F17" s="31" t="s">
        <v>136</v>
      </c>
      <c r="G17" s="32">
        <v>534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52</v>
      </c>
      <c r="E19" s="37" t="s">
        <v>173</v>
      </c>
    </row>
    <row r="20" spans="1:5" ht="25.5">
      <c r="A20" t="s">
        <v>54</v>
      </c>
      <c r="E20" s="35" t="s">
        <v>170</v>
      </c>
    </row>
    <row r="21" spans="1:16" ht="25.5">
      <c r="A21" s="25" t="s">
        <v>45</v>
      </c>
      <c r="B21" s="29" t="s">
        <v>33</v>
      </c>
      <c r="C21" s="29" t="s">
        <v>174</v>
      </c>
      <c r="D21" s="25" t="s">
        <v>47</v>
      </c>
      <c r="E21" s="30" t="s">
        <v>175</v>
      </c>
      <c r="F21" s="31" t="s">
        <v>176</v>
      </c>
      <c r="G21" s="32">
        <v>1330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177</v>
      </c>
    </row>
    <row r="23" spans="1:5" ht="38.25">
      <c r="A23" s="36" t="s">
        <v>52</v>
      </c>
      <c r="E23" s="37" t="s">
        <v>178</v>
      </c>
    </row>
    <row r="24" spans="1:5" ht="140.25">
      <c r="A24" t="s">
        <v>54</v>
      </c>
      <c r="E24" s="35" t="s">
        <v>179</v>
      </c>
    </row>
    <row r="25" spans="1:16" ht="25.5">
      <c r="A25" s="25" t="s">
        <v>45</v>
      </c>
      <c r="B25" s="29" t="s">
        <v>35</v>
      </c>
      <c r="C25" s="29" t="s">
        <v>180</v>
      </c>
      <c r="D25" s="25" t="s">
        <v>47</v>
      </c>
      <c r="E25" s="30" t="s">
        <v>181</v>
      </c>
      <c r="F25" s="31" t="s">
        <v>176</v>
      </c>
      <c r="G25" s="32">
        <v>0.35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12.75">
      <c r="A27" s="36" t="s">
        <v>52</v>
      </c>
      <c r="E27" s="37" t="s">
        <v>182</v>
      </c>
    </row>
    <row r="28" spans="1:5" ht="140.25">
      <c r="A28" t="s">
        <v>54</v>
      </c>
      <c r="E28" s="35" t="s">
        <v>179</v>
      </c>
    </row>
    <row r="29" spans="1:16" ht="25.5">
      <c r="A29" s="25" t="s">
        <v>45</v>
      </c>
      <c r="B29" s="29" t="s">
        <v>37</v>
      </c>
      <c r="C29" s="29" t="s">
        <v>183</v>
      </c>
      <c r="D29" s="25" t="s">
        <v>47</v>
      </c>
      <c r="E29" s="30" t="s">
        <v>184</v>
      </c>
      <c r="F29" s="31" t="s">
        <v>176</v>
      </c>
      <c r="G29" s="32">
        <v>316.8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185</v>
      </c>
    </row>
    <row r="31" spans="1:5" ht="12.75">
      <c r="A31" s="36" t="s">
        <v>52</v>
      </c>
      <c r="E31" s="37" t="s">
        <v>186</v>
      </c>
    </row>
    <row r="32" spans="1:5" ht="140.25">
      <c r="A32" t="s">
        <v>54</v>
      </c>
      <c r="E32" s="35" t="s">
        <v>179</v>
      </c>
    </row>
    <row r="33" spans="1:16" ht="25.5">
      <c r="A33" s="25" t="s">
        <v>45</v>
      </c>
      <c r="B33" s="29" t="s">
        <v>74</v>
      </c>
      <c r="C33" s="29" t="s">
        <v>187</v>
      </c>
      <c r="D33" s="25" t="s">
        <v>47</v>
      </c>
      <c r="E33" s="30" t="s">
        <v>188</v>
      </c>
      <c r="F33" s="31" t="s">
        <v>176</v>
      </c>
      <c r="G33" s="32">
        <v>135.52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12.75">
      <c r="A35" s="36" t="s">
        <v>52</v>
      </c>
      <c r="E35" s="37" t="s">
        <v>189</v>
      </c>
    </row>
    <row r="36" spans="1:5" ht="140.25">
      <c r="A36" t="s">
        <v>54</v>
      </c>
      <c r="E36" s="35" t="s">
        <v>179</v>
      </c>
    </row>
    <row r="37" spans="1:18" ht="12.75" customHeight="1">
      <c r="A37" s="6" t="s">
        <v>43</v>
      </c>
      <c r="B37" s="6"/>
      <c r="C37" s="39" t="s">
        <v>29</v>
      </c>
      <c r="D37" s="6"/>
      <c r="E37" s="27" t="s">
        <v>116</v>
      </c>
      <c r="F37" s="6"/>
      <c r="G37" s="6"/>
      <c r="H37" s="6"/>
      <c r="I37" s="40">
        <f>0+Q37</f>
      </c>
      <c r="O37">
        <f>0+R37</f>
      </c>
      <c r="Q37">
        <f>0+I38+I42+I46+I50+I54+I58+I62+I66+I70+I74+I78+I82+I86+I90+I94+I98+I102</f>
      </c>
      <c r="R37">
        <f>0+O38+O42+O46+O50+O54+O58+O62+O66+O70+O74+O78+O82+O86+O90+O94+O98+O102</f>
      </c>
    </row>
    <row r="38" spans="1:16" ht="25.5">
      <c r="A38" s="25" t="s">
        <v>45</v>
      </c>
      <c r="B38" s="29" t="s">
        <v>78</v>
      </c>
      <c r="C38" s="29" t="s">
        <v>190</v>
      </c>
      <c r="D38" s="25" t="s">
        <v>47</v>
      </c>
      <c r="E38" s="30" t="s">
        <v>191</v>
      </c>
      <c r="F38" s="31" t="s">
        <v>136</v>
      </c>
      <c r="G38" s="32">
        <v>3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192</v>
      </c>
    </row>
    <row r="40" spans="1:5" ht="12.75">
      <c r="A40" s="36" t="s">
        <v>52</v>
      </c>
      <c r="E40" s="37" t="s">
        <v>193</v>
      </c>
    </row>
    <row r="41" spans="1:5" ht="63.75">
      <c r="A41" t="s">
        <v>54</v>
      </c>
      <c r="E41" s="35" t="s">
        <v>139</v>
      </c>
    </row>
    <row r="42" spans="1:16" ht="25.5">
      <c r="A42" s="25" t="s">
        <v>45</v>
      </c>
      <c r="B42" s="29" t="s">
        <v>40</v>
      </c>
      <c r="C42" s="29" t="s">
        <v>194</v>
      </c>
      <c r="D42" s="25" t="s">
        <v>47</v>
      </c>
      <c r="E42" s="30" t="s">
        <v>195</v>
      </c>
      <c r="F42" s="31" t="s">
        <v>136</v>
      </c>
      <c r="G42" s="32">
        <v>61.6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196</v>
      </c>
    </row>
    <row r="44" spans="1:5" ht="12.75">
      <c r="A44" s="36" t="s">
        <v>52</v>
      </c>
      <c r="E44" s="37" t="s">
        <v>197</v>
      </c>
    </row>
    <row r="45" spans="1:5" ht="63.75">
      <c r="A45" t="s">
        <v>54</v>
      </c>
      <c r="E45" s="35" t="s">
        <v>139</v>
      </c>
    </row>
    <row r="46" spans="1:16" ht="12.75">
      <c r="A46" s="25" t="s">
        <v>45</v>
      </c>
      <c r="B46" s="29" t="s">
        <v>42</v>
      </c>
      <c r="C46" s="29" t="s">
        <v>198</v>
      </c>
      <c r="D46" s="25" t="s">
        <v>47</v>
      </c>
      <c r="E46" s="30" t="s">
        <v>199</v>
      </c>
      <c r="F46" s="31" t="s">
        <v>136</v>
      </c>
      <c r="G46" s="32">
        <v>132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200</v>
      </c>
    </row>
    <row r="48" spans="1:5" ht="12.75">
      <c r="A48" s="36" t="s">
        <v>52</v>
      </c>
      <c r="E48" s="37" t="s">
        <v>201</v>
      </c>
    </row>
    <row r="49" spans="1:5" ht="63.75">
      <c r="A49" t="s">
        <v>54</v>
      </c>
      <c r="E49" s="35" t="s">
        <v>139</v>
      </c>
    </row>
    <row r="50" spans="1:16" ht="12.75">
      <c r="A50" s="25" t="s">
        <v>45</v>
      </c>
      <c r="B50" s="29" t="s">
        <v>86</v>
      </c>
      <c r="C50" s="29" t="s">
        <v>134</v>
      </c>
      <c r="D50" s="25" t="s">
        <v>47</v>
      </c>
      <c r="E50" s="30" t="s">
        <v>135</v>
      </c>
      <c r="F50" s="31" t="s">
        <v>136</v>
      </c>
      <c r="G50" s="32">
        <v>147.95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38.25">
      <c r="A51" s="34" t="s">
        <v>50</v>
      </c>
      <c r="E51" s="35" t="s">
        <v>202</v>
      </c>
    </row>
    <row r="52" spans="1:5" ht="38.25">
      <c r="A52" s="36" t="s">
        <v>52</v>
      </c>
      <c r="E52" s="37" t="s">
        <v>203</v>
      </c>
    </row>
    <row r="53" spans="1:5" ht="63.75">
      <c r="A53" t="s">
        <v>54</v>
      </c>
      <c r="E53" s="35" t="s">
        <v>139</v>
      </c>
    </row>
    <row r="54" spans="1:16" ht="12.75">
      <c r="A54" s="25" t="s">
        <v>45</v>
      </c>
      <c r="B54" s="29" t="s">
        <v>89</v>
      </c>
      <c r="C54" s="29" t="s">
        <v>204</v>
      </c>
      <c r="D54" s="25" t="s">
        <v>47</v>
      </c>
      <c r="E54" s="30" t="s">
        <v>205</v>
      </c>
      <c r="F54" s="31" t="s">
        <v>156</v>
      </c>
      <c r="G54" s="32">
        <v>796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38.25">
      <c r="A56" s="36" t="s">
        <v>52</v>
      </c>
      <c r="E56" s="37" t="s">
        <v>206</v>
      </c>
    </row>
    <row r="57" spans="1:5" ht="25.5">
      <c r="A57" t="s">
        <v>54</v>
      </c>
      <c r="E57" s="35" t="s">
        <v>207</v>
      </c>
    </row>
    <row r="58" spans="1:16" ht="12.75">
      <c r="A58" s="25" t="s">
        <v>45</v>
      </c>
      <c r="B58" s="29" t="s">
        <v>95</v>
      </c>
      <c r="C58" s="29" t="s">
        <v>208</v>
      </c>
      <c r="D58" s="25" t="s">
        <v>47</v>
      </c>
      <c r="E58" s="30" t="s">
        <v>209</v>
      </c>
      <c r="F58" s="31" t="s">
        <v>136</v>
      </c>
      <c r="G58" s="32">
        <v>662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12.75">
      <c r="A60" s="36" t="s">
        <v>52</v>
      </c>
      <c r="E60" s="37" t="s">
        <v>210</v>
      </c>
    </row>
    <row r="61" spans="1:5" ht="369.75">
      <c r="A61" t="s">
        <v>54</v>
      </c>
      <c r="E61" s="35" t="s">
        <v>211</v>
      </c>
    </row>
    <row r="62" spans="1:16" ht="12.75">
      <c r="A62" s="25" t="s">
        <v>45</v>
      </c>
      <c r="B62" s="29" t="s">
        <v>100</v>
      </c>
      <c r="C62" s="29" t="s">
        <v>212</v>
      </c>
      <c r="D62" s="25" t="s">
        <v>47</v>
      </c>
      <c r="E62" s="30" t="s">
        <v>213</v>
      </c>
      <c r="F62" s="31" t="s">
        <v>136</v>
      </c>
      <c r="G62" s="32">
        <v>588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214</v>
      </c>
    </row>
    <row r="64" spans="1:5" ht="38.25">
      <c r="A64" s="36" t="s">
        <v>52</v>
      </c>
      <c r="E64" s="37" t="s">
        <v>215</v>
      </c>
    </row>
    <row r="65" spans="1:5" ht="306">
      <c r="A65" t="s">
        <v>54</v>
      </c>
      <c r="E65" s="35" t="s">
        <v>216</v>
      </c>
    </row>
    <row r="66" spans="1:16" ht="12.75">
      <c r="A66" s="25" t="s">
        <v>45</v>
      </c>
      <c r="B66" s="29" t="s">
        <v>105</v>
      </c>
      <c r="C66" s="29" t="s">
        <v>217</v>
      </c>
      <c r="D66" s="25" t="s">
        <v>47</v>
      </c>
      <c r="E66" s="30" t="s">
        <v>218</v>
      </c>
      <c r="F66" s="31" t="s">
        <v>136</v>
      </c>
      <c r="G66" s="32">
        <v>285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47</v>
      </c>
    </row>
    <row r="68" spans="1:5" ht="12.75">
      <c r="A68" s="36" t="s">
        <v>52</v>
      </c>
      <c r="E68" s="37" t="s">
        <v>219</v>
      </c>
    </row>
    <row r="69" spans="1:5" ht="63.75">
      <c r="A69" t="s">
        <v>54</v>
      </c>
      <c r="E69" s="35" t="s">
        <v>220</v>
      </c>
    </row>
    <row r="70" spans="1:16" ht="12.75">
      <c r="A70" s="25" t="s">
        <v>45</v>
      </c>
      <c r="B70" s="29" t="s">
        <v>107</v>
      </c>
      <c r="C70" s="29" t="s">
        <v>221</v>
      </c>
      <c r="D70" s="25" t="s">
        <v>47</v>
      </c>
      <c r="E70" s="30" t="s">
        <v>222</v>
      </c>
      <c r="F70" s="31" t="s">
        <v>156</v>
      </c>
      <c r="G70" s="32">
        <v>685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47</v>
      </c>
    </row>
    <row r="72" spans="1:5" ht="12.75">
      <c r="A72" s="36" t="s">
        <v>52</v>
      </c>
      <c r="E72" s="37" t="s">
        <v>223</v>
      </c>
    </row>
    <row r="73" spans="1:5" ht="63.75">
      <c r="A73" t="s">
        <v>54</v>
      </c>
      <c r="E73" s="35" t="s">
        <v>220</v>
      </c>
    </row>
    <row r="74" spans="1:16" ht="12.75">
      <c r="A74" s="25" t="s">
        <v>45</v>
      </c>
      <c r="B74" s="29" t="s">
        <v>111</v>
      </c>
      <c r="C74" s="29" t="s">
        <v>224</v>
      </c>
      <c r="D74" s="25" t="s">
        <v>47</v>
      </c>
      <c r="E74" s="30" t="s">
        <v>225</v>
      </c>
      <c r="F74" s="31" t="s">
        <v>136</v>
      </c>
      <c r="G74" s="32">
        <v>54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226</v>
      </c>
    </row>
    <row r="76" spans="1:5" ht="12.75">
      <c r="A76" s="36" t="s">
        <v>52</v>
      </c>
      <c r="E76" s="37" t="s">
        <v>169</v>
      </c>
    </row>
    <row r="77" spans="1:5" ht="267.75">
      <c r="A77" t="s">
        <v>54</v>
      </c>
      <c r="E77" s="35" t="s">
        <v>227</v>
      </c>
    </row>
    <row r="78" spans="1:16" ht="12.75">
      <c r="A78" s="25" t="s">
        <v>45</v>
      </c>
      <c r="B78" s="29" t="s">
        <v>117</v>
      </c>
      <c r="C78" s="29" t="s">
        <v>147</v>
      </c>
      <c r="D78" s="25" t="s">
        <v>47</v>
      </c>
      <c r="E78" s="30" t="s">
        <v>148</v>
      </c>
      <c r="F78" s="31" t="s">
        <v>136</v>
      </c>
      <c r="G78" s="32">
        <v>662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47</v>
      </c>
    </row>
    <row r="80" spans="1:5" ht="12.75">
      <c r="A80" s="36" t="s">
        <v>52</v>
      </c>
      <c r="E80" s="37" t="s">
        <v>228</v>
      </c>
    </row>
    <row r="81" spans="1:5" ht="191.25">
      <c r="A81" t="s">
        <v>54</v>
      </c>
      <c r="E81" s="35" t="s">
        <v>151</v>
      </c>
    </row>
    <row r="82" spans="1:16" ht="12.75">
      <c r="A82" s="25" t="s">
        <v>45</v>
      </c>
      <c r="B82" s="29" t="s">
        <v>124</v>
      </c>
      <c r="C82" s="29" t="s">
        <v>229</v>
      </c>
      <c r="D82" s="25" t="s">
        <v>47</v>
      </c>
      <c r="E82" s="30" t="s">
        <v>230</v>
      </c>
      <c r="F82" s="31" t="s">
        <v>136</v>
      </c>
      <c r="G82" s="32">
        <v>88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231</v>
      </c>
    </row>
    <row r="84" spans="1:5" ht="12.75">
      <c r="A84" s="36" t="s">
        <v>52</v>
      </c>
      <c r="E84" s="37" t="s">
        <v>232</v>
      </c>
    </row>
    <row r="85" spans="1:5" ht="242.25">
      <c r="A85" t="s">
        <v>54</v>
      </c>
      <c r="E85" s="35" t="s">
        <v>233</v>
      </c>
    </row>
    <row r="86" spans="1:16" ht="12.75">
      <c r="A86" s="25" t="s">
        <v>45</v>
      </c>
      <c r="B86" s="29" t="s">
        <v>129</v>
      </c>
      <c r="C86" s="29" t="s">
        <v>234</v>
      </c>
      <c r="D86" s="25" t="s">
        <v>67</v>
      </c>
      <c r="E86" s="30" t="s">
        <v>235</v>
      </c>
      <c r="F86" s="31" t="s">
        <v>136</v>
      </c>
      <c r="G86" s="32">
        <v>10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236</v>
      </c>
    </row>
    <row r="88" spans="1:5" ht="12.75">
      <c r="A88" s="36" t="s">
        <v>52</v>
      </c>
      <c r="E88" s="37" t="s">
        <v>237</v>
      </c>
    </row>
    <row r="89" spans="1:5" ht="229.5">
      <c r="A89" t="s">
        <v>54</v>
      </c>
      <c r="E89" s="35" t="s">
        <v>238</v>
      </c>
    </row>
    <row r="90" spans="1:16" ht="12.75">
      <c r="A90" s="25" t="s">
        <v>45</v>
      </c>
      <c r="B90" s="29" t="s">
        <v>133</v>
      </c>
      <c r="C90" s="29" t="s">
        <v>234</v>
      </c>
      <c r="D90" s="25" t="s">
        <v>72</v>
      </c>
      <c r="E90" s="30" t="s">
        <v>235</v>
      </c>
      <c r="F90" s="31" t="s">
        <v>136</v>
      </c>
      <c r="G90" s="32">
        <v>7.88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239</v>
      </c>
    </row>
    <row r="92" spans="1:5" ht="12.75">
      <c r="A92" s="36" t="s">
        <v>52</v>
      </c>
      <c r="E92" s="37" t="s">
        <v>240</v>
      </c>
    </row>
    <row r="93" spans="1:5" ht="229.5">
      <c r="A93" t="s">
        <v>54</v>
      </c>
      <c r="E93" s="35" t="s">
        <v>238</v>
      </c>
    </row>
    <row r="94" spans="1:16" ht="12.75">
      <c r="A94" s="25" t="s">
        <v>45</v>
      </c>
      <c r="B94" s="29" t="s">
        <v>140</v>
      </c>
      <c r="C94" s="29" t="s">
        <v>241</v>
      </c>
      <c r="D94" s="25" t="s">
        <v>47</v>
      </c>
      <c r="E94" s="30" t="s">
        <v>242</v>
      </c>
      <c r="F94" s="31" t="s">
        <v>120</v>
      </c>
      <c r="G94" s="32">
        <v>3560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47</v>
      </c>
    </row>
    <row r="96" spans="1:5" ht="12.75">
      <c r="A96" s="36" t="s">
        <v>52</v>
      </c>
      <c r="E96" s="37" t="s">
        <v>243</v>
      </c>
    </row>
    <row r="97" spans="1:5" ht="38.25">
      <c r="A97" t="s">
        <v>54</v>
      </c>
      <c r="E97" s="35" t="s">
        <v>244</v>
      </c>
    </row>
    <row r="98" spans="1:16" ht="12.75">
      <c r="A98" s="25" t="s">
        <v>45</v>
      </c>
      <c r="B98" s="29" t="s">
        <v>146</v>
      </c>
      <c r="C98" s="29" t="s">
        <v>245</v>
      </c>
      <c r="D98" s="25" t="s">
        <v>47</v>
      </c>
      <c r="E98" s="30" t="s">
        <v>246</v>
      </c>
      <c r="F98" s="31" t="s">
        <v>120</v>
      </c>
      <c r="G98" s="32">
        <v>3560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>
      <c r="A99" s="34" t="s">
        <v>50</v>
      </c>
      <c r="E99" s="35" t="s">
        <v>47</v>
      </c>
    </row>
    <row r="100" spans="1:5" ht="12.75">
      <c r="A100" s="36" t="s">
        <v>52</v>
      </c>
      <c r="E100" s="37" t="s">
        <v>247</v>
      </c>
    </row>
    <row r="101" spans="1:5" ht="25.5">
      <c r="A101" t="s">
        <v>54</v>
      </c>
      <c r="E101" s="35" t="s">
        <v>248</v>
      </c>
    </row>
    <row r="102" spans="1:16" ht="12.75">
      <c r="A102" s="25" t="s">
        <v>45</v>
      </c>
      <c r="B102" s="29" t="s">
        <v>153</v>
      </c>
      <c r="C102" s="29" t="s">
        <v>249</v>
      </c>
      <c r="D102" s="25" t="s">
        <v>47</v>
      </c>
      <c r="E102" s="30" t="s">
        <v>250</v>
      </c>
      <c r="F102" s="31" t="s">
        <v>136</v>
      </c>
      <c r="G102" s="32">
        <v>106.8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251</v>
      </c>
    </row>
    <row r="104" spans="1:5" ht="12.75">
      <c r="A104" s="36" t="s">
        <v>52</v>
      </c>
      <c r="E104" s="37" t="s">
        <v>252</v>
      </c>
    </row>
    <row r="105" spans="1:5" ht="38.25">
      <c r="A105" t="s">
        <v>54</v>
      </c>
      <c r="E105" s="35" t="s">
        <v>253</v>
      </c>
    </row>
    <row r="106" spans="1:18" ht="12.75" customHeight="1">
      <c r="A106" s="6" t="s">
        <v>43</v>
      </c>
      <c r="B106" s="6"/>
      <c r="C106" s="39" t="s">
        <v>23</v>
      </c>
      <c r="D106" s="6"/>
      <c r="E106" s="27" t="s">
        <v>254</v>
      </c>
      <c r="F106" s="6"/>
      <c r="G106" s="6"/>
      <c r="H106" s="6"/>
      <c r="I106" s="40">
        <f>0+Q106</f>
      </c>
      <c r="O106">
        <f>0+R106</f>
      </c>
      <c r="Q106">
        <f>0+I107</f>
      </c>
      <c r="R106">
        <f>0+O107</f>
      </c>
    </row>
    <row r="107" spans="1:16" ht="12.75">
      <c r="A107" s="25" t="s">
        <v>45</v>
      </c>
      <c r="B107" s="29" t="s">
        <v>255</v>
      </c>
      <c r="C107" s="29" t="s">
        <v>256</v>
      </c>
      <c r="D107" s="25" t="s">
        <v>47</v>
      </c>
      <c r="E107" s="30" t="s">
        <v>257</v>
      </c>
      <c r="F107" s="31" t="s">
        <v>120</v>
      </c>
      <c r="G107" s="32">
        <v>60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258</v>
      </c>
    </row>
    <row r="109" spans="1:5" ht="12.75">
      <c r="A109" s="36" t="s">
        <v>52</v>
      </c>
      <c r="E109" s="37" t="s">
        <v>259</v>
      </c>
    </row>
    <row r="110" spans="1:5" ht="102">
      <c r="A110" t="s">
        <v>54</v>
      </c>
      <c r="E110" s="35" t="s">
        <v>260</v>
      </c>
    </row>
    <row r="111" spans="1:18" ht="12.75" customHeight="1">
      <c r="A111" s="6" t="s">
        <v>43</v>
      </c>
      <c r="B111" s="6"/>
      <c r="C111" s="39" t="s">
        <v>33</v>
      </c>
      <c r="D111" s="6"/>
      <c r="E111" s="27" t="s">
        <v>261</v>
      </c>
      <c r="F111" s="6"/>
      <c r="G111" s="6"/>
      <c r="H111" s="6"/>
      <c r="I111" s="40">
        <f>0+Q111</f>
      </c>
      <c r="O111">
        <f>0+R111</f>
      </c>
      <c r="Q111">
        <f>0+I112+I116</f>
      </c>
      <c r="R111">
        <f>0+O112+O116</f>
      </c>
    </row>
    <row r="112" spans="1:16" ht="12.75">
      <c r="A112" s="25" t="s">
        <v>45</v>
      </c>
      <c r="B112" s="29" t="s">
        <v>262</v>
      </c>
      <c r="C112" s="29" t="s">
        <v>263</v>
      </c>
      <c r="D112" s="25" t="s">
        <v>47</v>
      </c>
      <c r="E112" s="30" t="s">
        <v>264</v>
      </c>
      <c r="F112" s="31" t="s">
        <v>136</v>
      </c>
      <c r="G112" s="32">
        <v>24.7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12.75">
      <c r="A113" s="34" t="s">
        <v>50</v>
      </c>
      <c r="E113" s="35" t="s">
        <v>265</v>
      </c>
    </row>
    <row r="114" spans="1:5" ht="12.75">
      <c r="A114" s="36" t="s">
        <v>52</v>
      </c>
      <c r="E114" s="37" t="s">
        <v>266</v>
      </c>
    </row>
    <row r="115" spans="1:5" ht="369.75">
      <c r="A115" t="s">
        <v>54</v>
      </c>
      <c r="E115" s="35" t="s">
        <v>267</v>
      </c>
    </row>
    <row r="116" spans="1:16" ht="12.75">
      <c r="A116" s="25" t="s">
        <v>45</v>
      </c>
      <c r="B116" s="29" t="s">
        <v>268</v>
      </c>
      <c r="C116" s="29" t="s">
        <v>269</v>
      </c>
      <c r="D116" s="25" t="s">
        <v>47</v>
      </c>
      <c r="E116" s="30" t="s">
        <v>270</v>
      </c>
      <c r="F116" s="31" t="s">
        <v>120</v>
      </c>
      <c r="G116" s="32">
        <v>54</v>
      </c>
      <c r="H116" s="33">
        <v>0</v>
      </c>
      <c r="I116" s="33">
        <f>ROUND(ROUND(H116,2)*ROUND(G116,3),2)</f>
      </c>
      <c r="O116">
        <f>(I116*21)/100</f>
      </c>
      <c r="P116" t="s">
        <v>23</v>
      </c>
    </row>
    <row r="117" spans="1:5" ht="12.75">
      <c r="A117" s="34" t="s">
        <v>50</v>
      </c>
      <c r="E117" s="35" t="s">
        <v>271</v>
      </c>
    </row>
    <row r="118" spans="1:5" ht="12.75">
      <c r="A118" s="36" t="s">
        <v>52</v>
      </c>
      <c r="E118" s="37" t="s">
        <v>169</v>
      </c>
    </row>
    <row r="119" spans="1:5" ht="153">
      <c r="A119" t="s">
        <v>54</v>
      </c>
      <c r="E119" s="35" t="s">
        <v>272</v>
      </c>
    </row>
    <row r="120" spans="1:18" ht="12.75" customHeight="1">
      <c r="A120" s="6" t="s">
        <v>43</v>
      </c>
      <c r="B120" s="6"/>
      <c r="C120" s="39" t="s">
        <v>35</v>
      </c>
      <c r="D120" s="6"/>
      <c r="E120" s="27" t="s">
        <v>273</v>
      </c>
      <c r="F120" s="6"/>
      <c r="G120" s="6"/>
      <c r="H120" s="6"/>
      <c r="I120" s="40">
        <f>0+Q120</f>
      </c>
      <c r="O120">
        <f>0+R120</f>
      </c>
      <c r="Q120">
        <f>0+I121+I125+I129+I133+I137+I141+I145+I149+I153+I157+I161+I165+I169</f>
      </c>
      <c r="R120">
        <f>0+O121+O125+O129+O133+O137+O141+O145+O149+O153+O157+O161+O165+O169</f>
      </c>
    </row>
    <row r="121" spans="1:16" ht="12.75">
      <c r="A121" s="25" t="s">
        <v>45</v>
      </c>
      <c r="B121" s="29" t="s">
        <v>274</v>
      </c>
      <c r="C121" s="29" t="s">
        <v>275</v>
      </c>
      <c r="D121" s="25" t="s">
        <v>47</v>
      </c>
      <c r="E121" s="30" t="s">
        <v>276</v>
      </c>
      <c r="F121" s="31" t="s">
        <v>120</v>
      </c>
      <c r="G121" s="32">
        <v>880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12.75">
      <c r="A122" s="34" t="s">
        <v>50</v>
      </c>
      <c r="E122" s="35" t="s">
        <v>277</v>
      </c>
    </row>
    <row r="123" spans="1:5" ht="12.75">
      <c r="A123" s="36" t="s">
        <v>52</v>
      </c>
      <c r="E123" s="37" t="s">
        <v>278</v>
      </c>
    </row>
    <row r="124" spans="1:5" ht="127.5">
      <c r="A124" t="s">
        <v>54</v>
      </c>
      <c r="E124" s="35" t="s">
        <v>279</v>
      </c>
    </row>
    <row r="125" spans="1:16" ht="12.75">
      <c r="A125" s="25" t="s">
        <v>45</v>
      </c>
      <c r="B125" s="29" t="s">
        <v>280</v>
      </c>
      <c r="C125" s="29" t="s">
        <v>281</v>
      </c>
      <c r="D125" s="25" t="s">
        <v>47</v>
      </c>
      <c r="E125" s="30" t="s">
        <v>282</v>
      </c>
      <c r="F125" s="31" t="s">
        <v>136</v>
      </c>
      <c r="G125" s="32">
        <v>2.85</v>
      </c>
      <c r="H125" s="33">
        <v>0</v>
      </c>
      <c r="I125" s="33">
        <f>ROUND(ROUND(H125,2)*ROUND(G125,3),2)</f>
      </c>
      <c r="O125">
        <f>(I125*21)/100</f>
      </c>
      <c r="P125" t="s">
        <v>23</v>
      </c>
    </row>
    <row r="126" spans="1:5" ht="12.75">
      <c r="A126" s="34" t="s">
        <v>50</v>
      </c>
      <c r="E126" s="35" t="s">
        <v>283</v>
      </c>
    </row>
    <row r="127" spans="1:5" ht="38.25">
      <c r="A127" s="36" t="s">
        <v>52</v>
      </c>
      <c r="E127" s="37" t="s">
        <v>284</v>
      </c>
    </row>
    <row r="128" spans="1:5" ht="51">
      <c r="A128" t="s">
        <v>54</v>
      </c>
      <c r="E128" s="35" t="s">
        <v>285</v>
      </c>
    </row>
    <row r="129" spans="1:16" ht="12.75">
      <c r="A129" s="25" t="s">
        <v>45</v>
      </c>
      <c r="B129" s="29" t="s">
        <v>286</v>
      </c>
      <c r="C129" s="29" t="s">
        <v>287</v>
      </c>
      <c r="D129" s="25" t="s">
        <v>47</v>
      </c>
      <c r="E129" s="30" t="s">
        <v>288</v>
      </c>
      <c r="F129" s="31" t="s">
        <v>136</v>
      </c>
      <c r="G129" s="32">
        <v>176</v>
      </c>
      <c r="H129" s="33">
        <v>0</v>
      </c>
      <c r="I129" s="33">
        <f>ROUND(ROUND(H129,2)*ROUND(G129,3),2)</f>
      </c>
      <c r="O129">
        <f>(I129*21)/100</f>
      </c>
      <c r="P129" t="s">
        <v>23</v>
      </c>
    </row>
    <row r="130" spans="1:5" ht="12.75">
      <c r="A130" s="34" t="s">
        <v>50</v>
      </c>
      <c r="E130" s="35" t="s">
        <v>289</v>
      </c>
    </row>
    <row r="131" spans="1:5" ht="12.75">
      <c r="A131" s="36" t="s">
        <v>52</v>
      </c>
      <c r="E131" s="37" t="s">
        <v>290</v>
      </c>
    </row>
    <row r="132" spans="1:5" ht="51">
      <c r="A132" t="s">
        <v>54</v>
      </c>
      <c r="E132" s="35" t="s">
        <v>285</v>
      </c>
    </row>
    <row r="133" spans="1:16" ht="12.75">
      <c r="A133" s="25" t="s">
        <v>45</v>
      </c>
      <c r="B133" s="29" t="s">
        <v>291</v>
      </c>
      <c r="C133" s="29" t="s">
        <v>292</v>
      </c>
      <c r="D133" s="25" t="s">
        <v>47</v>
      </c>
      <c r="E133" s="30" t="s">
        <v>293</v>
      </c>
      <c r="F133" s="31" t="s">
        <v>120</v>
      </c>
      <c r="G133" s="32">
        <v>1900</v>
      </c>
      <c r="H133" s="33">
        <v>0</v>
      </c>
      <c r="I133" s="33">
        <f>ROUND(ROUND(H133,2)*ROUND(G133,3),2)</f>
      </c>
      <c r="O133">
        <f>(I133*21)/100</f>
      </c>
      <c r="P133" t="s">
        <v>23</v>
      </c>
    </row>
    <row r="134" spans="1:5" ht="12.75">
      <c r="A134" s="34" t="s">
        <v>50</v>
      </c>
      <c r="E134" s="35" t="s">
        <v>47</v>
      </c>
    </row>
    <row r="135" spans="1:5" ht="12.75">
      <c r="A135" s="36" t="s">
        <v>52</v>
      </c>
      <c r="E135" s="37" t="s">
        <v>294</v>
      </c>
    </row>
    <row r="136" spans="1:5" ht="38.25">
      <c r="A136" t="s">
        <v>54</v>
      </c>
      <c r="E136" s="35" t="s">
        <v>295</v>
      </c>
    </row>
    <row r="137" spans="1:16" ht="12.75">
      <c r="A137" s="25" t="s">
        <v>45</v>
      </c>
      <c r="B137" s="29" t="s">
        <v>296</v>
      </c>
      <c r="C137" s="29" t="s">
        <v>297</v>
      </c>
      <c r="D137" s="25" t="s">
        <v>47</v>
      </c>
      <c r="E137" s="30" t="s">
        <v>298</v>
      </c>
      <c r="F137" s="31" t="s">
        <v>120</v>
      </c>
      <c r="G137" s="32">
        <v>880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12.75">
      <c r="A138" s="34" t="s">
        <v>50</v>
      </c>
      <c r="E138" s="35" t="s">
        <v>299</v>
      </c>
    </row>
    <row r="139" spans="1:5" ht="12.75">
      <c r="A139" s="36" t="s">
        <v>52</v>
      </c>
      <c r="E139" s="37" t="s">
        <v>278</v>
      </c>
    </row>
    <row r="140" spans="1:5" ht="51">
      <c r="A140" t="s">
        <v>54</v>
      </c>
      <c r="E140" s="35" t="s">
        <v>300</v>
      </c>
    </row>
    <row r="141" spans="1:16" ht="12.75">
      <c r="A141" s="25" t="s">
        <v>45</v>
      </c>
      <c r="B141" s="29" t="s">
        <v>301</v>
      </c>
      <c r="C141" s="29" t="s">
        <v>302</v>
      </c>
      <c r="D141" s="25" t="s">
        <v>47</v>
      </c>
      <c r="E141" s="30" t="s">
        <v>303</v>
      </c>
      <c r="F141" s="31" t="s">
        <v>120</v>
      </c>
      <c r="G141" s="32">
        <v>20820</v>
      </c>
      <c r="H141" s="33">
        <v>0</v>
      </c>
      <c r="I141" s="33">
        <f>ROUND(ROUND(H141,2)*ROUND(G141,3),2)</f>
      </c>
      <c r="O141">
        <f>(I141*21)/100</f>
      </c>
      <c r="P141" t="s">
        <v>23</v>
      </c>
    </row>
    <row r="142" spans="1:5" ht="12.75">
      <c r="A142" s="34" t="s">
        <v>50</v>
      </c>
      <c r="E142" s="35" t="s">
        <v>304</v>
      </c>
    </row>
    <row r="143" spans="1:5" ht="12.75">
      <c r="A143" s="36" t="s">
        <v>52</v>
      </c>
      <c r="E143" s="37" t="s">
        <v>305</v>
      </c>
    </row>
    <row r="144" spans="1:5" ht="51">
      <c r="A144" t="s">
        <v>54</v>
      </c>
      <c r="E144" s="35" t="s">
        <v>300</v>
      </c>
    </row>
    <row r="145" spans="1:16" ht="12.75">
      <c r="A145" s="25" t="s">
        <v>45</v>
      </c>
      <c r="B145" s="29" t="s">
        <v>306</v>
      </c>
      <c r="C145" s="29" t="s">
        <v>307</v>
      </c>
      <c r="D145" s="25" t="s">
        <v>47</v>
      </c>
      <c r="E145" s="30" t="s">
        <v>308</v>
      </c>
      <c r="F145" s="31" t="s">
        <v>120</v>
      </c>
      <c r="G145" s="32">
        <v>10410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12.75">
      <c r="A146" s="34" t="s">
        <v>50</v>
      </c>
      <c r="E146" s="35" t="s">
        <v>47</v>
      </c>
    </row>
    <row r="147" spans="1:5" ht="12.75">
      <c r="A147" s="36" t="s">
        <v>52</v>
      </c>
      <c r="E147" s="37" t="s">
        <v>309</v>
      </c>
    </row>
    <row r="148" spans="1:5" ht="140.25">
      <c r="A148" t="s">
        <v>54</v>
      </c>
      <c r="E148" s="35" t="s">
        <v>310</v>
      </c>
    </row>
    <row r="149" spans="1:16" ht="12.75">
      <c r="A149" s="25" t="s">
        <v>45</v>
      </c>
      <c r="B149" s="29" t="s">
        <v>311</v>
      </c>
      <c r="C149" s="29" t="s">
        <v>312</v>
      </c>
      <c r="D149" s="25" t="s">
        <v>47</v>
      </c>
      <c r="E149" s="30" t="s">
        <v>313</v>
      </c>
      <c r="F149" s="31" t="s">
        <v>120</v>
      </c>
      <c r="G149" s="32">
        <v>13606.8</v>
      </c>
      <c r="H149" s="33">
        <v>0</v>
      </c>
      <c r="I149" s="33">
        <f>ROUND(ROUND(H149,2)*ROUND(G149,3),2)</f>
      </c>
      <c r="O149">
        <f>(I149*21)/100</f>
      </c>
      <c r="P149" t="s">
        <v>23</v>
      </c>
    </row>
    <row r="150" spans="1:5" ht="12.75">
      <c r="A150" s="34" t="s">
        <v>50</v>
      </c>
      <c r="E150" s="35" t="s">
        <v>47</v>
      </c>
    </row>
    <row r="151" spans="1:5" ht="38.25">
      <c r="A151" s="36" t="s">
        <v>52</v>
      </c>
      <c r="E151" s="37" t="s">
        <v>314</v>
      </c>
    </row>
    <row r="152" spans="1:5" ht="140.25">
      <c r="A152" t="s">
        <v>54</v>
      </c>
      <c r="E152" s="35" t="s">
        <v>310</v>
      </c>
    </row>
    <row r="153" spans="1:16" ht="12.75">
      <c r="A153" s="25" t="s">
        <v>45</v>
      </c>
      <c r="B153" s="29" t="s">
        <v>315</v>
      </c>
      <c r="C153" s="29" t="s">
        <v>316</v>
      </c>
      <c r="D153" s="25" t="s">
        <v>47</v>
      </c>
      <c r="E153" s="30" t="s">
        <v>317</v>
      </c>
      <c r="F153" s="31" t="s">
        <v>156</v>
      </c>
      <c r="G153" s="32">
        <v>1065.6</v>
      </c>
      <c r="H153" s="33">
        <v>0</v>
      </c>
      <c r="I153" s="33">
        <f>ROUND(ROUND(H153,2)*ROUND(G153,3),2)</f>
      </c>
      <c r="O153">
        <f>(I153*21)/100</f>
      </c>
      <c r="P153" t="s">
        <v>23</v>
      </c>
    </row>
    <row r="154" spans="1:5" ht="12.75">
      <c r="A154" s="34" t="s">
        <v>50</v>
      </c>
      <c r="E154" s="35" t="s">
        <v>47</v>
      </c>
    </row>
    <row r="155" spans="1:5" ht="12.75">
      <c r="A155" s="36" t="s">
        <v>52</v>
      </c>
      <c r="E155" s="37" t="s">
        <v>318</v>
      </c>
    </row>
    <row r="156" spans="1:5" ht="51">
      <c r="A156" t="s">
        <v>54</v>
      </c>
      <c r="E156" s="35" t="s">
        <v>319</v>
      </c>
    </row>
    <row r="157" spans="1:16" ht="12.75">
      <c r="A157" s="25" t="s">
        <v>45</v>
      </c>
      <c r="B157" s="29" t="s">
        <v>320</v>
      </c>
      <c r="C157" s="29" t="s">
        <v>321</v>
      </c>
      <c r="D157" s="25" t="s">
        <v>47</v>
      </c>
      <c r="E157" s="30" t="s">
        <v>322</v>
      </c>
      <c r="F157" s="31" t="s">
        <v>120</v>
      </c>
      <c r="G157" s="32">
        <v>247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323</v>
      </c>
    </row>
    <row r="159" spans="1:5" ht="12.75">
      <c r="A159" s="36" t="s">
        <v>52</v>
      </c>
      <c r="E159" s="37" t="s">
        <v>324</v>
      </c>
    </row>
    <row r="160" spans="1:5" ht="153">
      <c r="A160" t="s">
        <v>54</v>
      </c>
      <c r="E160" s="35" t="s">
        <v>325</v>
      </c>
    </row>
    <row r="161" spans="1:16" ht="12.75">
      <c r="A161" s="25" t="s">
        <v>45</v>
      </c>
      <c r="B161" s="29" t="s">
        <v>326</v>
      </c>
      <c r="C161" s="29" t="s">
        <v>327</v>
      </c>
      <c r="D161" s="25" t="s">
        <v>47</v>
      </c>
      <c r="E161" s="30" t="s">
        <v>328</v>
      </c>
      <c r="F161" s="31" t="s">
        <v>120</v>
      </c>
      <c r="G161" s="32">
        <v>5</v>
      </c>
      <c r="H161" s="33">
        <v>0</v>
      </c>
      <c r="I161" s="33">
        <f>ROUND(ROUND(H161,2)*ROUND(G161,3),2)</f>
      </c>
      <c r="O161">
        <f>(I161*21)/100</f>
      </c>
      <c r="P161" t="s">
        <v>23</v>
      </c>
    </row>
    <row r="162" spans="1:5" ht="12.75">
      <c r="A162" s="34" t="s">
        <v>50</v>
      </c>
      <c r="E162" s="35" t="s">
        <v>329</v>
      </c>
    </row>
    <row r="163" spans="1:5" ht="12.75">
      <c r="A163" s="36" t="s">
        <v>52</v>
      </c>
      <c r="E163" s="37" t="s">
        <v>330</v>
      </c>
    </row>
    <row r="164" spans="1:5" ht="153">
      <c r="A164" t="s">
        <v>54</v>
      </c>
      <c r="E164" s="35" t="s">
        <v>325</v>
      </c>
    </row>
    <row r="165" spans="1:16" ht="12.75">
      <c r="A165" s="25" t="s">
        <v>45</v>
      </c>
      <c r="B165" s="29" t="s">
        <v>331</v>
      </c>
      <c r="C165" s="29" t="s">
        <v>332</v>
      </c>
      <c r="D165" s="25" t="s">
        <v>47</v>
      </c>
      <c r="E165" s="30" t="s">
        <v>333</v>
      </c>
      <c r="F165" s="31" t="s">
        <v>120</v>
      </c>
      <c r="G165" s="32">
        <v>14</v>
      </c>
      <c r="H165" s="33">
        <v>0</v>
      </c>
      <c r="I165" s="33">
        <f>ROUND(ROUND(H165,2)*ROUND(G165,3),2)</f>
      </c>
      <c r="O165">
        <f>(I165*21)/100</f>
      </c>
      <c r="P165" t="s">
        <v>23</v>
      </c>
    </row>
    <row r="166" spans="1:5" ht="12.75">
      <c r="A166" s="34" t="s">
        <v>50</v>
      </c>
      <c r="E166" s="35" t="s">
        <v>334</v>
      </c>
    </row>
    <row r="167" spans="1:5" ht="12.75">
      <c r="A167" s="36" t="s">
        <v>52</v>
      </c>
      <c r="E167" s="37" t="s">
        <v>335</v>
      </c>
    </row>
    <row r="168" spans="1:5" ht="153">
      <c r="A168" t="s">
        <v>54</v>
      </c>
      <c r="E168" s="35" t="s">
        <v>325</v>
      </c>
    </row>
    <row r="169" spans="1:16" ht="12.75">
      <c r="A169" s="25" t="s">
        <v>45</v>
      </c>
      <c r="B169" s="29" t="s">
        <v>336</v>
      </c>
      <c r="C169" s="29" t="s">
        <v>337</v>
      </c>
      <c r="D169" s="25" t="s">
        <v>47</v>
      </c>
      <c r="E169" s="30" t="s">
        <v>338</v>
      </c>
      <c r="F169" s="31" t="s">
        <v>156</v>
      </c>
      <c r="G169" s="32">
        <v>796</v>
      </c>
      <c r="H169" s="33">
        <v>0</v>
      </c>
      <c r="I169" s="33">
        <f>ROUND(ROUND(H169,2)*ROUND(G169,3),2)</f>
      </c>
      <c r="O169">
        <f>(I169*21)/100</f>
      </c>
      <c r="P169" t="s">
        <v>23</v>
      </c>
    </row>
    <row r="170" spans="1:5" ht="12.75">
      <c r="A170" s="34" t="s">
        <v>50</v>
      </c>
      <c r="E170" s="35" t="s">
        <v>47</v>
      </c>
    </row>
    <row r="171" spans="1:5" ht="12.75">
      <c r="A171" s="36" t="s">
        <v>52</v>
      </c>
      <c r="E171" s="37" t="s">
        <v>339</v>
      </c>
    </row>
    <row r="172" spans="1:5" ht="38.25">
      <c r="A172" t="s">
        <v>54</v>
      </c>
      <c r="E172" s="35" t="s">
        <v>340</v>
      </c>
    </row>
    <row r="173" spans="1:18" ht="12.75" customHeight="1">
      <c r="A173" s="6" t="s">
        <v>43</v>
      </c>
      <c r="B173" s="6"/>
      <c r="C173" s="39" t="s">
        <v>40</v>
      </c>
      <c r="D173" s="6"/>
      <c r="E173" s="27" t="s">
        <v>152</v>
      </c>
      <c r="F173" s="6"/>
      <c r="G173" s="6"/>
      <c r="H173" s="6"/>
      <c r="I173" s="40">
        <f>0+Q173</f>
      </c>
      <c r="O173">
        <f>0+R173</f>
      </c>
      <c r="Q173">
        <f>0+I174+I178+I182+I186+I190</f>
      </c>
      <c r="R173">
        <f>0+O174+O178+O182+O186+O190</f>
      </c>
    </row>
    <row r="174" spans="1:16" ht="25.5">
      <c r="A174" s="25" t="s">
        <v>45</v>
      </c>
      <c r="B174" s="29" t="s">
        <v>341</v>
      </c>
      <c r="C174" s="29" t="s">
        <v>342</v>
      </c>
      <c r="D174" s="25" t="s">
        <v>47</v>
      </c>
      <c r="E174" s="30" t="s">
        <v>343</v>
      </c>
      <c r="F174" s="31" t="s">
        <v>156</v>
      </c>
      <c r="G174" s="32">
        <v>356</v>
      </c>
      <c r="H174" s="33">
        <v>0</v>
      </c>
      <c r="I174" s="33">
        <f>ROUND(ROUND(H174,2)*ROUND(G174,3),2)</f>
      </c>
      <c r="O174">
        <f>(I174*21)/100</f>
      </c>
      <c r="P174" t="s">
        <v>23</v>
      </c>
    </row>
    <row r="175" spans="1:5" ht="12.75">
      <c r="A175" s="34" t="s">
        <v>50</v>
      </c>
      <c r="E175" s="35" t="s">
        <v>47</v>
      </c>
    </row>
    <row r="176" spans="1:5" ht="12.75">
      <c r="A176" s="36" t="s">
        <v>52</v>
      </c>
      <c r="E176" s="37" t="s">
        <v>344</v>
      </c>
    </row>
    <row r="177" spans="1:5" ht="127.5">
      <c r="A177" t="s">
        <v>54</v>
      </c>
      <c r="E177" s="35" t="s">
        <v>345</v>
      </c>
    </row>
    <row r="178" spans="1:16" ht="12.75">
      <c r="A178" s="25" t="s">
        <v>45</v>
      </c>
      <c r="B178" s="29" t="s">
        <v>346</v>
      </c>
      <c r="C178" s="29" t="s">
        <v>347</v>
      </c>
      <c r="D178" s="25" t="s">
        <v>47</v>
      </c>
      <c r="E178" s="30" t="s">
        <v>348</v>
      </c>
      <c r="F178" s="31" t="s">
        <v>69</v>
      </c>
      <c r="G178" s="32">
        <v>197</v>
      </c>
      <c r="H178" s="33">
        <v>0</v>
      </c>
      <c r="I178" s="33">
        <f>ROUND(ROUND(H178,2)*ROUND(G178,3),2)</f>
      </c>
      <c r="O178">
        <f>(I178*21)/100</f>
      </c>
      <c r="P178" t="s">
        <v>23</v>
      </c>
    </row>
    <row r="179" spans="1:5" ht="12.75">
      <c r="A179" s="34" t="s">
        <v>50</v>
      </c>
      <c r="E179" s="35" t="s">
        <v>47</v>
      </c>
    </row>
    <row r="180" spans="1:5" ht="12.75">
      <c r="A180" s="36" t="s">
        <v>52</v>
      </c>
      <c r="E180" s="37" t="s">
        <v>349</v>
      </c>
    </row>
    <row r="181" spans="1:5" ht="51">
      <c r="A181" t="s">
        <v>54</v>
      </c>
      <c r="E181" s="35" t="s">
        <v>350</v>
      </c>
    </row>
    <row r="182" spans="1:16" ht="12.75">
      <c r="A182" s="25" t="s">
        <v>45</v>
      </c>
      <c r="B182" s="29" t="s">
        <v>351</v>
      </c>
      <c r="C182" s="29" t="s">
        <v>352</v>
      </c>
      <c r="D182" s="25" t="s">
        <v>47</v>
      </c>
      <c r="E182" s="30" t="s">
        <v>353</v>
      </c>
      <c r="F182" s="31" t="s">
        <v>69</v>
      </c>
      <c r="G182" s="32">
        <v>35</v>
      </c>
      <c r="H182" s="33">
        <v>0</v>
      </c>
      <c r="I182" s="33">
        <f>ROUND(ROUND(H182,2)*ROUND(G182,3),2)</f>
      </c>
      <c r="O182">
        <f>(I182*21)/100</f>
      </c>
      <c r="P182" t="s">
        <v>23</v>
      </c>
    </row>
    <row r="183" spans="1:5" ht="12.75">
      <c r="A183" s="34" t="s">
        <v>50</v>
      </c>
      <c r="E183" s="35" t="s">
        <v>47</v>
      </c>
    </row>
    <row r="184" spans="1:5" ht="12.75">
      <c r="A184" s="36" t="s">
        <v>52</v>
      </c>
      <c r="E184" s="37" t="s">
        <v>354</v>
      </c>
    </row>
    <row r="185" spans="1:5" ht="12.75">
      <c r="A185" t="s">
        <v>54</v>
      </c>
      <c r="E185" s="35" t="s">
        <v>355</v>
      </c>
    </row>
    <row r="186" spans="1:16" ht="12.75">
      <c r="A186" s="25" t="s">
        <v>45</v>
      </c>
      <c r="B186" s="29" t="s">
        <v>356</v>
      </c>
      <c r="C186" s="29" t="s">
        <v>357</v>
      </c>
      <c r="D186" s="25" t="s">
        <v>67</v>
      </c>
      <c r="E186" s="30" t="s">
        <v>358</v>
      </c>
      <c r="F186" s="31" t="s">
        <v>156</v>
      </c>
      <c r="G186" s="32">
        <v>35</v>
      </c>
      <c r="H186" s="33">
        <v>0</v>
      </c>
      <c r="I186" s="33">
        <f>ROUND(ROUND(H186,2)*ROUND(G186,3),2)</f>
      </c>
      <c r="O186">
        <f>(I186*21)/100</f>
      </c>
      <c r="P186" t="s">
        <v>23</v>
      </c>
    </row>
    <row r="187" spans="1:5" ht="12.75">
      <c r="A187" s="34" t="s">
        <v>50</v>
      </c>
      <c r="E187" s="35" t="s">
        <v>359</v>
      </c>
    </row>
    <row r="188" spans="1:5" ht="12.75">
      <c r="A188" s="36" t="s">
        <v>52</v>
      </c>
      <c r="E188" s="37" t="s">
        <v>360</v>
      </c>
    </row>
    <row r="189" spans="1:5" ht="51">
      <c r="A189" t="s">
        <v>54</v>
      </c>
      <c r="E189" s="35" t="s">
        <v>361</v>
      </c>
    </row>
    <row r="190" spans="1:16" ht="12.75">
      <c r="A190" s="25" t="s">
        <v>45</v>
      </c>
      <c r="B190" s="29" t="s">
        <v>362</v>
      </c>
      <c r="C190" s="29" t="s">
        <v>357</v>
      </c>
      <c r="D190" s="25" t="s">
        <v>72</v>
      </c>
      <c r="E190" s="30" t="s">
        <v>358</v>
      </c>
      <c r="F190" s="31" t="s">
        <v>156</v>
      </c>
      <c r="G190" s="32">
        <v>574</v>
      </c>
      <c r="H190" s="33">
        <v>0</v>
      </c>
      <c r="I190" s="33">
        <f>ROUND(ROUND(H190,2)*ROUND(G190,3),2)</f>
      </c>
      <c r="O190">
        <f>(I190*21)/100</f>
      </c>
      <c r="P190" t="s">
        <v>23</v>
      </c>
    </row>
    <row r="191" spans="1:5" ht="12.75">
      <c r="A191" s="34" t="s">
        <v>50</v>
      </c>
      <c r="E191" s="35" t="s">
        <v>363</v>
      </c>
    </row>
    <row r="192" spans="1:5" ht="12.75">
      <c r="A192" s="36" t="s">
        <v>52</v>
      </c>
      <c r="E192" s="37" t="s">
        <v>364</v>
      </c>
    </row>
    <row r="193" spans="1:5" ht="51">
      <c r="A193" t="s">
        <v>54</v>
      </c>
      <c r="E193" s="35" t="s">
        <v>361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0+O8+O13+O26+O51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365</v>
      </c>
      <c r="I3" s="41">
        <f>0+I8+I13+I26+I51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365</v>
      </c>
      <c r="D4" s="6"/>
      <c r="E4" s="18" t="s">
        <v>366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29</v>
      </c>
      <c r="C9" s="29" t="s">
        <v>174</v>
      </c>
      <c r="D9" s="25" t="s">
        <v>47</v>
      </c>
      <c r="E9" s="30" t="s">
        <v>175</v>
      </c>
      <c r="F9" s="31" t="s">
        <v>176</v>
      </c>
      <c r="G9" s="32">
        <v>18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367</v>
      </c>
    </row>
    <row r="12" spans="1:5" ht="140.25">
      <c r="A12" t="s">
        <v>54</v>
      </c>
      <c r="E12" s="35" t="s">
        <v>179</v>
      </c>
    </row>
    <row r="13" spans="1:18" ht="12.75" customHeight="1">
      <c r="A13" s="6" t="s">
        <v>43</v>
      </c>
      <c r="B13" s="6"/>
      <c r="C13" s="39" t="s">
        <v>29</v>
      </c>
      <c r="D13" s="6"/>
      <c r="E13" s="27" t="s">
        <v>116</v>
      </c>
      <c r="F13" s="6"/>
      <c r="G13" s="6"/>
      <c r="H13" s="6"/>
      <c r="I13" s="40">
        <f>0+Q13</f>
      </c>
      <c r="O13">
        <f>0+R13</f>
      </c>
      <c r="Q13">
        <f>0+I14+I18+I22</f>
      </c>
      <c r="R13">
        <f>0+O14+O18+O22</f>
      </c>
    </row>
    <row r="14" spans="1:16" ht="25.5">
      <c r="A14" s="25" t="s">
        <v>45</v>
      </c>
      <c r="B14" s="29" t="s">
        <v>23</v>
      </c>
      <c r="C14" s="29" t="s">
        <v>368</v>
      </c>
      <c r="D14" s="25" t="s">
        <v>47</v>
      </c>
      <c r="E14" s="30" t="s">
        <v>369</v>
      </c>
      <c r="F14" s="31" t="s">
        <v>136</v>
      </c>
      <c r="G14" s="32">
        <v>1.721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25.5">
      <c r="A15" s="34" t="s">
        <v>50</v>
      </c>
      <c r="E15" s="35" t="s">
        <v>370</v>
      </c>
    </row>
    <row r="16" spans="1:5" ht="12.75">
      <c r="A16" s="36" t="s">
        <v>52</v>
      </c>
      <c r="E16" s="37" t="s">
        <v>371</v>
      </c>
    </row>
    <row r="17" spans="1:5" ht="63.75">
      <c r="A17" t="s">
        <v>54</v>
      </c>
      <c r="E17" s="35" t="s">
        <v>139</v>
      </c>
    </row>
    <row r="18" spans="1:16" ht="25.5">
      <c r="A18" s="25" t="s">
        <v>45</v>
      </c>
      <c r="B18" s="29" t="s">
        <v>22</v>
      </c>
      <c r="C18" s="29" t="s">
        <v>190</v>
      </c>
      <c r="D18" s="25" t="s">
        <v>47</v>
      </c>
      <c r="E18" s="30" t="s">
        <v>191</v>
      </c>
      <c r="F18" s="31" t="s">
        <v>136</v>
      </c>
      <c r="G18" s="32">
        <v>9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6" t="s">
        <v>52</v>
      </c>
      <c r="E20" s="37" t="s">
        <v>372</v>
      </c>
    </row>
    <row r="21" spans="1:5" ht="63.75">
      <c r="A21" t="s">
        <v>54</v>
      </c>
      <c r="E21" s="35" t="s">
        <v>139</v>
      </c>
    </row>
    <row r="22" spans="1:16" ht="25.5">
      <c r="A22" s="25" t="s">
        <v>45</v>
      </c>
      <c r="B22" s="29" t="s">
        <v>33</v>
      </c>
      <c r="C22" s="29" t="s">
        <v>194</v>
      </c>
      <c r="D22" s="25" t="s">
        <v>47</v>
      </c>
      <c r="E22" s="30" t="s">
        <v>195</v>
      </c>
      <c r="F22" s="31" t="s">
        <v>136</v>
      </c>
      <c r="G22" s="32">
        <v>2.409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373</v>
      </c>
    </row>
    <row r="24" spans="1:5" ht="12.75">
      <c r="A24" s="36" t="s">
        <v>52</v>
      </c>
      <c r="E24" s="37" t="s">
        <v>374</v>
      </c>
    </row>
    <row r="25" spans="1:5" ht="63.75">
      <c r="A25" t="s">
        <v>54</v>
      </c>
      <c r="E25" s="35" t="s">
        <v>139</v>
      </c>
    </row>
    <row r="26" spans="1:18" ht="12.75" customHeight="1">
      <c r="A26" s="6" t="s">
        <v>43</v>
      </c>
      <c r="B26" s="6"/>
      <c r="C26" s="39" t="s">
        <v>35</v>
      </c>
      <c r="D26" s="6"/>
      <c r="E26" s="27" t="s">
        <v>273</v>
      </c>
      <c r="F26" s="6"/>
      <c r="G26" s="6"/>
      <c r="H26" s="6"/>
      <c r="I26" s="40">
        <f>0+Q26</f>
      </c>
      <c r="O26">
        <f>0+R26</f>
      </c>
      <c r="Q26">
        <f>0+I27+I31+I35+I39+I43+I47</f>
      </c>
      <c r="R26">
        <f>0+O27+O31+O35+O39+O43+O47</f>
      </c>
    </row>
    <row r="27" spans="1:16" ht="12.75">
      <c r="A27" s="25" t="s">
        <v>45</v>
      </c>
      <c r="B27" s="29" t="s">
        <v>35</v>
      </c>
      <c r="C27" s="29" t="s">
        <v>375</v>
      </c>
      <c r="D27" s="25" t="s">
        <v>47</v>
      </c>
      <c r="E27" s="30" t="s">
        <v>376</v>
      </c>
      <c r="F27" s="31" t="s">
        <v>120</v>
      </c>
      <c r="G27" s="32">
        <v>52.207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377</v>
      </c>
    </row>
    <row r="29" spans="1:5" ht="38.25">
      <c r="A29" s="36" t="s">
        <v>52</v>
      </c>
      <c r="E29" s="37" t="s">
        <v>378</v>
      </c>
    </row>
    <row r="30" spans="1:5" ht="51">
      <c r="A30" t="s">
        <v>54</v>
      </c>
      <c r="E30" s="35" t="s">
        <v>285</v>
      </c>
    </row>
    <row r="31" spans="1:16" ht="12.75">
      <c r="A31" s="25" t="s">
        <v>45</v>
      </c>
      <c r="B31" s="29" t="s">
        <v>37</v>
      </c>
      <c r="C31" s="29" t="s">
        <v>379</v>
      </c>
      <c r="D31" s="25" t="s">
        <v>47</v>
      </c>
      <c r="E31" s="30" t="s">
        <v>380</v>
      </c>
      <c r="F31" s="31" t="s">
        <v>120</v>
      </c>
      <c r="G31" s="32">
        <v>35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47</v>
      </c>
    </row>
    <row r="33" spans="1:5" ht="12.75">
      <c r="A33" s="36" t="s">
        <v>52</v>
      </c>
      <c r="E33" s="37" t="s">
        <v>360</v>
      </c>
    </row>
    <row r="34" spans="1:5" ht="102">
      <c r="A34" t="s">
        <v>54</v>
      </c>
      <c r="E34" s="35" t="s">
        <v>381</v>
      </c>
    </row>
    <row r="35" spans="1:16" ht="12.75">
      <c r="A35" s="25" t="s">
        <v>45</v>
      </c>
      <c r="B35" s="29" t="s">
        <v>74</v>
      </c>
      <c r="C35" s="29" t="s">
        <v>297</v>
      </c>
      <c r="D35" s="25" t="s">
        <v>47</v>
      </c>
      <c r="E35" s="30" t="s">
        <v>298</v>
      </c>
      <c r="F35" s="31" t="s">
        <v>120</v>
      </c>
      <c r="G35" s="32">
        <v>17.207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47</v>
      </c>
    </row>
    <row r="37" spans="1:5" ht="12.75">
      <c r="A37" s="36" t="s">
        <v>52</v>
      </c>
      <c r="E37" s="37" t="s">
        <v>382</v>
      </c>
    </row>
    <row r="38" spans="1:5" ht="51">
      <c r="A38" t="s">
        <v>54</v>
      </c>
      <c r="E38" s="35" t="s">
        <v>300</v>
      </c>
    </row>
    <row r="39" spans="1:16" ht="12.75">
      <c r="A39" s="25" t="s">
        <v>45</v>
      </c>
      <c r="B39" s="29" t="s">
        <v>78</v>
      </c>
      <c r="C39" s="29" t="s">
        <v>302</v>
      </c>
      <c r="D39" s="25" t="s">
        <v>47</v>
      </c>
      <c r="E39" s="30" t="s">
        <v>303</v>
      </c>
      <c r="F39" s="31" t="s">
        <v>120</v>
      </c>
      <c r="G39" s="32">
        <v>17.207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47</v>
      </c>
    </row>
    <row r="41" spans="1:5" ht="12.75">
      <c r="A41" s="36" t="s">
        <v>52</v>
      </c>
      <c r="E41" s="37" t="s">
        <v>382</v>
      </c>
    </row>
    <row r="42" spans="1:5" ht="51">
      <c r="A42" t="s">
        <v>54</v>
      </c>
      <c r="E42" s="35" t="s">
        <v>300</v>
      </c>
    </row>
    <row r="43" spans="1:16" ht="12.75">
      <c r="A43" s="25" t="s">
        <v>45</v>
      </c>
      <c r="B43" s="29" t="s">
        <v>40</v>
      </c>
      <c r="C43" s="29" t="s">
        <v>383</v>
      </c>
      <c r="D43" s="25" t="s">
        <v>47</v>
      </c>
      <c r="E43" s="30" t="s">
        <v>384</v>
      </c>
      <c r="F43" s="31" t="s">
        <v>120</v>
      </c>
      <c r="G43" s="32">
        <v>17.207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12.75">
      <c r="A45" s="36" t="s">
        <v>52</v>
      </c>
      <c r="E45" s="37" t="s">
        <v>382</v>
      </c>
    </row>
    <row r="46" spans="1:5" ht="140.25">
      <c r="A46" t="s">
        <v>54</v>
      </c>
      <c r="E46" s="35" t="s">
        <v>310</v>
      </c>
    </row>
    <row r="47" spans="1:16" ht="12.75">
      <c r="A47" s="25" t="s">
        <v>45</v>
      </c>
      <c r="B47" s="29" t="s">
        <v>42</v>
      </c>
      <c r="C47" s="29" t="s">
        <v>385</v>
      </c>
      <c r="D47" s="25" t="s">
        <v>47</v>
      </c>
      <c r="E47" s="30" t="s">
        <v>386</v>
      </c>
      <c r="F47" s="31" t="s">
        <v>120</v>
      </c>
      <c r="G47" s="32">
        <v>17.207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47</v>
      </c>
    </row>
    <row r="49" spans="1:5" ht="12.75">
      <c r="A49" s="36" t="s">
        <v>52</v>
      </c>
      <c r="E49" s="37" t="s">
        <v>382</v>
      </c>
    </row>
    <row r="50" spans="1:5" ht="140.25">
      <c r="A50" t="s">
        <v>54</v>
      </c>
      <c r="E50" s="35" t="s">
        <v>310</v>
      </c>
    </row>
    <row r="51" spans="1:18" ht="12.75" customHeight="1">
      <c r="A51" s="6" t="s">
        <v>43</v>
      </c>
      <c r="B51" s="6"/>
      <c r="C51" s="39" t="s">
        <v>40</v>
      </c>
      <c r="D51" s="6"/>
      <c r="E51" s="27" t="s">
        <v>152</v>
      </c>
      <c r="F51" s="6"/>
      <c r="G51" s="6"/>
      <c r="H51" s="6"/>
      <c r="I51" s="40">
        <f>0+Q51</f>
      </c>
      <c r="O51">
        <f>0+R51</f>
      </c>
      <c r="Q51">
        <f>0+I52+I56</f>
      </c>
      <c r="R51">
        <f>0+O52+O56</f>
      </c>
    </row>
    <row r="52" spans="1:16" ht="12.75">
      <c r="A52" s="25" t="s">
        <v>45</v>
      </c>
      <c r="B52" s="29" t="s">
        <v>86</v>
      </c>
      <c r="C52" s="29" t="s">
        <v>347</v>
      </c>
      <c r="D52" s="25" t="s">
        <v>47</v>
      </c>
      <c r="E52" s="30" t="s">
        <v>348</v>
      </c>
      <c r="F52" s="31" t="s">
        <v>69</v>
      </c>
      <c r="G52" s="32">
        <v>8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47</v>
      </c>
    </row>
    <row r="54" spans="1:5" ht="12.75">
      <c r="A54" s="36" t="s">
        <v>52</v>
      </c>
      <c r="E54" s="37" t="s">
        <v>387</v>
      </c>
    </row>
    <row r="55" spans="1:5" ht="51">
      <c r="A55" t="s">
        <v>54</v>
      </c>
      <c r="E55" s="35" t="s">
        <v>350</v>
      </c>
    </row>
    <row r="56" spans="1:16" ht="12.75">
      <c r="A56" s="25" t="s">
        <v>45</v>
      </c>
      <c r="B56" s="29" t="s">
        <v>89</v>
      </c>
      <c r="C56" s="29" t="s">
        <v>357</v>
      </c>
      <c r="D56" s="25" t="s">
        <v>67</v>
      </c>
      <c r="E56" s="30" t="s">
        <v>358</v>
      </c>
      <c r="F56" s="31" t="s">
        <v>156</v>
      </c>
      <c r="G56" s="32">
        <v>50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359</v>
      </c>
    </row>
    <row r="58" spans="1:5" ht="12.75">
      <c r="A58" s="36" t="s">
        <v>52</v>
      </c>
      <c r="E58" s="37" t="s">
        <v>388</v>
      </c>
    </row>
    <row r="59" spans="1:5" ht="51">
      <c r="A59" t="s">
        <v>54</v>
      </c>
      <c r="E59" s="35" t="s">
        <v>361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0+O8+O17+O26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389</v>
      </c>
      <c r="I3" s="41">
        <f>0+I8+I17+I26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389</v>
      </c>
      <c r="D4" s="6"/>
      <c r="E4" s="18" t="s">
        <v>390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25.5">
      <c r="A9" s="25" t="s">
        <v>45</v>
      </c>
      <c r="B9" s="29" t="s">
        <v>29</v>
      </c>
      <c r="C9" s="29" t="s">
        <v>391</v>
      </c>
      <c r="D9" s="25" t="s">
        <v>47</v>
      </c>
      <c r="E9" s="30" t="s">
        <v>392</v>
      </c>
      <c r="F9" s="31" t="s">
        <v>176</v>
      </c>
      <c r="G9" s="32">
        <v>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47</v>
      </c>
    </row>
    <row r="12" spans="1:5" ht="140.25">
      <c r="A12" t="s">
        <v>54</v>
      </c>
      <c r="E12" s="35" t="s">
        <v>179</v>
      </c>
    </row>
    <row r="13" spans="1:16" ht="25.5">
      <c r="A13" s="25" t="s">
        <v>45</v>
      </c>
      <c r="B13" s="29" t="s">
        <v>23</v>
      </c>
      <c r="C13" s="29" t="s">
        <v>183</v>
      </c>
      <c r="D13" s="25" t="s">
        <v>47</v>
      </c>
      <c r="E13" s="30" t="s">
        <v>184</v>
      </c>
      <c r="F13" s="31" t="s">
        <v>176</v>
      </c>
      <c r="G13" s="32">
        <v>8.942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52</v>
      </c>
      <c r="E15" s="37" t="s">
        <v>393</v>
      </c>
    </row>
    <row r="16" spans="1:5" ht="140.25">
      <c r="A16" t="s">
        <v>54</v>
      </c>
      <c r="E16" s="35" t="s">
        <v>179</v>
      </c>
    </row>
    <row r="17" spans="1:18" ht="12.75" customHeight="1">
      <c r="A17" s="6" t="s">
        <v>43</v>
      </c>
      <c r="B17" s="6"/>
      <c r="C17" s="39" t="s">
        <v>29</v>
      </c>
      <c r="D17" s="6"/>
      <c r="E17" s="27" t="s">
        <v>116</v>
      </c>
      <c r="F17" s="6"/>
      <c r="G17" s="6"/>
      <c r="H17" s="6"/>
      <c r="I17" s="40">
        <f>0+Q17</f>
      </c>
      <c r="O17">
        <f>0+R17</f>
      </c>
      <c r="Q17">
        <f>0+I18+I22</f>
      </c>
      <c r="R17">
        <f>0+O18+O22</f>
      </c>
    </row>
    <row r="18" spans="1:16" ht="12.75">
      <c r="A18" s="25" t="s">
        <v>45</v>
      </c>
      <c r="B18" s="29" t="s">
        <v>22</v>
      </c>
      <c r="C18" s="29" t="s">
        <v>147</v>
      </c>
      <c r="D18" s="25" t="s">
        <v>47</v>
      </c>
      <c r="E18" s="30" t="s">
        <v>148</v>
      </c>
      <c r="F18" s="31" t="s">
        <v>136</v>
      </c>
      <c r="G18" s="32">
        <v>5.2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25.5">
      <c r="A19" s="34" t="s">
        <v>50</v>
      </c>
      <c r="E19" s="35" t="s">
        <v>394</v>
      </c>
    </row>
    <row r="20" spans="1:5" ht="12.75">
      <c r="A20" s="36" t="s">
        <v>52</v>
      </c>
      <c r="E20" s="37" t="s">
        <v>395</v>
      </c>
    </row>
    <row r="21" spans="1:5" ht="191.25">
      <c r="A21" t="s">
        <v>54</v>
      </c>
      <c r="E21" s="35" t="s">
        <v>151</v>
      </c>
    </row>
    <row r="22" spans="1:16" ht="12.75">
      <c r="A22" s="25" t="s">
        <v>45</v>
      </c>
      <c r="B22" s="29" t="s">
        <v>33</v>
      </c>
      <c r="C22" s="29" t="s">
        <v>396</v>
      </c>
      <c r="D22" s="25" t="s">
        <v>47</v>
      </c>
      <c r="E22" s="30" t="s">
        <v>397</v>
      </c>
      <c r="F22" s="31" t="s">
        <v>136</v>
      </c>
      <c r="G22" s="32">
        <v>5.2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12.75">
      <c r="A24" s="36" t="s">
        <v>52</v>
      </c>
      <c r="E24" s="37" t="s">
        <v>398</v>
      </c>
    </row>
    <row r="25" spans="1:5" ht="229.5">
      <c r="A25" t="s">
        <v>54</v>
      </c>
      <c r="E25" s="35" t="s">
        <v>399</v>
      </c>
    </row>
    <row r="26" spans="1:18" ht="12.75" customHeight="1">
      <c r="A26" s="6" t="s">
        <v>43</v>
      </c>
      <c r="B26" s="6"/>
      <c r="C26" s="39" t="s">
        <v>40</v>
      </c>
      <c r="D26" s="6"/>
      <c r="E26" s="27" t="s">
        <v>152</v>
      </c>
      <c r="F26" s="6"/>
      <c r="G26" s="6"/>
      <c r="H26" s="6"/>
      <c r="I26" s="40">
        <f>0+Q26</f>
      </c>
      <c r="O26">
        <f>0+R26</f>
      </c>
      <c r="Q26">
        <f>0+I27+I31+I35+I39+I43+I47+I51+I55+I59+I63+I67</f>
      </c>
      <c r="R26">
        <f>0+O27+O31+O35+O39+O43+O47+O51+O55+O59+O63+O67</f>
      </c>
    </row>
    <row r="27" spans="1:16" ht="12.75">
      <c r="A27" s="25" t="s">
        <v>45</v>
      </c>
      <c r="B27" s="29" t="s">
        <v>35</v>
      </c>
      <c r="C27" s="29" t="s">
        <v>347</v>
      </c>
      <c r="D27" s="25" t="s">
        <v>47</v>
      </c>
      <c r="E27" s="30" t="s">
        <v>348</v>
      </c>
      <c r="F27" s="31" t="s">
        <v>69</v>
      </c>
      <c r="G27" s="32">
        <v>8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400</v>
      </c>
    </row>
    <row r="29" spans="1:5" ht="12.75">
      <c r="A29" s="36" t="s">
        <v>52</v>
      </c>
      <c r="E29" s="37" t="s">
        <v>401</v>
      </c>
    </row>
    <row r="30" spans="1:5" ht="51">
      <c r="A30" t="s">
        <v>54</v>
      </c>
      <c r="E30" s="35" t="s">
        <v>350</v>
      </c>
    </row>
    <row r="31" spans="1:16" ht="12.75">
      <c r="A31" s="25" t="s">
        <v>45</v>
      </c>
      <c r="B31" s="29" t="s">
        <v>37</v>
      </c>
      <c r="C31" s="29" t="s">
        <v>402</v>
      </c>
      <c r="D31" s="25" t="s">
        <v>47</v>
      </c>
      <c r="E31" s="30" t="s">
        <v>403</v>
      </c>
      <c r="F31" s="31" t="s">
        <v>69</v>
      </c>
      <c r="G31" s="32">
        <v>1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47</v>
      </c>
    </row>
    <row r="33" spans="1:5" ht="12.75">
      <c r="A33" s="36" t="s">
        <v>52</v>
      </c>
      <c r="E33" s="37" t="s">
        <v>53</v>
      </c>
    </row>
    <row r="34" spans="1:5" ht="63.75">
      <c r="A34" t="s">
        <v>54</v>
      </c>
      <c r="E34" s="35" t="s">
        <v>404</v>
      </c>
    </row>
    <row r="35" spans="1:16" ht="25.5">
      <c r="A35" s="25" t="s">
        <v>45</v>
      </c>
      <c r="B35" s="29" t="s">
        <v>74</v>
      </c>
      <c r="C35" s="29" t="s">
        <v>405</v>
      </c>
      <c r="D35" s="25" t="s">
        <v>47</v>
      </c>
      <c r="E35" s="30" t="s">
        <v>406</v>
      </c>
      <c r="F35" s="31" t="s">
        <v>69</v>
      </c>
      <c r="G35" s="32">
        <v>30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407</v>
      </c>
    </row>
    <row r="37" spans="1:5" ht="12.75">
      <c r="A37" s="36" t="s">
        <v>52</v>
      </c>
      <c r="E37" s="37" t="s">
        <v>408</v>
      </c>
    </row>
    <row r="38" spans="1:5" ht="25.5">
      <c r="A38" t="s">
        <v>54</v>
      </c>
      <c r="E38" s="35" t="s">
        <v>409</v>
      </c>
    </row>
    <row r="39" spans="1:16" ht="12.75">
      <c r="A39" s="25" t="s">
        <v>45</v>
      </c>
      <c r="B39" s="29" t="s">
        <v>78</v>
      </c>
      <c r="C39" s="29" t="s">
        <v>410</v>
      </c>
      <c r="D39" s="25" t="s">
        <v>47</v>
      </c>
      <c r="E39" s="30" t="s">
        <v>411</v>
      </c>
      <c r="F39" s="31" t="s">
        <v>69</v>
      </c>
      <c r="G39" s="32">
        <v>26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47</v>
      </c>
    </row>
    <row r="41" spans="1:5" ht="12.75">
      <c r="A41" s="36" t="s">
        <v>52</v>
      </c>
      <c r="E41" s="37" t="s">
        <v>412</v>
      </c>
    </row>
    <row r="42" spans="1:5" ht="25.5">
      <c r="A42" t="s">
        <v>54</v>
      </c>
      <c r="E42" s="35" t="s">
        <v>413</v>
      </c>
    </row>
    <row r="43" spans="1:16" ht="12.75">
      <c r="A43" s="25" t="s">
        <v>45</v>
      </c>
      <c r="B43" s="29" t="s">
        <v>40</v>
      </c>
      <c r="C43" s="29" t="s">
        <v>414</v>
      </c>
      <c r="D43" s="25" t="s">
        <v>47</v>
      </c>
      <c r="E43" s="30" t="s">
        <v>415</v>
      </c>
      <c r="F43" s="31" t="s">
        <v>69</v>
      </c>
      <c r="G43" s="32">
        <v>2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12.75">
      <c r="A45" s="36" t="s">
        <v>52</v>
      </c>
      <c r="E45" s="37" t="s">
        <v>416</v>
      </c>
    </row>
    <row r="46" spans="1:5" ht="25.5">
      <c r="A46" t="s">
        <v>54</v>
      </c>
      <c r="E46" s="35" t="s">
        <v>409</v>
      </c>
    </row>
    <row r="47" spans="1:16" ht="12.75">
      <c r="A47" s="25" t="s">
        <v>45</v>
      </c>
      <c r="B47" s="29" t="s">
        <v>42</v>
      </c>
      <c r="C47" s="29" t="s">
        <v>417</v>
      </c>
      <c r="D47" s="25" t="s">
        <v>47</v>
      </c>
      <c r="E47" s="30" t="s">
        <v>418</v>
      </c>
      <c r="F47" s="31" t="s">
        <v>69</v>
      </c>
      <c r="G47" s="32">
        <v>2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47</v>
      </c>
    </row>
    <row r="49" spans="1:5" ht="12.75">
      <c r="A49" s="36" t="s">
        <v>52</v>
      </c>
      <c r="E49" s="37" t="s">
        <v>416</v>
      </c>
    </row>
    <row r="50" spans="1:5" ht="25.5">
      <c r="A50" t="s">
        <v>54</v>
      </c>
      <c r="E50" s="35" t="s">
        <v>413</v>
      </c>
    </row>
    <row r="51" spans="1:16" ht="25.5">
      <c r="A51" s="25" t="s">
        <v>45</v>
      </c>
      <c r="B51" s="29" t="s">
        <v>86</v>
      </c>
      <c r="C51" s="29" t="s">
        <v>419</v>
      </c>
      <c r="D51" s="25" t="s">
        <v>47</v>
      </c>
      <c r="E51" s="30" t="s">
        <v>420</v>
      </c>
      <c r="F51" s="31" t="s">
        <v>69</v>
      </c>
      <c r="G51" s="32">
        <v>26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47</v>
      </c>
    </row>
    <row r="53" spans="1:5" ht="12.75">
      <c r="A53" s="36" t="s">
        <v>52</v>
      </c>
      <c r="E53" s="37" t="s">
        <v>412</v>
      </c>
    </row>
    <row r="54" spans="1:5" ht="25.5">
      <c r="A54" t="s">
        <v>54</v>
      </c>
      <c r="E54" s="35" t="s">
        <v>421</v>
      </c>
    </row>
    <row r="55" spans="1:16" ht="12.75">
      <c r="A55" s="25" t="s">
        <v>45</v>
      </c>
      <c r="B55" s="29" t="s">
        <v>89</v>
      </c>
      <c r="C55" s="29" t="s">
        <v>422</v>
      </c>
      <c r="D55" s="25" t="s">
        <v>47</v>
      </c>
      <c r="E55" s="30" t="s">
        <v>423</v>
      </c>
      <c r="F55" s="31" t="s">
        <v>69</v>
      </c>
      <c r="G55" s="32">
        <v>23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12.75">
      <c r="A57" s="36" t="s">
        <v>52</v>
      </c>
      <c r="E57" s="37" t="s">
        <v>424</v>
      </c>
    </row>
    <row r="58" spans="1:5" ht="25.5">
      <c r="A58" t="s">
        <v>54</v>
      </c>
      <c r="E58" s="35" t="s">
        <v>413</v>
      </c>
    </row>
    <row r="59" spans="1:16" ht="25.5">
      <c r="A59" s="25" t="s">
        <v>45</v>
      </c>
      <c r="B59" s="29" t="s">
        <v>95</v>
      </c>
      <c r="C59" s="29" t="s">
        <v>425</v>
      </c>
      <c r="D59" s="25" t="s">
        <v>47</v>
      </c>
      <c r="E59" s="30" t="s">
        <v>426</v>
      </c>
      <c r="F59" s="31" t="s">
        <v>120</v>
      </c>
      <c r="G59" s="32">
        <v>986.69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427</v>
      </c>
    </row>
    <row r="61" spans="1:5" ht="12.75">
      <c r="A61" s="36" t="s">
        <v>52</v>
      </c>
      <c r="E61" s="37" t="s">
        <v>428</v>
      </c>
    </row>
    <row r="62" spans="1:5" ht="38.25">
      <c r="A62" t="s">
        <v>54</v>
      </c>
      <c r="E62" s="35" t="s">
        <v>429</v>
      </c>
    </row>
    <row r="63" spans="1:16" ht="25.5">
      <c r="A63" s="25" t="s">
        <v>45</v>
      </c>
      <c r="B63" s="29" t="s">
        <v>100</v>
      </c>
      <c r="C63" s="29" t="s">
        <v>430</v>
      </c>
      <c r="D63" s="25" t="s">
        <v>47</v>
      </c>
      <c r="E63" s="30" t="s">
        <v>431</v>
      </c>
      <c r="F63" s="31" t="s">
        <v>120</v>
      </c>
      <c r="G63" s="32">
        <v>986.69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432</v>
      </c>
    </row>
    <row r="65" spans="1:5" ht="12.75">
      <c r="A65" s="36" t="s">
        <v>52</v>
      </c>
      <c r="E65" s="37" t="s">
        <v>433</v>
      </c>
    </row>
    <row r="66" spans="1:5" ht="38.25">
      <c r="A66" t="s">
        <v>54</v>
      </c>
      <c r="E66" s="35" t="s">
        <v>429</v>
      </c>
    </row>
    <row r="67" spans="1:16" ht="12.75">
      <c r="A67" s="25" t="s">
        <v>45</v>
      </c>
      <c r="B67" s="29" t="s">
        <v>105</v>
      </c>
      <c r="C67" s="29" t="s">
        <v>434</v>
      </c>
      <c r="D67" s="25" t="s">
        <v>47</v>
      </c>
      <c r="E67" s="30" t="s">
        <v>435</v>
      </c>
      <c r="F67" s="31" t="s">
        <v>136</v>
      </c>
      <c r="G67" s="32">
        <v>3.726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436</v>
      </c>
    </row>
    <row r="69" spans="1:5" ht="12.75">
      <c r="A69" s="36" t="s">
        <v>52</v>
      </c>
      <c r="E69" s="37" t="s">
        <v>437</v>
      </c>
    </row>
    <row r="70" spans="1:5" ht="102">
      <c r="A70" t="s">
        <v>54</v>
      </c>
      <c r="E70" s="35" t="s">
        <v>438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439</v>
      </c>
      <c r="I3" s="41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439</v>
      </c>
      <c r="D4" s="6"/>
      <c r="E4" s="18" t="s">
        <v>440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152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</f>
      </c>
      <c r="R8">
        <f>0+O9+O13+O17+O21+O25+O29+O33+O37+O41+O45+O49+O53+O57+O61+O65</f>
      </c>
    </row>
    <row r="9" spans="1:16" ht="25.5">
      <c r="A9" s="25" t="s">
        <v>45</v>
      </c>
      <c r="B9" s="29" t="s">
        <v>29</v>
      </c>
      <c r="C9" s="29" t="s">
        <v>441</v>
      </c>
      <c r="D9" s="25" t="s">
        <v>47</v>
      </c>
      <c r="E9" s="30" t="s">
        <v>442</v>
      </c>
      <c r="F9" s="31" t="s">
        <v>69</v>
      </c>
      <c r="G9" s="32">
        <v>84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443</v>
      </c>
    </row>
    <row r="12" spans="1:5" ht="63.75">
      <c r="A12" t="s">
        <v>54</v>
      </c>
      <c r="E12" s="35" t="s">
        <v>444</v>
      </c>
    </row>
    <row r="13" spans="1:16" ht="25.5">
      <c r="A13" s="25" t="s">
        <v>45</v>
      </c>
      <c r="B13" s="29" t="s">
        <v>23</v>
      </c>
      <c r="C13" s="29" t="s">
        <v>445</v>
      </c>
      <c r="D13" s="25" t="s">
        <v>47</v>
      </c>
      <c r="E13" s="30" t="s">
        <v>446</v>
      </c>
      <c r="F13" s="31" t="s">
        <v>69</v>
      </c>
      <c r="G13" s="32">
        <v>84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52</v>
      </c>
      <c r="E15" s="37" t="s">
        <v>447</v>
      </c>
    </row>
    <row r="16" spans="1:5" ht="25.5">
      <c r="A16" t="s">
        <v>54</v>
      </c>
      <c r="E16" s="35" t="s">
        <v>413</v>
      </c>
    </row>
    <row r="17" spans="1:16" ht="12.75">
      <c r="A17" s="25" t="s">
        <v>45</v>
      </c>
      <c r="B17" s="29" t="s">
        <v>22</v>
      </c>
      <c r="C17" s="29" t="s">
        <v>448</v>
      </c>
      <c r="D17" s="25" t="s">
        <v>47</v>
      </c>
      <c r="E17" s="30" t="s">
        <v>449</v>
      </c>
      <c r="F17" s="31" t="s">
        <v>450</v>
      </c>
      <c r="G17" s="32">
        <v>12600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451</v>
      </c>
    </row>
    <row r="19" spans="1:5" ht="12.75">
      <c r="A19" s="36" t="s">
        <v>52</v>
      </c>
      <c r="E19" s="37" t="s">
        <v>452</v>
      </c>
    </row>
    <row r="20" spans="1:5" ht="25.5">
      <c r="A20" t="s">
        <v>54</v>
      </c>
      <c r="E20" s="35" t="s">
        <v>453</v>
      </c>
    </row>
    <row r="21" spans="1:16" ht="12.75">
      <c r="A21" s="25" t="s">
        <v>45</v>
      </c>
      <c r="B21" s="29" t="s">
        <v>33</v>
      </c>
      <c r="C21" s="29" t="s">
        <v>454</v>
      </c>
      <c r="D21" s="25" t="s">
        <v>47</v>
      </c>
      <c r="E21" s="30" t="s">
        <v>455</v>
      </c>
      <c r="F21" s="31" t="s">
        <v>69</v>
      </c>
      <c r="G21" s="32">
        <v>16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456</v>
      </c>
    </row>
    <row r="23" spans="1:5" ht="12.75">
      <c r="A23" s="36" t="s">
        <v>52</v>
      </c>
      <c r="E23" s="37" t="s">
        <v>457</v>
      </c>
    </row>
    <row r="24" spans="1:5" ht="63.75">
      <c r="A24" t="s">
        <v>54</v>
      </c>
      <c r="E24" s="35" t="s">
        <v>444</v>
      </c>
    </row>
    <row r="25" spans="1:16" ht="12.75">
      <c r="A25" s="25" t="s">
        <v>45</v>
      </c>
      <c r="B25" s="29" t="s">
        <v>35</v>
      </c>
      <c r="C25" s="29" t="s">
        <v>458</v>
      </c>
      <c r="D25" s="25" t="s">
        <v>47</v>
      </c>
      <c r="E25" s="30" t="s">
        <v>459</v>
      </c>
      <c r="F25" s="31" t="s">
        <v>69</v>
      </c>
      <c r="G25" s="32">
        <v>16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12.75">
      <c r="A27" s="36" t="s">
        <v>52</v>
      </c>
      <c r="E27" s="37" t="s">
        <v>457</v>
      </c>
    </row>
    <row r="28" spans="1:5" ht="25.5">
      <c r="A28" t="s">
        <v>54</v>
      </c>
      <c r="E28" s="35" t="s">
        <v>413</v>
      </c>
    </row>
    <row r="29" spans="1:16" ht="12.75">
      <c r="A29" s="25" t="s">
        <v>45</v>
      </c>
      <c r="B29" s="29" t="s">
        <v>37</v>
      </c>
      <c r="C29" s="29" t="s">
        <v>460</v>
      </c>
      <c r="D29" s="25" t="s">
        <v>47</v>
      </c>
      <c r="E29" s="30" t="s">
        <v>461</v>
      </c>
      <c r="F29" s="31" t="s">
        <v>450</v>
      </c>
      <c r="G29" s="32">
        <v>2400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451</v>
      </c>
    </row>
    <row r="31" spans="1:5" ht="12.75">
      <c r="A31" s="36" t="s">
        <v>52</v>
      </c>
      <c r="E31" s="37" t="s">
        <v>462</v>
      </c>
    </row>
    <row r="32" spans="1:5" ht="25.5">
      <c r="A32" t="s">
        <v>54</v>
      </c>
      <c r="E32" s="35" t="s">
        <v>453</v>
      </c>
    </row>
    <row r="33" spans="1:16" ht="12.75">
      <c r="A33" s="25" t="s">
        <v>45</v>
      </c>
      <c r="B33" s="29" t="s">
        <v>74</v>
      </c>
      <c r="C33" s="29" t="s">
        <v>463</v>
      </c>
      <c r="D33" s="25" t="s">
        <v>47</v>
      </c>
      <c r="E33" s="30" t="s">
        <v>464</v>
      </c>
      <c r="F33" s="31" t="s">
        <v>69</v>
      </c>
      <c r="G33" s="32">
        <v>5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465</v>
      </c>
    </row>
    <row r="35" spans="1:5" ht="12.75">
      <c r="A35" s="36" t="s">
        <v>52</v>
      </c>
      <c r="E35" s="37" t="s">
        <v>330</v>
      </c>
    </row>
    <row r="36" spans="1:5" ht="76.5">
      <c r="A36" t="s">
        <v>54</v>
      </c>
      <c r="E36" s="35" t="s">
        <v>466</v>
      </c>
    </row>
    <row r="37" spans="1:16" ht="12.75">
      <c r="A37" s="25" t="s">
        <v>45</v>
      </c>
      <c r="B37" s="29" t="s">
        <v>78</v>
      </c>
      <c r="C37" s="29" t="s">
        <v>467</v>
      </c>
      <c r="D37" s="25" t="s">
        <v>47</v>
      </c>
      <c r="E37" s="30" t="s">
        <v>468</v>
      </c>
      <c r="F37" s="31" t="s">
        <v>69</v>
      </c>
      <c r="G37" s="32">
        <v>5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12.75">
      <c r="A39" s="36" t="s">
        <v>52</v>
      </c>
      <c r="E39" s="37" t="s">
        <v>330</v>
      </c>
    </row>
    <row r="40" spans="1:5" ht="25.5">
      <c r="A40" t="s">
        <v>54</v>
      </c>
      <c r="E40" s="35" t="s">
        <v>469</v>
      </c>
    </row>
    <row r="41" spans="1:16" ht="12.75">
      <c r="A41" s="25" t="s">
        <v>45</v>
      </c>
      <c r="B41" s="29" t="s">
        <v>40</v>
      </c>
      <c r="C41" s="29" t="s">
        <v>470</v>
      </c>
      <c r="D41" s="25" t="s">
        <v>47</v>
      </c>
      <c r="E41" s="30" t="s">
        <v>471</v>
      </c>
      <c r="F41" s="31" t="s">
        <v>450</v>
      </c>
      <c r="G41" s="32">
        <v>750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451</v>
      </c>
    </row>
    <row r="43" spans="1:5" ht="12.75">
      <c r="A43" s="36" t="s">
        <v>52</v>
      </c>
      <c r="E43" s="37" t="s">
        <v>472</v>
      </c>
    </row>
    <row r="44" spans="1:5" ht="25.5">
      <c r="A44" t="s">
        <v>54</v>
      </c>
      <c r="E44" s="35" t="s">
        <v>473</v>
      </c>
    </row>
    <row r="45" spans="1:16" ht="12.75">
      <c r="A45" s="25" t="s">
        <v>45</v>
      </c>
      <c r="B45" s="29" t="s">
        <v>42</v>
      </c>
      <c r="C45" s="29" t="s">
        <v>474</v>
      </c>
      <c r="D45" s="25" t="s">
        <v>47</v>
      </c>
      <c r="E45" s="30" t="s">
        <v>475</v>
      </c>
      <c r="F45" s="31" t="s">
        <v>69</v>
      </c>
      <c r="G45" s="32">
        <v>5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47</v>
      </c>
    </row>
    <row r="47" spans="1:5" ht="12.75">
      <c r="A47" s="36" t="s">
        <v>52</v>
      </c>
      <c r="E47" s="37" t="s">
        <v>330</v>
      </c>
    </row>
    <row r="48" spans="1:5" ht="76.5">
      <c r="A48" t="s">
        <v>54</v>
      </c>
      <c r="E48" s="35" t="s">
        <v>466</v>
      </c>
    </row>
    <row r="49" spans="1:16" ht="12.75">
      <c r="A49" s="25" t="s">
        <v>45</v>
      </c>
      <c r="B49" s="29" t="s">
        <v>86</v>
      </c>
      <c r="C49" s="29" t="s">
        <v>476</v>
      </c>
      <c r="D49" s="25" t="s">
        <v>47</v>
      </c>
      <c r="E49" s="30" t="s">
        <v>477</v>
      </c>
      <c r="F49" s="31" t="s">
        <v>69</v>
      </c>
      <c r="G49" s="32">
        <v>5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12.75">
      <c r="A51" s="36" t="s">
        <v>52</v>
      </c>
      <c r="E51" s="37" t="s">
        <v>330</v>
      </c>
    </row>
    <row r="52" spans="1:5" ht="25.5">
      <c r="A52" t="s">
        <v>54</v>
      </c>
      <c r="E52" s="35" t="s">
        <v>469</v>
      </c>
    </row>
    <row r="53" spans="1:16" ht="12.75">
      <c r="A53" s="25" t="s">
        <v>45</v>
      </c>
      <c r="B53" s="29" t="s">
        <v>89</v>
      </c>
      <c r="C53" s="29" t="s">
        <v>478</v>
      </c>
      <c r="D53" s="25" t="s">
        <v>47</v>
      </c>
      <c r="E53" s="30" t="s">
        <v>479</v>
      </c>
      <c r="F53" s="31" t="s">
        <v>450</v>
      </c>
      <c r="G53" s="32">
        <v>750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451</v>
      </c>
    </row>
    <row r="55" spans="1:5" ht="12.75">
      <c r="A55" s="36" t="s">
        <v>52</v>
      </c>
      <c r="E55" s="37" t="s">
        <v>472</v>
      </c>
    </row>
    <row r="56" spans="1:5" ht="25.5">
      <c r="A56" t="s">
        <v>54</v>
      </c>
      <c r="E56" s="35" t="s">
        <v>473</v>
      </c>
    </row>
    <row r="57" spans="1:16" ht="12.75">
      <c r="A57" s="25" t="s">
        <v>45</v>
      </c>
      <c r="B57" s="29" t="s">
        <v>95</v>
      </c>
      <c r="C57" s="29" t="s">
        <v>480</v>
      </c>
      <c r="D57" s="25" t="s">
        <v>47</v>
      </c>
      <c r="E57" s="30" t="s">
        <v>481</v>
      </c>
      <c r="F57" s="31" t="s">
        <v>69</v>
      </c>
      <c r="G57" s="32">
        <v>5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47</v>
      </c>
    </row>
    <row r="59" spans="1:5" ht="12.75">
      <c r="A59" s="36" t="s">
        <v>52</v>
      </c>
      <c r="E59" s="37" t="s">
        <v>330</v>
      </c>
    </row>
    <row r="60" spans="1:5" ht="63.75">
      <c r="A60" t="s">
        <v>54</v>
      </c>
      <c r="E60" s="35" t="s">
        <v>482</v>
      </c>
    </row>
    <row r="61" spans="1:16" ht="12.75">
      <c r="A61" s="25" t="s">
        <v>45</v>
      </c>
      <c r="B61" s="29" t="s">
        <v>100</v>
      </c>
      <c r="C61" s="29" t="s">
        <v>483</v>
      </c>
      <c r="D61" s="25" t="s">
        <v>47</v>
      </c>
      <c r="E61" s="30" t="s">
        <v>484</v>
      </c>
      <c r="F61" s="31" t="s">
        <v>69</v>
      </c>
      <c r="G61" s="32">
        <v>5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47</v>
      </c>
    </row>
    <row r="63" spans="1:5" ht="12.75">
      <c r="A63" s="36" t="s">
        <v>52</v>
      </c>
      <c r="E63" s="37" t="s">
        <v>330</v>
      </c>
    </row>
    <row r="64" spans="1:5" ht="25.5">
      <c r="A64" t="s">
        <v>54</v>
      </c>
      <c r="E64" s="35" t="s">
        <v>469</v>
      </c>
    </row>
    <row r="65" spans="1:16" ht="12.75">
      <c r="A65" s="25" t="s">
        <v>45</v>
      </c>
      <c r="B65" s="29" t="s">
        <v>105</v>
      </c>
      <c r="C65" s="29" t="s">
        <v>485</v>
      </c>
      <c r="D65" s="25" t="s">
        <v>47</v>
      </c>
      <c r="E65" s="30" t="s">
        <v>486</v>
      </c>
      <c r="F65" s="31" t="s">
        <v>450</v>
      </c>
      <c r="G65" s="32">
        <v>750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451</v>
      </c>
    </row>
    <row r="67" spans="1:5" ht="12.75">
      <c r="A67" s="36" t="s">
        <v>52</v>
      </c>
      <c r="E67" s="37" t="s">
        <v>472</v>
      </c>
    </row>
    <row r="68" spans="1:5" ht="25.5">
      <c r="A68" t="s">
        <v>54</v>
      </c>
      <c r="E68" s="35" t="s">
        <v>473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0+O8+O21+O54+O71+O88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487</v>
      </c>
      <c r="I3" s="41">
        <f>0+I8+I21+I54+I71+I88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487</v>
      </c>
      <c r="D4" s="6"/>
      <c r="E4" s="18" t="s">
        <v>488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29</v>
      </c>
      <c r="C9" s="29" t="s">
        <v>171</v>
      </c>
      <c r="D9" s="25" t="s">
        <v>47</v>
      </c>
      <c r="E9" s="30" t="s">
        <v>172</v>
      </c>
      <c r="F9" s="31" t="s">
        <v>136</v>
      </c>
      <c r="G9" s="32">
        <v>3.06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52</v>
      </c>
      <c r="E11" s="37" t="s">
        <v>489</v>
      </c>
    </row>
    <row r="12" spans="1:5" ht="25.5">
      <c r="A12" t="s">
        <v>54</v>
      </c>
      <c r="E12" s="35" t="s">
        <v>170</v>
      </c>
    </row>
    <row r="13" spans="1:16" ht="25.5">
      <c r="A13" s="25" t="s">
        <v>45</v>
      </c>
      <c r="B13" s="29" t="s">
        <v>23</v>
      </c>
      <c r="C13" s="29" t="s">
        <v>174</v>
      </c>
      <c r="D13" s="25" t="s">
        <v>47</v>
      </c>
      <c r="E13" s="30" t="s">
        <v>175</v>
      </c>
      <c r="F13" s="31" t="s">
        <v>176</v>
      </c>
      <c r="G13" s="32">
        <v>16.8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38.25">
      <c r="A15" s="36" t="s">
        <v>52</v>
      </c>
      <c r="E15" s="37" t="s">
        <v>490</v>
      </c>
    </row>
    <row r="16" spans="1:5" ht="140.25">
      <c r="A16" t="s">
        <v>54</v>
      </c>
      <c r="E16" s="35" t="s">
        <v>179</v>
      </c>
    </row>
    <row r="17" spans="1:16" ht="25.5">
      <c r="A17" s="25" t="s">
        <v>45</v>
      </c>
      <c r="B17" s="29" t="s">
        <v>22</v>
      </c>
      <c r="C17" s="29" t="s">
        <v>183</v>
      </c>
      <c r="D17" s="25" t="s">
        <v>47</v>
      </c>
      <c r="E17" s="30" t="s">
        <v>184</v>
      </c>
      <c r="F17" s="31" t="s">
        <v>176</v>
      </c>
      <c r="G17" s="32">
        <v>7.68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52</v>
      </c>
      <c r="E19" s="37" t="s">
        <v>491</v>
      </c>
    </row>
    <row r="20" spans="1:5" ht="140.25">
      <c r="A20" t="s">
        <v>54</v>
      </c>
      <c r="E20" s="35" t="s">
        <v>179</v>
      </c>
    </row>
    <row r="21" spans="1:18" ht="12.75" customHeight="1">
      <c r="A21" s="6" t="s">
        <v>43</v>
      </c>
      <c r="B21" s="6"/>
      <c r="C21" s="39" t="s">
        <v>29</v>
      </c>
      <c r="D21" s="6"/>
      <c r="E21" s="27" t="s">
        <v>116</v>
      </c>
      <c r="F21" s="6"/>
      <c r="G21" s="6"/>
      <c r="H21" s="6"/>
      <c r="I21" s="40">
        <f>0+Q21</f>
      </c>
      <c r="O21">
        <f>0+R21</f>
      </c>
      <c r="Q21">
        <f>0+I22+I26+I30+I34+I38+I42+I46+I50</f>
      </c>
      <c r="R21">
        <f>0+O22+O26+O30+O34+O38+O42+O46+O50</f>
      </c>
    </row>
    <row r="22" spans="1:16" ht="12.75">
      <c r="A22" s="25" t="s">
        <v>45</v>
      </c>
      <c r="B22" s="29" t="s">
        <v>33</v>
      </c>
      <c r="C22" s="29" t="s">
        <v>212</v>
      </c>
      <c r="D22" s="25" t="s">
        <v>47</v>
      </c>
      <c r="E22" s="30" t="s">
        <v>213</v>
      </c>
      <c r="F22" s="31" t="s">
        <v>136</v>
      </c>
      <c r="G22" s="32">
        <v>3.06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492</v>
      </c>
    </row>
    <row r="24" spans="1:5" ht="12.75">
      <c r="A24" s="36" t="s">
        <v>52</v>
      </c>
      <c r="E24" s="37" t="s">
        <v>493</v>
      </c>
    </row>
    <row r="25" spans="1:5" ht="306">
      <c r="A25" t="s">
        <v>54</v>
      </c>
      <c r="E25" s="35" t="s">
        <v>216</v>
      </c>
    </row>
    <row r="26" spans="1:16" ht="12.75">
      <c r="A26" s="25" t="s">
        <v>45</v>
      </c>
      <c r="B26" s="29" t="s">
        <v>35</v>
      </c>
      <c r="C26" s="29" t="s">
        <v>494</v>
      </c>
      <c r="D26" s="25" t="s">
        <v>47</v>
      </c>
      <c r="E26" s="30" t="s">
        <v>495</v>
      </c>
      <c r="F26" s="31" t="s">
        <v>136</v>
      </c>
      <c r="G26" s="32">
        <v>4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</v>
      </c>
    </row>
    <row r="28" spans="1:5" ht="12.75">
      <c r="A28" s="36" t="s">
        <v>52</v>
      </c>
      <c r="E28" s="37" t="s">
        <v>496</v>
      </c>
    </row>
    <row r="29" spans="1:5" ht="344.25">
      <c r="A29" t="s">
        <v>54</v>
      </c>
      <c r="E29" s="35" t="s">
        <v>497</v>
      </c>
    </row>
    <row r="30" spans="1:16" ht="12.75">
      <c r="A30" s="25" t="s">
        <v>45</v>
      </c>
      <c r="B30" s="29" t="s">
        <v>37</v>
      </c>
      <c r="C30" s="29" t="s">
        <v>498</v>
      </c>
      <c r="D30" s="25" t="s">
        <v>47</v>
      </c>
      <c r="E30" s="30" t="s">
        <v>499</v>
      </c>
      <c r="F30" s="31" t="s">
        <v>136</v>
      </c>
      <c r="G30" s="32">
        <v>6.4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47</v>
      </c>
    </row>
    <row r="32" spans="1:5" ht="12.75">
      <c r="A32" s="36" t="s">
        <v>52</v>
      </c>
      <c r="E32" s="37" t="s">
        <v>500</v>
      </c>
    </row>
    <row r="33" spans="1:5" ht="318.75">
      <c r="A33" t="s">
        <v>54</v>
      </c>
      <c r="E33" s="35" t="s">
        <v>501</v>
      </c>
    </row>
    <row r="34" spans="1:16" ht="12.75">
      <c r="A34" s="25" t="s">
        <v>45</v>
      </c>
      <c r="B34" s="29" t="s">
        <v>74</v>
      </c>
      <c r="C34" s="29" t="s">
        <v>147</v>
      </c>
      <c r="D34" s="25" t="s">
        <v>47</v>
      </c>
      <c r="E34" s="30" t="s">
        <v>148</v>
      </c>
      <c r="F34" s="31" t="s">
        <v>136</v>
      </c>
      <c r="G34" s="32">
        <v>6.4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12.75">
      <c r="A36" s="36" t="s">
        <v>52</v>
      </c>
      <c r="E36" s="37" t="s">
        <v>502</v>
      </c>
    </row>
    <row r="37" spans="1:5" ht="191.25">
      <c r="A37" t="s">
        <v>54</v>
      </c>
      <c r="E37" s="35" t="s">
        <v>151</v>
      </c>
    </row>
    <row r="38" spans="1:16" ht="12.75">
      <c r="A38" s="25" t="s">
        <v>45</v>
      </c>
      <c r="B38" s="29" t="s">
        <v>78</v>
      </c>
      <c r="C38" s="29" t="s">
        <v>234</v>
      </c>
      <c r="D38" s="25" t="s">
        <v>47</v>
      </c>
      <c r="E38" s="30" t="s">
        <v>235</v>
      </c>
      <c r="F38" s="31" t="s">
        <v>136</v>
      </c>
      <c r="G38" s="32">
        <v>6.4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12.75">
      <c r="A40" s="36" t="s">
        <v>52</v>
      </c>
      <c r="E40" s="37" t="s">
        <v>500</v>
      </c>
    </row>
    <row r="41" spans="1:5" ht="229.5">
      <c r="A41" t="s">
        <v>54</v>
      </c>
      <c r="E41" s="35" t="s">
        <v>238</v>
      </c>
    </row>
    <row r="42" spans="1:16" ht="12.75">
      <c r="A42" s="25" t="s">
        <v>45</v>
      </c>
      <c r="B42" s="29" t="s">
        <v>40</v>
      </c>
      <c r="C42" s="29" t="s">
        <v>241</v>
      </c>
      <c r="D42" s="25" t="s">
        <v>47</v>
      </c>
      <c r="E42" s="30" t="s">
        <v>242</v>
      </c>
      <c r="F42" s="31" t="s">
        <v>120</v>
      </c>
      <c r="G42" s="32">
        <v>20.4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47</v>
      </c>
    </row>
    <row r="44" spans="1:5" ht="12.75">
      <c r="A44" s="36" t="s">
        <v>52</v>
      </c>
      <c r="E44" s="37" t="s">
        <v>503</v>
      </c>
    </row>
    <row r="45" spans="1:5" ht="38.25">
      <c r="A45" t="s">
        <v>54</v>
      </c>
      <c r="E45" s="35" t="s">
        <v>244</v>
      </c>
    </row>
    <row r="46" spans="1:16" ht="12.75">
      <c r="A46" s="25" t="s">
        <v>45</v>
      </c>
      <c r="B46" s="29" t="s">
        <v>42</v>
      </c>
      <c r="C46" s="29" t="s">
        <v>504</v>
      </c>
      <c r="D46" s="25" t="s">
        <v>47</v>
      </c>
      <c r="E46" s="30" t="s">
        <v>505</v>
      </c>
      <c r="F46" s="31" t="s">
        <v>120</v>
      </c>
      <c r="G46" s="32">
        <v>20.4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12.75">
      <c r="A48" s="36" t="s">
        <v>52</v>
      </c>
      <c r="E48" s="37" t="s">
        <v>506</v>
      </c>
    </row>
    <row r="49" spans="1:5" ht="25.5">
      <c r="A49" t="s">
        <v>54</v>
      </c>
      <c r="E49" s="35" t="s">
        <v>507</v>
      </c>
    </row>
    <row r="50" spans="1:16" ht="12.75">
      <c r="A50" s="25" t="s">
        <v>45</v>
      </c>
      <c r="B50" s="29" t="s">
        <v>86</v>
      </c>
      <c r="C50" s="29" t="s">
        <v>249</v>
      </c>
      <c r="D50" s="25" t="s">
        <v>47</v>
      </c>
      <c r="E50" s="30" t="s">
        <v>250</v>
      </c>
      <c r="F50" s="31" t="s">
        <v>136</v>
      </c>
      <c r="G50" s="32">
        <v>0.612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47</v>
      </c>
    </row>
    <row r="52" spans="1:5" ht="12.75">
      <c r="A52" s="36" t="s">
        <v>52</v>
      </c>
      <c r="E52" s="37" t="s">
        <v>508</v>
      </c>
    </row>
    <row r="53" spans="1:5" ht="38.25">
      <c r="A53" t="s">
        <v>54</v>
      </c>
      <c r="E53" s="35" t="s">
        <v>253</v>
      </c>
    </row>
    <row r="54" spans="1:18" ht="12.75" customHeight="1">
      <c r="A54" s="6" t="s">
        <v>43</v>
      </c>
      <c r="B54" s="6"/>
      <c r="C54" s="39" t="s">
        <v>23</v>
      </c>
      <c r="D54" s="6"/>
      <c r="E54" s="27" t="s">
        <v>254</v>
      </c>
      <c r="F54" s="6"/>
      <c r="G54" s="6"/>
      <c r="H54" s="6"/>
      <c r="I54" s="40">
        <f>0+Q54</f>
      </c>
      <c r="O54">
        <f>0+R54</f>
      </c>
      <c r="Q54">
        <f>0+I55+I59+I63+I67</f>
      </c>
      <c r="R54">
        <f>0+O55+O59+O63+O67</f>
      </c>
    </row>
    <row r="55" spans="1:16" ht="12.75">
      <c r="A55" s="25" t="s">
        <v>45</v>
      </c>
      <c r="B55" s="29" t="s">
        <v>89</v>
      </c>
      <c r="C55" s="29" t="s">
        <v>509</v>
      </c>
      <c r="D55" s="25" t="s">
        <v>47</v>
      </c>
      <c r="E55" s="30" t="s">
        <v>510</v>
      </c>
      <c r="F55" s="31" t="s">
        <v>176</v>
      </c>
      <c r="G55" s="32">
        <v>1.063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25.5">
      <c r="A56" s="34" t="s">
        <v>50</v>
      </c>
      <c r="E56" s="35" t="s">
        <v>511</v>
      </c>
    </row>
    <row r="57" spans="1:5" ht="12.75">
      <c r="A57" s="36" t="s">
        <v>52</v>
      </c>
      <c r="E57" s="37" t="s">
        <v>512</v>
      </c>
    </row>
    <row r="58" spans="1:5" ht="38.25">
      <c r="A58" t="s">
        <v>54</v>
      </c>
      <c r="E58" s="35" t="s">
        <v>513</v>
      </c>
    </row>
    <row r="59" spans="1:16" ht="12.75">
      <c r="A59" s="25" t="s">
        <v>45</v>
      </c>
      <c r="B59" s="29" t="s">
        <v>95</v>
      </c>
      <c r="C59" s="29" t="s">
        <v>514</v>
      </c>
      <c r="D59" s="25" t="s">
        <v>47</v>
      </c>
      <c r="E59" s="30" t="s">
        <v>515</v>
      </c>
      <c r="F59" s="31" t="s">
        <v>120</v>
      </c>
      <c r="G59" s="32">
        <v>20.4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12.75">
      <c r="A61" s="36" t="s">
        <v>52</v>
      </c>
      <c r="E61" s="37" t="s">
        <v>503</v>
      </c>
    </row>
    <row r="62" spans="1:5" ht="25.5">
      <c r="A62" t="s">
        <v>54</v>
      </c>
      <c r="E62" s="35" t="s">
        <v>516</v>
      </c>
    </row>
    <row r="63" spans="1:16" ht="12.75">
      <c r="A63" s="25" t="s">
        <v>45</v>
      </c>
      <c r="B63" s="29" t="s">
        <v>100</v>
      </c>
      <c r="C63" s="29" t="s">
        <v>517</v>
      </c>
      <c r="D63" s="25" t="s">
        <v>47</v>
      </c>
      <c r="E63" s="30" t="s">
        <v>518</v>
      </c>
      <c r="F63" s="31" t="s">
        <v>156</v>
      </c>
      <c r="G63" s="32">
        <v>5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12.75">
      <c r="A65" s="36" t="s">
        <v>52</v>
      </c>
      <c r="E65" s="37" t="s">
        <v>519</v>
      </c>
    </row>
    <row r="66" spans="1:5" ht="63.75">
      <c r="A66" t="s">
        <v>54</v>
      </c>
      <c r="E66" s="35" t="s">
        <v>520</v>
      </c>
    </row>
    <row r="67" spans="1:16" ht="12.75">
      <c r="A67" s="25" t="s">
        <v>45</v>
      </c>
      <c r="B67" s="29" t="s">
        <v>105</v>
      </c>
      <c r="C67" s="29" t="s">
        <v>521</v>
      </c>
      <c r="D67" s="25" t="s">
        <v>47</v>
      </c>
      <c r="E67" s="30" t="s">
        <v>522</v>
      </c>
      <c r="F67" s="31" t="s">
        <v>69</v>
      </c>
      <c r="G67" s="32">
        <v>12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523</v>
      </c>
    </row>
    <row r="69" spans="1:5" ht="12.75">
      <c r="A69" s="36" t="s">
        <v>52</v>
      </c>
      <c r="E69" s="37" t="s">
        <v>524</v>
      </c>
    </row>
    <row r="70" spans="1:5" ht="38.25">
      <c r="A70" t="s">
        <v>54</v>
      </c>
      <c r="E70" s="35" t="s">
        <v>525</v>
      </c>
    </row>
    <row r="71" spans="1:18" ht="12.75" customHeight="1">
      <c r="A71" s="6" t="s">
        <v>43</v>
      </c>
      <c r="B71" s="6"/>
      <c r="C71" s="39" t="s">
        <v>22</v>
      </c>
      <c r="D71" s="6"/>
      <c r="E71" s="27" t="s">
        <v>526</v>
      </c>
      <c r="F71" s="6"/>
      <c r="G71" s="6"/>
      <c r="H71" s="6"/>
      <c r="I71" s="40">
        <f>0+Q71</f>
      </c>
      <c r="O71">
        <f>0+R71</f>
      </c>
      <c r="Q71">
        <f>0+I72+I76+I80+I84</f>
      </c>
      <c r="R71">
        <f>0+O72+O76+O80+O84</f>
      </c>
    </row>
    <row r="72" spans="1:16" ht="12.75">
      <c r="A72" s="25" t="s">
        <v>45</v>
      </c>
      <c r="B72" s="29" t="s">
        <v>107</v>
      </c>
      <c r="C72" s="29" t="s">
        <v>527</v>
      </c>
      <c r="D72" s="25" t="s">
        <v>47</v>
      </c>
      <c r="E72" s="30" t="s">
        <v>528</v>
      </c>
      <c r="F72" s="31" t="s">
        <v>136</v>
      </c>
      <c r="G72" s="32">
        <v>1.2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529</v>
      </c>
    </row>
    <row r="74" spans="1:5" ht="12.75">
      <c r="A74" s="36" t="s">
        <v>52</v>
      </c>
      <c r="E74" s="37" t="s">
        <v>530</v>
      </c>
    </row>
    <row r="75" spans="1:5" ht="369.75">
      <c r="A75" t="s">
        <v>54</v>
      </c>
      <c r="E75" s="35" t="s">
        <v>531</v>
      </c>
    </row>
    <row r="76" spans="1:16" ht="12.75">
      <c r="A76" s="25" t="s">
        <v>45</v>
      </c>
      <c r="B76" s="29" t="s">
        <v>111</v>
      </c>
      <c r="C76" s="29" t="s">
        <v>532</v>
      </c>
      <c r="D76" s="25" t="s">
        <v>47</v>
      </c>
      <c r="E76" s="30" t="s">
        <v>533</v>
      </c>
      <c r="F76" s="31" t="s">
        <v>176</v>
      </c>
      <c r="G76" s="32">
        <v>0.054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38.25">
      <c r="A77" s="34" t="s">
        <v>50</v>
      </c>
      <c r="E77" s="35" t="s">
        <v>534</v>
      </c>
    </row>
    <row r="78" spans="1:5" ht="12.75">
      <c r="A78" s="36" t="s">
        <v>52</v>
      </c>
      <c r="E78" s="37" t="s">
        <v>535</v>
      </c>
    </row>
    <row r="79" spans="1:5" ht="267.75">
      <c r="A79" t="s">
        <v>54</v>
      </c>
      <c r="E79" s="35" t="s">
        <v>536</v>
      </c>
    </row>
    <row r="80" spans="1:16" ht="12.75">
      <c r="A80" s="25" t="s">
        <v>45</v>
      </c>
      <c r="B80" s="29" t="s">
        <v>117</v>
      </c>
      <c r="C80" s="29" t="s">
        <v>537</v>
      </c>
      <c r="D80" s="25" t="s">
        <v>47</v>
      </c>
      <c r="E80" s="30" t="s">
        <v>538</v>
      </c>
      <c r="F80" s="31" t="s">
        <v>136</v>
      </c>
      <c r="G80" s="32">
        <v>3.2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>
      <c r="A81" s="34" t="s">
        <v>50</v>
      </c>
      <c r="E81" s="35" t="s">
        <v>539</v>
      </c>
    </row>
    <row r="82" spans="1:5" ht="12.75">
      <c r="A82" s="36" t="s">
        <v>52</v>
      </c>
      <c r="E82" s="37" t="s">
        <v>540</v>
      </c>
    </row>
    <row r="83" spans="1:5" ht="204">
      <c r="A83" t="s">
        <v>54</v>
      </c>
      <c r="E83" s="35" t="s">
        <v>541</v>
      </c>
    </row>
    <row r="84" spans="1:16" ht="12.75">
      <c r="A84" s="25" t="s">
        <v>45</v>
      </c>
      <c r="B84" s="29" t="s">
        <v>124</v>
      </c>
      <c r="C84" s="29" t="s">
        <v>542</v>
      </c>
      <c r="D84" s="25" t="s">
        <v>47</v>
      </c>
      <c r="E84" s="30" t="s">
        <v>543</v>
      </c>
      <c r="F84" s="31" t="s">
        <v>136</v>
      </c>
      <c r="G84" s="32">
        <v>0.5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12.75">
      <c r="A85" s="34" t="s">
        <v>50</v>
      </c>
      <c r="E85" s="35" t="s">
        <v>544</v>
      </c>
    </row>
    <row r="86" spans="1:5" ht="12.75">
      <c r="A86" s="36" t="s">
        <v>52</v>
      </c>
      <c r="E86" s="37" t="s">
        <v>545</v>
      </c>
    </row>
    <row r="87" spans="1:5" ht="51">
      <c r="A87" t="s">
        <v>54</v>
      </c>
      <c r="E87" s="35" t="s">
        <v>546</v>
      </c>
    </row>
    <row r="88" spans="1:18" ht="12.75" customHeight="1">
      <c r="A88" s="6" t="s">
        <v>43</v>
      </c>
      <c r="B88" s="6"/>
      <c r="C88" s="39" t="s">
        <v>40</v>
      </c>
      <c r="D88" s="6"/>
      <c r="E88" s="27" t="s">
        <v>152</v>
      </c>
      <c r="F88" s="6"/>
      <c r="G88" s="6"/>
      <c r="H88" s="6"/>
      <c r="I88" s="40">
        <f>0+Q88</f>
      </c>
      <c r="O88">
        <f>0+R88</f>
      </c>
      <c r="Q88">
        <f>0+I89+I93+I97</f>
      </c>
      <c r="R88">
        <f>0+O89+O93+O97</f>
      </c>
    </row>
    <row r="89" spans="1:16" ht="12.75">
      <c r="A89" s="25" t="s">
        <v>45</v>
      </c>
      <c r="B89" s="29" t="s">
        <v>129</v>
      </c>
      <c r="C89" s="29" t="s">
        <v>547</v>
      </c>
      <c r="D89" s="25" t="s">
        <v>47</v>
      </c>
      <c r="E89" s="30" t="s">
        <v>548</v>
      </c>
      <c r="F89" s="31" t="s">
        <v>120</v>
      </c>
      <c r="G89" s="32">
        <v>452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549</v>
      </c>
    </row>
    <row r="91" spans="1:5" ht="12.75">
      <c r="A91" s="36" t="s">
        <v>52</v>
      </c>
      <c r="E91" s="37" t="s">
        <v>550</v>
      </c>
    </row>
    <row r="92" spans="1:5" ht="25.5">
      <c r="A92" t="s">
        <v>54</v>
      </c>
      <c r="E92" s="35" t="s">
        <v>551</v>
      </c>
    </row>
    <row r="93" spans="1:16" ht="12.75">
      <c r="A93" s="25" t="s">
        <v>45</v>
      </c>
      <c r="B93" s="29" t="s">
        <v>133</v>
      </c>
      <c r="C93" s="29" t="s">
        <v>552</v>
      </c>
      <c r="D93" s="25" t="s">
        <v>47</v>
      </c>
      <c r="E93" s="30" t="s">
        <v>553</v>
      </c>
      <c r="F93" s="31" t="s">
        <v>120</v>
      </c>
      <c r="G93" s="32">
        <v>6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>
      <c r="A94" s="34" t="s">
        <v>50</v>
      </c>
      <c r="E94" s="35" t="s">
        <v>47</v>
      </c>
    </row>
    <row r="95" spans="1:5" ht="12.75">
      <c r="A95" s="36" t="s">
        <v>52</v>
      </c>
      <c r="E95" s="37" t="s">
        <v>554</v>
      </c>
    </row>
    <row r="96" spans="1:5" ht="25.5">
      <c r="A96" t="s">
        <v>54</v>
      </c>
      <c r="E96" s="35" t="s">
        <v>551</v>
      </c>
    </row>
    <row r="97" spans="1:16" ht="12.75">
      <c r="A97" s="25" t="s">
        <v>45</v>
      </c>
      <c r="B97" s="29" t="s">
        <v>140</v>
      </c>
      <c r="C97" s="29" t="s">
        <v>555</v>
      </c>
      <c r="D97" s="25" t="s">
        <v>47</v>
      </c>
      <c r="E97" s="30" t="s">
        <v>556</v>
      </c>
      <c r="F97" s="31" t="s">
        <v>136</v>
      </c>
      <c r="G97" s="32">
        <v>3.2</v>
      </c>
      <c r="H97" s="33">
        <v>0</v>
      </c>
      <c r="I97" s="33">
        <f>ROUND(ROUND(H97,2)*ROUND(G97,3),2)</f>
      </c>
      <c r="O97">
        <f>(I97*21)/100</f>
      </c>
      <c r="P97" t="s">
        <v>23</v>
      </c>
    </row>
    <row r="98" spans="1:5" ht="12.75">
      <c r="A98" s="34" t="s">
        <v>50</v>
      </c>
      <c r="E98" s="35" t="s">
        <v>47</v>
      </c>
    </row>
    <row r="99" spans="1:5" ht="12.75">
      <c r="A99" s="36" t="s">
        <v>52</v>
      </c>
      <c r="E99" s="37" t="s">
        <v>557</v>
      </c>
    </row>
    <row r="100" spans="1:5" ht="102">
      <c r="A100" t="s">
        <v>54</v>
      </c>
      <c r="E100" s="35" t="s">
        <v>438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