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<sst xmlns="http://schemas.openxmlformats.org/spreadsheetml/2006/main" count="160" uniqueCount="111">
  <si>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</si>
  <si>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</si>
  <si>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</si>
  <si>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</si>
  <si>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</si>
  <si>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</si>
  <si>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</si>
  <si>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</si>
  <si>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</si>
  <si>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</si>
  <si>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</si>
  <si>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Poznámka:</t>
  </si>
  <si>
    <t>Objekt</t>
  </si>
  <si>
    <t>Kód</t>
  </si>
  <si>
    <t>M23</t>
  </si>
  <si>
    <t>Zkrácený popis</t>
  </si>
  <si>
    <t>Rozměry</t>
  </si>
  <si>
    <t>Montáže potrubí</t>
  </si>
  <si>
    <t>D+M Potrubí pro rozvod stlačeného vzduchu vedeného zavěšeného na povrchu kcí - trubka Cu DN20, vč.všech tvarovek, prvků systému a kotvících prvků</t>
  </si>
  <si>
    <t>D+M Ukončovací krabice s uzavíracím kohoutem a rychlospojkou pro montáž na stěnu - rozdělení vzduchu jednoduché</t>
  </si>
  <si>
    <t>D+M Spirálová hadice s rychlospojkou a vsuvkou s otočnými připojovacími díly</t>
  </si>
  <si>
    <t>Zkouška těsnosti potrubí do DN 50</t>
  </si>
  <si>
    <t>Propojení celého systému (kompresor, čistička vzduchu) + čištění potrubí + zprovoznění a zaregulování celého systému</t>
  </si>
  <si>
    <t>Doba výstavby:</t>
  </si>
  <si>
    <t>Začátek výstavby:</t>
  </si>
  <si>
    <t>Konec výstavby:</t>
  </si>
  <si>
    <t>Zpracováno dne:</t>
  </si>
  <si>
    <t>M.j.</t>
  </si>
  <si>
    <t>m</t>
  </si>
  <si>
    <t>kus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</si>
  <si>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</si>
  <si>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</si>
  <si>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</si>
  <si>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</si>
  <si>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</si>
  <si>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</si>
  <si>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</si>
  <si>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</si>
  <si>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</si>
  <si>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</si>
  <si>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</si>
  <si>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</si>
  <si>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</si>
  <si>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</si>
  <si>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</si>
  <si>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Přesuny</t>
  </si>
  <si>
    <t>Typ skupiny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</si>
  <si>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</si>
  <si>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</si>
  <si>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</si>
  <si>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</si>
  <si>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</si>
  <si>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</si>
  <si>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</si>
  <si>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</si>
  <si>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M23_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</si>
  <si>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</si>
  <si>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</si>
  <si>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</si>
  <si>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</si>
  <si>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</si>
  <si>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</si>
  <si>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</si>
  <si>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</si>
  <si>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</si>
  <si>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</si>
  <si>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</si>
  <si>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</si>
  <si>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</si>
  <si>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</si>
  <si>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</si>
  <si>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</si>
  <si>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</si>
  <si>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</si>
  <si>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</si>
  <si>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</si>
  <si>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</si>
  <si>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</si>
  <si>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</si>
  <si>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</si>
  <si>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</si>
  <si>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</si>
  <si>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</si>
  <si>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</si>
  <si>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</si>
  <si>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</si>
  <si>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</si>
  <si>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</si>
  <si>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</si>
  <si>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</si>
  <si>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</si>
  <si>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</si>
  <si>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</si>
  <si>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</si>
  <si>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</si>
  <si>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</si>
  <si>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</si>
  <si>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</si>
  <si>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</si>
  <si>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</si>
  <si>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</si>
  <si>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MODERNIZACE VYBAVENÍ DÍLEN A ODBORNÝCH UČEBEN</t>
  </si>
  <si>
    <r>
      <rPr>
        <b/>
        <sz val="10"/>
        <color indexed="8"/>
        <rFont val="Arial"/>
        <family val="2"/>
      </rPr>
      <t>VOŠ, SPŠ a OA Čáslav</t>
    </r>
    <r>
      <rPr>
        <sz val="10"/>
        <color indexed="8"/>
        <rFont val="Arial"/>
        <family val="0"/>
      </rPr>
      <t xml:space="preserve">
Přemysla Otakara II. 938 
286 14 ČÁSLAV</t>
    </r>
  </si>
  <si>
    <t>SOUPIS STAVEBNÍCH PRACÍ, DODÁVEK A SLUŽEB - Krycí list rozpočtu</t>
  </si>
  <si>
    <t>61924008/CZ 61924008</t>
  </si>
  <si>
    <r>
      <rPr>
        <b/>
        <sz val="10"/>
        <color indexed="8"/>
        <rFont val="Arial"/>
        <family val="2"/>
      </rPr>
      <t>Arplan s.r.o.</t>
    </r>
    <r>
      <rPr>
        <sz val="10"/>
        <color indexed="8"/>
        <rFont val="Arial"/>
        <family val="2"/>
      </rPr>
      <t>, Ječná 505/2, 120 00 Praha 2</t>
    </r>
  </si>
  <si>
    <t>27570754/CZ 27570754</t>
  </si>
  <si>
    <t>STLAČENÝ VZDUCH - POTŘEBNÉ PŘIPOJENÍ VYBAVENÍ</t>
  </si>
  <si>
    <r>
      <rPr>
        <b/>
        <sz val="10"/>
        <color indexed="8"/>
        <rFont val="Arial"/>
        <family val="2"/>
      </rPr>
      <t>VOŠ, SPŠ a OA Čáslav</t>
    </r>
    <r>
      <rPr>
        <sz val="10"/>
        <color indexed="8"/>
        <rFont val="Arial"/>
        <family val="2"/>
      </rPr>
      <t>, Přemysla Otakara II. 938 
286 14 ČÁSLAV</t>
    </r>
  </si>
  <si>
    <r>
      <rPr>
        <b/>
        <sz val="10"/>
        <color indexed="8"/>
        <rFont val="Arial"/>
        <family val="2"/>
      </rPr>
      <t>Arplan s.r.o.</t>
    </r>
    <r>
      <rPr>
        <sz val="10"/>
        <color indexed="8"/>
        <rFont val="Arial"/>
        <family val="0"/>
      </rPr>
      <t>, Ječná 505/2, 120 00 Praha 2</t>
    </r>
  </si>
  <si>
    <t>SOUPIS STAVEBNÍCH PRACÍ, DODÁVEK A SLUŽEB - Stavební rozpočet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</si>
</sst>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0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9" fillId="34" borderId="23" xfId="0" applyNumberFormat="1" applyFont="1" applyFill="1" applyBorder="1" applyAlignment="1" applyProtection="1">
      <alignment horizontal="center" vertical="center"/>
      <protection/>
    </xf>
    <xf numFmtId="49" fontId="10" fillId="0" borderId="24" xfId="0" applyNumberFormat="1" applyFont="1" applyFill="1" applyBorder="1" applyAlignment="1" applyProtection="1">
      <alignment horizontal="left" vertical="center"/>
      <protection/>
    </xf>
    <xf numFmtId="49" fontId="10" fillId="0" borderId="25" xfId="0" applyNumberFormat="1" applyFont="1" applyFill="1" applyBorder="1" applyAlignment="1" applyProtection="1">
      <alignment horizontal="left" vertical="center"/>
      <protection/>
    </xf>
    <xf numFmtId="49" fontId="11" fillId="0" borderId="2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0" fontId="3" fillId="35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36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0" fillId="34" borderId="38" xfId="0" applyNumberFormat="1" applyFont="1" applyFill="1" applyBorder="1" applyAlignment="1" applyProtection="1">
      <alignment horizontal="left" vertical="center"/>
      <protection/>
    </xf>
    <xf numFmtId="0" fontId="10" fillId="34" borderId="39" xfId="0" applyNumberFormat="1" applyFont="1" applyFill="1" applyBorder="1" applyAlignment="1" applyProtection="1">
      <alignment horizontal="left" vertical="center"/>
      <protection/>
    </xf>
    <xf numFmtId="49" fontId="1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49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0" borderId="42" xfId="0" applyNumberFormat="1" applyFont="1" applyFill="1" applyBorder="1" applyAlignment="1" applyProtection="1">
      <alignment horizontal="left" vertical="center"/>
      <protection/>
    </xf>
    <xf numFmtId="49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42" xfId="0" applyNumberFormat="1" applyFont="1" applyFill="1" applyBorder="1" applyAlignment="1" applyProtection="1">
      <alignment horizontal="left" vertical="center"/>
      <protection/>
    </xf>
    <xf numFmtId="49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49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29" xfId="0" applyNumberFormat="1" applyFont="1" applyFill="1" applyBorder="1" applyAlignment="1" applyProtection="1">
      <alignment horizontal="left" vertical="center"/>
      <protection locked="0"/>
    </xf>
    <xf numFmtId="0" fontId="1" fillId="0" borderId="3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3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3" xfId="0" applyNumberFormat="1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Fill="1" applyBorder="1" applyAlignment="1" applyProtection="1">
      <alignment horizontal="left" vertical="center"/>
      <protection locked="0"/>
    </xf>
    <xf numFmtId="14" fontId="1" fillId="0" borderId="33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44" xfId="0" applyNumberFormat="1" applyFont="1" applyFill="1" applyBorder="1" applyAlignment="1" applyProtection="1">
      <alignment horizontal="left" vertical="center"/>
      <protection locked="0"/>
    </xf>
    <xf numFmtId="4" fontId="11" fillId="0" borderId="23" xfId="0" applyNumberFormat="1" applyFont="1" applyFill="1" applyBorder="1" applyAlignment="1" applyProtection="1">
      <alignment horizontal="right" vertical="center"/>
      <protection locked="0"/>
    </xf>
    <xf numFmtId="49" fontId="11" fillId="0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29" xfId="0" applyNumberFormat="1" applyFont="1" applyFill="1" applyBorder="1" applyAlignment="1" applyProtection="1">
      <alignment vertical="center"/>
      <protection locked="0"/>
    </xf>
    <xf numFmtId="0" fontId="1" fillId="0" borderId="35" xfId="0" applyNumberFormat="1" applyFont="1" applyFill="1" applyBorder="1" applyAlignment="1" applyProtection="1">
      <alignment vertical="center"/>
      <protection locked="0"/>
    </xf>
    <xf numFmtId="4" fontId="11" fillId="0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45" xfId="0" applyNumberFormat="1" applyFont="1" applyFill="1" applyBorder="1" applyAlignment="1" applyProtection="1">
      <alignment vertical="center"/>
      <protection locked="0"/>
    </xf>
    <xf numFmtId="0" fontId="1" fillId="0" borderId="33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vertical="center"/>
      <protection locked="0"/>
    </xf>
    <xf numFmtId="4" fontId="10" fillId="34" borderId="42" xfId="0" applyNumberFormat="1" applyFont="1" applyFill="1" applyBorder="1" applyAlignment="1" applyProtection="1">
      <alignment horizontal="right" vertical="center"/>
      <protection locked="0"/>
    </xf>
    <xf numFmtId="0" fontId="1" fillId="0" borderId="43" xfId="0" applyNumberFormat="1" applyFont="1" applyFill="1" applyBorder="1" applyAlignment="1" applyProtection="1">
      <alignment vertical="center"/>
      <protection locked="0"/>
    </xf>
    <xf numFmtId="0" fontId="1" fillId="0" borderId="46" xfId="0" applyNumberFormat="1" applyFont="1" applyFill="1" applyBorder="1" applyAlignment="1" applyProtection="1">
      <alignment vertical="center"/>
      <protection locked="0"/>
    </xf>
    <xf numFmtId="0" fontId="1" fillId="0" borderId="47" xfId="0" applyNumberFormat="1" applyFont="1" applyFill="1" applyBorder="1" applyAlignment="1" applyProtection="1">
      <alignment vertical="center"/>
      <protection locked="0"/>
    </xf>
    <xf numFmtId="49" fontId="11" fillId="0" borderId="47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48" xfId="0" applyNumberFormat="1" applyFont="1" applyFill="1" applyBorder="1" applyAlignment="1" applyProtection="1">
      <alignment horizontal="left" vertical="center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49" fontId="1" fillId="0" borderId="29" xfId="0" applyNumberFormat="1" applyFont="1" applyFill="1" applyBorder="1" applyAlignment="1" applyProtection="1">
      <alignment horizontal="left" vertical="center"/>
      <protection locked="0"/>
    </xf>
    <xf numFmtId="0" fontId="1" fillId="0" borderId="32" xfId="0" applyNumberFormat="1" applyFont="1" applyFill="1" applyBorder="1" applyAlignment="1" applyProtection="1">
      <alignment horizontal="left" vertical="center"/>
      <protection locked="0"/>
    </xf>
    <xf numFmtId="49" fontId="7" fillId="33" borderId="0" xfId="0" applyNumberFormat="1" applyFont="1" applyFill="1" applyBorder="1" applyAlignment="1" applyProtection="1">
      <alignment horizontal="right" vertical="center"/>
      <protection locked="0"/>
    </xf>
    <xf numFmtId="4" fontId="7" fillId="33" borderId="12" xfId="0" applyNumberFormat="1" applyFont="1" applyFill="1" applyBorder="1" applyAlignment="1" applyProtection="1">
      <alignment horizontal="right" vertical="center"/>
      <protection locked="0"/>
    </xf>
    <xf numFmtId="49" fontId="7" fillId="33" borderId="12" xfId="0" applyNumberFormat="1" applyFont="1" applyFill="1" applyBorder="1" applyAlignment="1" applyProtection="1">
      <alignment horizontal="right" vertical="center"/>
      <protection locked="0"/>
    </xf>
    <xf numFmtId="4" fontId="7" fillId="33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48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48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29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"/>
  <sheetViews>
    <sheetView zoomScale="90" zoomScaleNormal="90" zoomScalePageLayoutView="0" workbookViewId="0" topLeftCell="A1">
      <selection activeCell="A1" sqref="A1:M1"/>
    </sheetView>
  </sheetViews>
  <sheetFormatPr defaultColWidth="11.57421875" defaultRowHeight="12.75"/>
  <cols>
    <col min="1" max="1" width="3.7109375" style="75" customWidth="1"/>
    <col min="2" max="2" width="6.8515625" style="75" customWidth="1"/>
    <col min="3" max="3" width="14.140625" style="75" customWidth="1"/>
    <col min="4" max="4" width="80.7109375" style="75" customWidth="1"/>
    <col min="5" max="5" width="4.28125" style="75" customWidth="1"/>
    <col min="6" max="6" width="12.8515625" style="75" customWidth="1"/>
    <col min="7" max="7" width="12.00390625" style="75" customWidth="1"/>
    <col min="8" max="10" width="14.28125" style="75" customWidth="1"/>
    <col min="11" max="13" width="11.7109375" style="75" customWidth="1"/>
    <col min="14" max="14" width="0" style="75" hidden="1" customWidth="1"/>
    <col min="15" max="47" width="12.140625" style="75" hidden="1" customWidth="1"/>
    <col min="48" max="16384" width="11.57421875" style="75" customWidth="1"/>
  </cols>
  <sheetData>
    <row r="1" spans="1:13" ht="36" customHeight="1">
      <c r="A1" s="43" t="s">
        <v>110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ht="12.75">
      <c r="A2" s="45" t="s">
        <v>0</v>
      </c>
      <c r="B2" s="46"/>
      <c r="C2" s="46"/>
      <c r="D2" s="47" t="s">
        <v>101</v>
      </c>
      <c r="E2" s="49" t="s">
        <v>23</v>
      </c>
      <c r="F2" s="46"/>
      <c r="G2" s="104"/>
      <c r="H2" s="76"/>
      <c r="I2" s="50" t="s">
        <v>36</v>
      </c>
      <c r="J2" s="51" t="s">
        <v>108</v>
      </c>
      <c r="K2" s="46"/>
      <c r="L2" s="46"/>
      <c r="M2" s="52"/>
      <c r="N2" s="77"/>
    </row>
    <row r="3" spans="1:14" ht="12.75">
      <c r="A3" s="40"/>
      <c r="B3" s="33"/>
      <c r="C3" s="33"/>
      <c r="D3" s="48"/>
      <c r="E3" s="33"/>
      <c r="F3" s="33"/>
      <c r="G3" s="78"/>
      <c r="H3" s="78"/>
      <c r="I3" s="33"/>
      <c r="J3" s="33"/>
      <c r="K3" s="33"/>
      <c r="L3" s="33"/>
      <c r="M3" s="39"/>
      <c r="N3" s="77"/>
    </row>
    <row r="4" spans="1:14" ht="12.75">
      <c r="A4" s="34" t="s">
        <v>1</v>
      </c>
      <c r="B4" s="33"/>
      <c r="C4" s="33"/>
      <c r="D4" s="41" t="s">
        <v>107</v>
      </c>
      <c r="E4" s="37" t="s">
        <v>24</v>
      </c>
      <c r="F4" s="33"/>
      <c r="G4" s="83"/>
      <c r="H4" s="78"/>
      <c r="I4" s="32" t="s">
        <v>37</v>
      </c>
      <c r="J4" s="38" t="s">
        <v>109</v>
      </c>
      <c r="K4" s="33"/>
      <c r="L4" s="33"/>
      <c r="M4" s="39"/>
      <c r="N4" s="77"/>
    </row>
    <row r="5" spans="1:14" ht="12.75">
      <c r="A5" s="40"/>
      <c r="B5" s="33"/>
      <c r="C5" s="33"/>
      <c r="D5" s="42"/>
      <c r="E5" s="33"/>
      <c r="F5" s="33"/>
      <c r="G5" s="78"/>
      <c r="H5" s="78"/>
      <c r="I5" s="33"/>
      <c r="J5" s="33"/>
      <c r="K5" s="33"/>
      <c r="L5" s="33"/>
      <c r="M5" s="39"/>
      <c r="N5" s="77"/>
    </row>
    <row r="6" spans="1:14" ht="12.75">
      <c r="A6" s="34" t="s">
        <v>2</v>
      </c>
      <c r="B6" s="33"/>
      <c r="C6" s="33"/>
      <c r="D6" s="80"/>
      <c r="E6" s="37" t="s">
        <v>25</v>
      </c>
      <c r="F6" s="33"/>
      <c r="G6" s="78"/>
      <c r="H6" s="78"/>
      <c r="I6" s="32" t="s">
        <v>38</v>
      </c>
      <c r="J6" s="80"/>
      <c r="K6" s="78"/>
      <c r="L6" s="78"/>
      <c r="M6" s="79"/>
      <c r="N6" s="77"/>
    </row>
    <row r="7" spans="1:14" ht="12.75">
      <c r="A7" s="40"/>
      <c r="B7" s="33"/>
      <c r="C7" s="33"/>
      <c r="D7" s="78"/>
      <c r="E7" s="33"/>
      <c r="F7" s="33"/>
      <c r="G7" s="78"/>
      <c r="H7" s="78"/>
      <c r="I7" s="33"/>
      <c r="J7" s="78"/>
      <c r="K7" s="78"/>
      <c r="L7" s="78"/>
      <c r="M7" s="79"/>
      <c r="N7" s="77"/>
    </row>
    <row r="8" spans="1:14" ht="12.75">
      <c r="A8" s="34" t="s">
        <v>3</v>
      </c>
      <c r="B8" s="33"/>
      <c r="C8" s="33"/>
      <c r="D8" s="80"/>
      <c r="E8" s="37" t="s">
        <v>26</v>
      </c>
      <c r="F8" s="33"/>
      <c r="G8" s="83"/>
      <c r="H8" s="78"/>
      <c r="I8" s="32" t="s">
        <v>39</v>
      </c>
      <c r="J8" s="81"/>
      <c r="K8" s="78"/>
      <c r="L8" s="78"/>
      <c r="M8" s="79"/>
      <c r="N8" s="77"/>
    </row>
    <row r="9" spans="1:14" ht="12.75">
      <c r="A9" s="35"/>
      <c r="B9" s="36"/>
      <c r="C9" s="36"/>
      <c r="D9" s="105"/>
      <c r="E9" s="36"/>
      <c r="F9" s="36"/>
      <c r="G9" s="105"/>
      <c r="H9" s="105"/>
      <c r="I9" s="36"/>
      <c r="J9" s="78"/>
      <c r="K9" s="78"/>
      <c r="L9" s="78"/>
      <c r="M9" s="79"/>
      <c r="N9" s="77"/>
    </row>
    <row r="10" spans="1:14" ht="12.75">
      <c r="A10" s="1" t="s">
        <v>4</v>
      </c>
      <c r="B10" s="6" t="s">
        <v>12</v>
      </c>
      <c r="C10" s="6" t="s">
        <v>13</v>
      </c>
      <c r="D10" s="6" t="s">
        <v>15</v>
      </c>
      <c r="E10" s="6" t="s">
        <v>27</v>
      </c>
      <c r="F10" s="10" t="s">
        <v>30</v>
      </c>
      <c r="G10" s="13" t="s">
        <v>31</v>
      </c>
      <c r="H10" s="25" t="s">
        <v>33</v>
      </c>
      <c r="I10" s="26"/>
      <c r="J10" s="27"/>
      <c r="K10" s="25" t="s">
        <v>42</v>
      </c>
      <c r="L10" s="27"/>
      <c r="M10" s="18" t="s">
        <v>43</v>
      </c>
      <c r="N10" s="98"/>
    </row>
    <row r="11" spans="1:24" ht="12.75">
      <c r="A11" s="2" t="s">
        <v>5</v>
      </c>
      <c r="B11" s="7" t="s">
        <v>5</v>
      </c>
      <c r="C11" s="7" t="s">
        <v>5</v>
      </c>
      <c r="D11" s="9" t="s">
        <v>16</v>
      </c>
      <c r="E11" s="7" t="s">
        <v>5</v>
      </c>
      <c r="F11" s="7" t="s">
        <v>5</v>
      </c>
      <c r="G11" s="14" t="s">
        <v>32</v>
      </c>
      <c r="H11" s="15" t="s">
        <v>34</v>
      </c>
      <c r="I11" s="16" t="s">
        <v>40</v>
      </c>
      <c r="J11" s="17" t="s">
        <v>41</v>
      </c>
      <c r="K11" s="15" t="s">
        <v>31</v>
      </c>
      <c r="L11" s="17" t="s">
        <v>41</v>
      </c>
      <c r="M11" s="19" t="s">
        <v>44</v>
      </c>
      <c r="N11" s="98"/>
      <c r="P11" s="106" t="s">
        <v>45</v>
      </c>
      <c r="Q11" s="106" t="s">
        <v>46</v>
      </c>
      <c r="R11" s="106" t="s">
        <v>48</v>
      </c>
      <c r="S11" s="106" t="s">
        <v>49</v>
      </c>
      <c r="T11" s="106" t="s">
        <v>50</v>
      </c>
      <c r="U11" s="106" t="s">
        <v>51</v>
      </c>
      <c r="V11" s="106" t="s">
        <v>52</v>
      </c>
      <c r="W11" s="106" t="s">
        <v>53</v>
      </c>
      <c r="X11" s="106" t="s">
        <v>54</v>
      </c>
    </row>
    <row r="12" spans="1:37" ht="12.75">
      <c r="A12" s="3"/>
      <c r="B12" s="8"/>
      <c r="C12" s="8" t="s">
        <v>14</v>
      </c>
      <c r="D12" s="28" t="s">
        <v>17</v>
      </c>
      <c r="E12" s="29"/>
      <c r="F12" s="29"/>
      <c r="G12" s="29"/>
      <c r="H12" s="107">
        <f>SUM(H13:H17)</f>
        <v>0</v>
      </c>
      <c r="I12" s="107">
        <f>SUM(I13:I17)</f>
        <v>0</v>
      </c>
      <c r="J12" s="107">
        <f>H12+I12</f>
        <v>0</v>
      </c>
      <c r="K12" s="108"/>
      <c r="L12" s="107">
        <f>SUM(L13:L17)</f>
        <v>0</v>
      </c>
      <c r="M12" s="108"/>
      <c r="P12" s="109">
        <f>IF(Q12="PR",J12,SUM(O13:O17))</f>
        <v>0</v>
      </c>
      <c r="Q12" s="106" t="s">
        <v>47</v>
      </c>
      <c r="R12" s="109">
        <f>IF(Q12="HS",H12,0)</f>
        <v>0</v>
      </c>
      <c r="S12" s="109">
        <f>IF(Q12="HS",I12-P12,0)</f>
        <v>0</v>
      </c>
      <c r="T12" s="109">
        <f>IF(Q12="PS",H12,0)</f>
        <v>0</v>
      </c>
      <c r="U12" s="109">
        <f>IF(Q12="PS",I12-P12,0)</f>
        <v>0</v>
      </c>
      <c r="V12" s="109">
        <f>IF(Q12="MP",H12,0)</f>
        <v>0</v>
      </c>
      <c r="W12" s="109">
        <f>IF(Q12="MP",I12-P12,0)</f>
        <v>0</v>
      </c>
      <c r="X12" s="109">
        <f>IF(Q12="OM",H12,0)</f>
        <v>0</v>
      </c>
      <c r="Y12" s="106"/>
      <c r="AI12" s="109">
        <f>SUM(Z13:Z17)</f>
        <v>0</v>
      </c>
      <c r="AJ12" s="109">
        <f>SUM(AA13:AA17)</f>
        <v>0</v>
      </c>
      <c r="AK12" s="109">
        <f>SUM(AB13:AB17)</f>
        <v>0</v>
      </c>
    </row>
    <row r="13" spans="1:43" ht="26.25">
      <c r="A13" s="4" t="s">
        <v>6</v>
      </c>
      <c r="B13" s="4"/>
      <c r="C13" s="4"/>
      <c r="D13" s="24" t="s">
        <v>18</v>
      </c>
      <c r="E13" s="4" t="s">
        <v>28</v>
      </c>
      <c r="F13" s="11">
        <v>40</v>
      </c>
      <c r="G13" s="111">
        <v>0</v>
      </c>
      <c r="H13" s="110">
        <f>F13*AE13</f>
        <v>0</v>
      </c>
      <c r="I13" s="110">
        <f>J13-H13</f>
        <v>0</v>
      </c>
      <c r="J13" s="110">
        <f>F13*G13</f>
        <v>0</v>
      </c>
      <c r="K13" s="110">
        <v>0</v>
      </c>
      <c r="L13" s="110">
        <f>F13*K13</f>
        <v>0</v>
      </c>
      <c r="M13" s="112"/>
      <c r="N13" s="112" t="s">
        <v>7</v>
      </c>
      <c r="O13" s="110">
        <f>IF(N13="5",I13,0)</f>
        <v>0</v>
      </c>
      <c r="Z13" s="110">
        <f>IF(AD13=0,J13,0)</f>
        <v>0</v>
      </c>
      <c r="AA13" s="110">
        <f>IF(AD13=15,J13,0)</f>
        <v>0</v>
      </c>
      <c r="AB13" s="110">
        <f>IF(AD13=21,J13,0)</f>
        <v>0</v>
      </c>
      <c r="AD13" s="113">
        <v>21</v>
      </c>
      <c r="AE13" s="113">
        <f>G13*0.51488266207102</f>
        <v>0</v>
      </c>
      <c r="AF13" s="113">
        <f>G13*(1-0.51488266207102)</f>
        <v>0</v>
      </c>
      <c r="AM13" s="113">
        <f>F13*AE13</f>
        <v>0</v>
      </c>
      <c r="AN13" s="113">
        <f>F13*AF13</f>
        <v>0</v>
      </c>
      <c r="AO13" s="114" t="s">
        <v>55</v>
      </c>
      <c r="AP13" s="114" t="s">
        <v>56</v>
      </c>
      <c r="AQ13" s="106" t="s">
        <v>57</v>
      </c>
    </row>
    <row r="14" spans="1:43" ht="26.25">
      <c r="A14" s="4" t="s">
        <v>7</v>
      </c>
      <c r="B14" s="4"/>
      <c r="C14" s="4"/>
      <c r="D14" s="24" t="s">
        <v>19</v>
      </c>
      <c r="E14" s="4" t="s">
        <v>29</v>
      </c>
      <c r="F14" s="11">
        <v>6</v>
      </c>
      <c r="G14" s="111">
        <v>0</v>
      </c>
      <c r="H14" s="110">
        <f>F14*AE14</f>
        <v>0</v>
      </c>
      <c r="I14" s="110">
        <f>J14-H14</f>
        <v>0</v>
      </c>
      <c r="J14" s="110">
        <f>F14*G14</f>
        <v>0</v>
      </c>
      <c r="K14" s="110">
        <v>0</v>
      </c>
      <c r="L14" s="110">
        <f>F14*K14</f>
        <v>0</v>
      </c>
      <c r="M14" s="112"/>
      <c r="N14" s="112" t="s">
        <v>7</v>
      </c>
      <c r="O14" s="110">
        <f>IF(N14="5",I14,0)</f>
        <v>0</v>
      </c>
      <c r="Z14" s="110">
        <f>IF(AD14=0,J14,0)</f>
        <v>0</v>
      </c>
      <c r="AA14" s="110">
        <f>IF(AD14=15,J14,0)</f>
        <v>0</v>
      </c>
      <c r="AB14" s="110">
        <f>IF(AD14=21,J14,0)</f>
        <v>0</v>
      </c>
      <c r="AD14" s="113">
        <v>21</v>
      </c>
      <c r="AE14" s="113">
        <f>G14*0.808080808080808</f>
        <v>0</v>
      </c>
      <c r="AF14" s="113">
        <f>G14*(1-0.808080808080808)</f>
        <v>0</v>
      </c>
      <c r="AM14" s="113">
        <f>F14*AE14</f>
        <v>0</v>
      </c>
      <c r="AN14" s="113">
        <f>F14*AF14</f>
        <v>0</v>
      </c>
      <c r="AO14" s="114" t="s">
        <v>55</v>
      </c>
      <c r="AP14" s="114" t="s">
        <v>56</v>
      </c>
      <c r="AQ14" s="106" t="s">
        <v>57</v>
      </c>
    </row>
    <row r="15" spans="1:43" ht="12.75">
      <c r="A15" s="4" t="s">
        <v>8</v>
      </c>
      <c r="B15" s="4"/>
      <c r="C15" s="4"/>
      <c r="D15" s="24" t="s">
        <v>20</v>
      </c>
      <c r="E15" s="4" t="s">
        <v>29</v>
      </c>
      <c r="F15" s="11">
        <v>6</v>
      </c>
      <c r="G15" s="111">
        <v>0</v>
      </c>
      <c r="H15" s="110">
        <f>F15*AE15</f>
        <v>0</v>
      </c>
      <c r="I15" s="110">
        <f>J15-H15</f>
        <v>0</v>
      </c>
      <c r="J15" s="110">
        <f>F15*G15</f>
        <v>0</v>
      </c>
      <c r="K15" s="110">
        <v>0</v>
      </c>
      <c r="L15" s="110">
        <f>F15*K15</f>
        <v>0</v>
      </c>
      <c r="M15" s="112"/>
      <c r="N15" s="112" t="s">
        <v>7</v>
      </c>
      <c r="O15" s="110">
        <f>IF(N15="5",I15,0)</f>
        <v>0</v>
      </c>
      <c r="Z15" s="110">
        <f>IF(AD15=0,J15,0)</f>
        <v>0</v>
      </c>
      <c r="AA15" s="110">
        <f>IF(AD15=15,J15,0)</f>
        <v>0</v>
      </c>
      <c r="AB15" s="110">
        <f>IF(AD15=21,J15,0)</f>
        <v>0</v>
      </c>
      <c r="AD15" s="113">
        <v>21</v>
      </c>
      <c r="AE15" s="113">
        <f>G15*0.883435582822086</f>
        <v>0</v>
      </c>
      <c r="AF15" s="113">
        <f>G15*(1-0.883435582822086)</f>
        <v>0</v>
      </c>
      <c r="AM15" s="113">
        <f>F15*AE15</f>
        <v>0</v>
      </c>
      <c r="AN15" s="113">
        <f>F15*AF15</f>
        <v>0</v>
      </c>
      <c r="AO15" s="114" t="s">
        <v>55</v>
      </c>
      <c r="AP15" s="114" t="s">
        <v>56</v>
      </c>
      <c r="AQ15" s="106" t="s">
        <v>57</v>
      </c>
    </row>
    <row r="16" spans="1:43" ht="12.75">
      <c r="A16" s="4" t="s">
        <v>9</v>
      </c>
      <c r="B16" s="4"/>
      <c r="C16" s="4"/>
      <c r="D16" s="24" t="s">
        <v>21</v>
      </c>
      <c r="E16" s="4" t="s">
        <v>28</v>
      </c>
      <c r="F16" s="11">
        <v>40</v>
      </c>
      <c r="G16" s="111">
        <v>0</v>
      </c>
      <c r="H16" s="110">
        <f>F16*AE16</f>
        <v>0</v>
      </c>
      <c r="I16" s="110">
        <f>J16-H16</f>
        <v>0</v>
      </c>
      <c r="J16" s="110">
        <f>F16*G16</f>
        <v>0</v>
      </c>
      <c r="K16" s="110">
        <v>0</v>
      </c>
      <c r="L16" s="110">
        <f>F16*K16</f>
        <v>0</v>
      </c>
      <c r="M16" s="112"/>
      <c r="N16" s="112" t="s">
        <v>7</v>
      </c>
      <c r="O16" s="110">
        <f>IF(N16="5",I16,0)</f>
        <v>0</v>
      </c>
      <c r="Z16" s="110">
        <f>IF(AD16=0,J16,0)</f>
        <v>0</v>
      </c>
      <c r="AA16" s="110">
        <f>IF(AD16=15,J16,0)</f>
        <v>0</v>
      </c>
      <c r="AB16" s="110">
        <f>IF(AD16=21,J16,0)</f>
        <v>0</v>
      </c>
      <c r="AD16" s="113">
        <v>21</v>
      </c>
      <c r="AE16" s="113">
        <f>G16*0</f>
        <v>0</v>
      </c>
      <c r="AF16" s="113">
        <f>G16*(1-0)</f>
        <v>0</v>
      </c>
      <c r="AM16" s="113">
        <f>F16*AE16</f>
        <v>0</v>
      </c>
      <c r="AN16" s="113">
        <f>F16*AF16</f>
        <v>0</v>
      </c>
      <c r="AO16" s="114" t="s">
        <v>55</v>
      </c>
      <c r="AP16" s="114" t="s">
        <v>56</v>
      </c>
      <c r="AQ16" s="106" t="s">
        <v>57</v>
      </c>
    </row>
    <row r="17" spans="1:43" ht="26.25">
      <c r="A17" s="5" t="s">
        <v>10</v>
      </c>
      <c r="B17" s="5"/>
      <c r="C17" s="5"/>
      <c r="D17" s="24" t="s">
        <v>22</v>
      </c>
      <c r="E17" s="5" t="s">
        <v>28</v>
      </c>
      <c r="F17" s="12">
        <v>40</v>
      </c>
      <c r="G17" s="116">
        <v>0</v>
      </c>
      <c r="H17" s="115">
        <f>F17*AE17</f>
        <v>0</v>
      </c>
      <c r="I17" s="115">
        <f>J17-H17</f>
        <v>0</v>
      </c>
      <c r="J17" s="115">
        <f>F17*G17</f>
        <v>0</v>
      </c>
      <c r="K17" s="115">
        <v>0</v>
      </c>
      <c r="L17" s="115">
        <f>F17*K17</f>
        <v>0</v>
      </c>
      <c r="M17" s="112"/>
      <c r="N17" s="112" t="s">
        <v>7</v>
      </c>
      <c r="O17" s="110">
        <f>IF(N17="5",I17,0)</f>
        <v>0</v>
      </c>
      <c r="Z17" s="110">
        <f>IF(AD17=0,J17,0)</f>
        <v>0</v>
      </c>
      <c r="AA17" s="110">
        <f>IF(AD17=15,J17,0)</f>
        <v>0</v>
      </c>
      <c r="AB17" s="110">
        <f>IF(AD17=21,J17,0)</f>
        <v>0</v>
      </c>
      <c r="AD17" s="113">
        <v>21</v>
      </c>
      <c r="AE17" s="113">
        <f>G17*0</f>
        <v>0</v>
      </c>
      <c r="AF17" s="113">
        <f>G17*(1-0)</f>
        <v>0</v>
      </c>
      <c r="AM17" s="113">
        <f>F17*AE17</f>
        <v>0</v>
      </c>
      <c r="AN17" s="113">
        <f>F17*AF17</f>
        <v>0</v>
      </c>
      <c r="AO17" s="114" t="s">
        <v>55</v>
      </c>
      <c r="AP17" s="114" t="s">
        <v>56</v>
      </c>
      <c r="AQ17" s="106" t="s">
        <v>57</v>
      </c>
    </row>
    <row r="18" spans="1:28" ht="12.75">
      <c r="A18" s="89"/>
      <c r="B18" s="89"/>
      <c r="C18" s="89"/>
      <c r="D18" s="89"/>
      <c r="E18" s="89"/>
      <c r="F18" s="89"/>
      <c r="G18" s="89"/>
      <c r="H18" s="30" t="s">
        <v>35</v>
      </c>
      <c r="I18" s="31"/>
      <c r="J18" s="117">
        <f>J12</f>
        <v>0</v>
      </c>
      <c r="K18" s="89"/>
      <c r="L18" s="89"/>
      <c r="M18" s="89"/>
      <c r="Z18" s="118">
        <f>SUM(Z13:Z17)</f>
        <v>0</v>
      </c>
      <c r="AA18" s="118">
        <f>SUM(AA13:AA17)</f>
        <v>0</v>
      </c>
      <c r="AB18" s="118">
        <f>SUM(AB13:AB17)</f>
        <v>0</v>
      </c>
    </row>
    <row r="19" ht="11.25" customHeight="1">
      <c r="A19" s="119" t="s">
        <v>11</v>
      </c>
    </row>
    <row r="20" spans="1:13" ht="409.5" customHeight="1" hidden="1">
      <c r="A20" s="80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</sheetData>
  <sheetProtection password="C582" sheet="1"/>
  <mergeCells count="30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J8:M9"/>
    <mergeCell ref="A6:C7"/>
    <mergeCell ref="D6:D7"/>
    <mergeCell ref="E6:F7"/>
    <mergeCell ref="G6:H7"/>
    <mergeCell ref="I6:I7"/>
    <mergeCell ref="J6:M7"/>
    <mergeCell ref="H10:J10"/>
    <mergeCell ref="K10:L10"/>
    <mergeCell ref="D12:G12"/>
    <mergeCell ref="H18:I18"/>
    <mergeCell ref="A20:M20"/>
    <mergeCell ref="A8:C9"/>
    <mergeCell ref="D8:D9"/>
    <mergeCell ref="E8:F9"/>
    <mergeCell ref="G8:H9"/>
    <mergeCell ref="I8:I9"/>
  </mergeCells>
  <printOptions/>
  <pageMargins left="0.394" right="0.394" top="0.591" bottom="0.591" header="0.5" footer="0.5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85" zoomScaleNormal="85" zoomScalePageLayoutView="0" workbookViewId="0" topLeftCell="A1">
      <selection activeCell="A1" sqref="A1:I1"/>
    </sheetView>
  </sheetViews>
  <sheetFormatPr defaultColWidth="11.57421875" defaultRowHeight="12.75"/>
  <cols>
    <col min="1" max="1" width="9.140625" style="75" customWidth="1"/>
    <col min="2" max="2" width="12.8515625" style="75" customWidth="1"/>
    <col min="3" max="3" width="22.8515625" style="75" customWidth="1"/>
    <col min="4" max="4" width="10.00390625" style="75" customWidth="1"/>
    <col min="5" max="5" width="14.00390625" style="75" customWidth="1"/>
    <col min="6" max="6" width="22.8515625" style="75" customWidth="1"/>
    <col min="7" max="7" width="9.140625" style="75" customWidth="1"/>
    <col min="8" max="8" width="12.8515625" style="75" customWidth="1"/>
    <col min="9" max="9" width="22.8515625" style="75" customWidth="1"/>
    <col min="10" max="16384" width="11.57421875" style="75" customWidth="1"/>
  </cols>
  <sheetData>
    <row r="1" spans="1:9" ht="38.25" customHeight="1">
      <c r="A1" s="73" t="s">
        <v>103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45" t="s">
        <v>0</v>
      </c>
      <c r="B2" s="46"/>
      <c r="C2" s="47" t="s">
        <v>101</v>
      </c>
      <c r="D2" s="31"/>
      <c r="E2" s="50" t="s">
        <v>36</v>
      </c>
      <c r="F2" s="51" t="s">
        <v>102</v>
      </c>
      <c r="G2" s="46"/>
      <c r="H2" s="50" t="s">
        <v>97</v>
      </c>
      <c r="I2" s="72" t="s">
        <v>104</v>
      </c>
      <c r="J2" s="77"/>
    </row>
    <row r="3" spans="1:10" ht="27.75" customHeight="1">
      <c r="A3" s="40"/>
      <c r="B3" s="33"/>
      <c r="C3" s="48"/>
      <c r="D3" s="48"/>
      <c r="E3" s="33"/>
      <c r="F3" s="33"/>
      <c r="G3" s="33"/>
      <c r="H3" s="33"/>
      <c r="I3" s="39"/>
      <c r="J3" s="77"/>
    </row>
    <row r="4" spans="1:10" ht="12.75">
      <c r="A4" s="34" t="s">
        <v>1</v>
      </c>
      <c r="B4" s="33"/>
      <c r="C4" s="41" t="s">
        <v>107</v>
      </c>
      <c r="D4" s="42"/>
      <c r="E4" s="32" t="s">
        <v>37</v>
      </c>
      <c r="F4" s="38" t="s">
        <v>105</v>
      </c>
      <c r="G4" s="33"/>
      <c r="H4" s="32" t="s">
        <v>97</v>
      </c>
      <c r="I4" s="74" t="s">
        <v>106</v>
      </c>
      <c r="J4" s="77"/>
    </row>
    <row r="5" spans="1:10" ht="12.75">
      <c r="A5" s="40"/>
      <c r="B5" s="33"/>
      <c r="C5" s="42"/>
      <c r="D5" s="42"/>
      <c r="E5" s="33"/>
      <c r="F5" s="33"/>
      <c r="G5" s="33"/>
      <c r="H5" s="33"/>
      <c r="I5" s="39"/>
      <c r="J5" s="77"/>
    </row>
    <row r="6" spans="1:10" ht="12.75">
      <c r="A6" s="34" t="s">
        <v>2</v>
      </c>
      <c r="B6" s="33"/>
      <c r="C6" s="80"/>
      <c r="D6" s="78"/>
      <c r="E6" s="32" t="s">
        <v>38</v>
      </c>
      <c r="F6" s="80"/>
      <c r="G6" s="78"/>
      <c r="H6" s="32" t="s">
        <v>97</v>
      </c>
      <c r="I6" s="82"/>
      <c r="J6" s="77"/>
    </row>
    <row r="7" spans="1:10" ht="12.75">
      <c r="A7" s="40"/>
      <c r="B7" s="33"/>
      <c r="C7" s="78"/>
      <c r="D7" s="78"/>
      <c r="E7" s="33"/>
      <c r="F7" s="78"/>
      <c r="G7" s="78"/>
      <c r="H7" s="33"/>
      <c r="I7" s="79"/>
      <c r="J7" s="77"/>
    </row>
    <row r="8" spans="1:10" ht="12.75">
      <c r="A8" s="34" t="s">
        <v>24</v>
      </c>
      <c r="B8" s="33"/>
      <c r="C8" s="83"/>
      <c r="D8" s="78"/>
      <c r="E8" s="32" t="s">
        <v>25</v>
      </c>
      <c r="F8" s="78"/>
      <c r="G8" s="78"/>
      <c r="H8" s="37" t="s">
        <v>98</v>
      </c>
      <c r="I8" s="71" t="s">
        <v>10</v>
      </c>
      <c r="J8" s="77"/>
    </row>
    <row r="9" spans="1:10" ht="12.75">
      <c r="A9" s="40"/>
      <c r="B9" s="33"/>
      <c r="C9" s="78"/>
      <c r="D9" s="78"/>
      <c r="E9" s="33"/>
      <c r="F9" s="78"/>
      <c r="G9" s="78"/>
      <c r="H9" s="33"/>
      <c r="I9" s="39"/>
      <c r="J9" s="77"/>
    </row>
    <row r="10" spans="1:10" ht="12.75">
      <c r="A10" s="34" t="s">
        <v>3</v>
      </c>
      <c r="B10" s="33"/>
      <c r="C10" s="80"/>
      <c r="D10" s="78"/>
      <c r="E10" s="32" t="s">
        <v>39</v>
      </c>
      <c r="F10" s="81"/>
      <c r="G10" s="78"/>
      <c r="H10" s="37" t="s">
        <v>99</v>
      </c>
      <c r="I10" s="84"/>
      <c r="J10" s="77"/>
    </row>
    <row r="11" spans="1:10" ht="12.75">
      <c r="A11" s="69"/>
      <c r="B11" s="70"/>
      <c r="C11" s="85"/>
      <c r="D11" s="85"/>
      <c r="E11" s="70"/>
      <c r="F11" s="85"/>
      <c r="G11" s="85"/>
      <c r="H11" s="70"/>
      <c r="I11" s="86"/>
      <c r="J11" s="77"/>
    </row>
    <row r="12" spans="1:9" ht="23.25" customHeight="1">
      <c r="A12" s="65" t="s">
        <v>58</v>
      </c>
      <c r="B12" s="66"/>
      <c r="C12" s="66"/>
      <c r="D12" s="66"/>
      <c r="E12" s="66"/>
      <c r="F12" s="66"/>
      <c r="G12" s="66"/>
      <c r="H12" s="66"/>
      <c r="I12" s="66"/>
    </row>
    <row r="13" spans="1:10" ht="26.25" customHeight="1">
      <c r="A13" s="20" t="s">
        <v>59</v>
      </c>
      <c r="B13" s="67" t="s">
        <v>71</v>
      </c>
      <c r="C13" s="68"/>
      <c r="D13" s="20" t="s">
        <v>73</v>
      </c>
      <c r="E13" s="67" t="s">
        <v>82</v>
      </c>
      <c r="F13" s="68"/>
      <c r="G13" s="20" t="s">
        <v>83</v>
      </c>
      <c r="H13" s="67" t="s">
        <v>100</v>
      </c>
      <c r="I13" s="68"/>
      <c r="J13" s="77"/>
    </row>
    <row r="14" spans="1:10" ht="15" customHeight="1">
      <c r="A14" s="21" t="s">
        <v>60</v>
      </c>
      <c r="B14" s="23" t="s">
        <v>72</v>
      </c>
      <c r="C14" s="87">
        <f>SUM('Stavební rozpočet'!R12:R17)</f>
        <v>0</v>
      </c>
      <c r="D14" s="63" t="s">
        <v>74</v>
      </c>
      <c r="E14" s="64"/>
      <c r="F14" s="87">
        <v>0</v>
      </c>
      <c r="G14" s="63" t="s">
        <v>84</v>
      </c>
      <c r="H14" s="64"/>
      <c r="I14" s="87">
        <v>0</v>
      </c>
      <c r="J14" s="77"/>
    </row>
    <row r="15" spans="1:10" ht="15" customHeight="1">
      <c r="A15" s="22"/>
      <c r="B15" s="23" t="s">
        <v>40</v>
      </c>
      <c r="C15" s="87">
        <f>SUM('Stavební rozpočet'!S12:S17)</f>
        <v>0</v>
      </c>
      <c r="D15" s="63" t="s">
        <v>75</v>
      </c>
      <c r="E15" s="64"/>
      <c r="F15" s="87">
        <v>0</v>
      </c>
      <c r="G15" s="63" t="s">
        <v>85</v>
      </c>
      <c r="H15" s="64"/>
      <c r="I15" s="87">
        <v>0</v>
      </c>
      <c r="J15" s="77"/>
    </row>
    <row r="16" spans="1:10" ht="15" customHeight="1">
      <c r="A16" s="21" t="s">
        <v>61</v>
      </c>
      <c r="B16" s="23" t="s">
        <v>72</v>
      </c>
      <c r="C16" s="87">
        <f>SUM('Stavební rozpočet'!T12:T17)</f>
        <v>0</v>
      </c>
      <c r="D16" s="63" t="s">
        <v>76</v>
      </c>
      <c r="E16" s="64"/>
      <c r="F16" s="87">
        <v>0</v>
      </c>
      <c r="G16" s="63" t="s">
        <v>86</v>
      </c>
      <c r="H16" s="64"/>
      <c r="I16" s="87">
        <v>0</v>
      </c>
      <c r="J16" s="77"/>
    </row>
    <row r="17" spans="1:10" ht="15" customHeight="1">
      <c r="A17" s="22"/>
      <c r="B17" s="23" t="s">
        <v>40</v>
      </c>
      <c r="C17" s="87">
        <f>SUM('Stavební rozpočet'!U12:U17)</f>
        <v>0</v>
      </c>
      <c r="D17" s="63"/>
      <c r="E17" s="64"/>
      <c r="F17" s="88"/>
      <c r="G17" s="63" t="s">
        <v>87</v>
      </c>
      <c r="H17" s="64"/>
      <c r="I17" s="87">
        <v>0</v>
      </c>
      <c r="J17" s="77"/>
    </row>
    <row r="18" spans="1:10" ht="15" customHeight="1">
      <c r="A18" s="21" t="s">
        <v>62</v>
      </c>
      <c r="B18" s="23" t="s">
        <v>72</v>
      </c>
      <c r="C18" s="87">
        <f>SUM('Stavební rozpočet'!V12:V17)</f>
        <v>0</v>
      </c>
      <c r="D18" s="63"/>
      <c r="E18" s="64"/>
      <c r="F18" s="88"/>
      <c r="G18" s="63" t="s">
        <v>88</v>
      </c>
      <c r="H18" s="64"/>
      <c r="I18" s="87">
        <v>0</v>
      </c>
      <c r="J18" s="77"/>
    </row>
    <row r="19" spans="1:10" ht="15" customHeight="1">
      <c r="A19" s="22"/>
      <c r="B19" s="23" t="s">
        <v>40</v>
      </c>
      <c r="C19" s="87">
        <f>SUM('Stavební rozpočet'!W12:W17)</f>
        <v>0</v>
      </c>
      <c r="D19" s="63"/>
      <c r="E19" s="64"/>
      <c r="F19" s="88"/>
      <c r="G19" s="63" t="s">
        <v>89</v>
      </c>
      <c r="H19" s="64"/>
      <c r="I19" s="87">
        <v>0</v>
      </c>
      <c r="J19" s="77"/>
    </row>
    <row r="20" spans="1:10" ht="15" customHeight="1">
      <c r="A20" s="61" t="s">
        <v>63</v>
      </c>
      <c r="B20" s="62"/>
      <c r="C20" s="87">
        <f>SUM('Stavební rozpočet'!X12:X17)</f>
        <v>0</v>
      </c>
      <c r="D20" s="63"/>
      <c r="E20" s="64"/>
      <c r="F20" s="88"/>
      <c r="G20" s="63"/>
      <c r="H20" s="64"/>
      <c r="I20" s="88"/>
      <c r="J20" s="77"/>
    </row>
    <row r="21" spans="1:10" ht="15" customHeight="1">
      <c r="A21" s="61" t="s">
        <v>64</v>
      </c>
      <c r="B21" s="62"/>
      <c r="C21" s="87">
        <f>SUM('Stavební rozpočet'!P12:P17)</f>
        <v>0</v>
      </c>
      <c r="D21" s="63"/>
      <c r="E21" s="64"/>
      <c r="F21" s="88"/>
      <c r="G21" s="63"/>
      <c r="H21" s="64"/>
      <c r="I21" s="88"/>
      <c r="J21" s="77"/>
    </row>
    <row r="22" spans="1:10" ht="16.5" customHeight="1">
      <c r="A22" s="61" t="s">
        <v>65</v>
      </c>
      <c r="B22" s="62"/>
      <c r="C22" s="87">
        <f>SUM(C14:C21)</f>
        <v>0</v>
      </c>
      <c r="D22" s="61" t="s">
        <v>77</v>
      </c>
      <c r="E22" s="62"/>
      <c r="F22" s="87">
        <f>SUM(F14:F21)</f>
        <v>0</v>
      </c>
      <c r="G22" s="61" t="s">
        <v>90</v>
      </c>
      <c r="H22" s="62"/>
      <c r="I22" s="87">
        <f>SUM(I14:I21)</f>
        <v>0</v>
      </c>
      <c r="J22" s="77"/>
    </row>
    <row r="23" spans="1:10" ht="15" customHeight="1">
      <c r="A23" s="89"/>
      <c r="B23" s="89"/>
      <c r="C23" s="90"/>
      <c r="D23" s="61" t="s">
        <v>78</v>
      </c>
      <c r="E23" s="62"/>
      <c r="F23" s="91">
        <v>0</v>
      </c>
      <c r="G23" s="61" t="s">
        <v>91</v>
      </c>
      <c r="H23" s="62"/>
      <c r="I23" s="87">
        <v>0</v>
      </c>
      <c r="J23" s="77"/>
    </row>
    <row r="24" spans="4:10" ht="15" customHeight="1">
      <c r="D24" s="89"/>
      <c r="E24" s="89"/>
      <c r="F24" s="92"/>
      <c r="G24" s="61" t="s">
        <v>92</v>
      </c>
      <c r="H24" s="62"/>
      <c r="I24" s="87">
        <v>0</v>
      </c>
      <c r="J24" s="77"/>
    </row>
    <row r="25" spans="6:10" ht="15" customHeight="1">
      <c r="F25" s="93"/>
      <c r="G25" s="61" t="s">
        <v>93</v>
      </c>
      <c r="H25" s="62"/>
      <c r="I25" s="87">
        <v>0</v>
      </c>
      <c r="J25" s="77"/>
    </row>
    <row r="26" spans="1:9" ht="12.75">
      <c r="A26" s="94"/>
      <c r="B26" s="94"/>
      <c r="C26" s="94"/>
      <c r="G26" s="89"/>
      <c r="H26" s="89"/>
      <c r="I26" s="89"/>
    </row>
    <row r="27" spans="1:9" ht="15" customHeight="1">
      <c r="A27" s="56" t="s">
        <v>66</v>
      </c>
      <c r="B27" s="57"/>
      <c r="C27" s="95">
        <f>SUM('Stavební rozpočet'!Z12:Z17)</f>
        <v>0</v>
      </c>
      <c r="D27" s="96"/>
      <c r="E27" s="94"/>
      <c r="F27" s="94"/>
      <c r="G27" s="94"/>
      <c r="H27" s="94"/>
      <c r="I27" s="94"/>
    </row>
    <row r="28" spans="1:10" ht="15" customHeight="1">
      <c r="A28" s="56" t="s">
        <v>67</v>
      </c>
      <c r="B28" s="57"/>
      <c r="C28" s="95">
        <f>SUM('Stavební rozpočet'!AA12:AA17)</f>
        <v>0</v>
      </c>
      <c r="D28" s="56" t="s">
        <v>79</v>
      </c>
      <c r="E28" s="57"/>
      <c r="F28" s="95">
        <f>ROUND(C28*(15/100),2)</f>
        <v>0</v>
      </c>
      <c r="G28" s="56" t="s">
        <v>94</v>
      </c>
      <c r="H28" s="57"/>
      <c r="I28" s="95">
        <f>SUM(C27:C29)</f>
        <v>0</v>
      </c>
      <c r="J28" s="77"/>
    </row>
    <row r="29" spans="1:10" ht="15" customHeight="1">
      <c r="A29" s="56" t="s">
        <v>68</v>
      </c>
      <c r="B29" s="57"/>
      <c r="C29" s="95">
        <f>SUM('Stavební rozpočet'!AB12:AB17)+(F22+I22+F23+I23+I24+I25)</f>
        <v>0</v>
      </c>
      <c r="D29" s="56" t="s">
        <v>80</v>
      </c>
      <c r="E29" s="57"/>
      <c r="F29" s="95">
        <f>ROUND(C29*(21/100),2)</f>
        <v>0</v>
      </c>
      <c r="G29" s="56" t="s">
        <v>95</v>
      </c>
      <c r="H29" s="57"/>
      <c r="I29" s="95">
        <f>SUM(F28:F29)+I28</f>
        <v>0</v>
      </c>
      <c r="J29" s="77"/>
    </row>
    <row r="30" spans="1:9" ht="12.75">
      <c r="A30" s="97"/>
      <c r="B30" s="97"/>
      <c r="C30" s="97"/>
      <c r="D30" s="97"/>
      <c r="E30" s="97"/>
      <c r="F30" s="97"/>
      <c r="G30" s="97"/>
      <c r="H30" s="97"/>
      <c r="I30" s="97"/>
    </row>
    <row r="31" spans="1:10" ht="14.25" customHeight="1">
      <c r="A31" s="58" t="s">
        <v>69</v>
      </c>
      <c r="B31" s="59"/>
      <c r="C31" s="60"/>
      <c r="D31" s="58" t="s">
        <v>81</v>
      </c>
      <c r="E31" s="59"/>
      <c r="F31" s="60"/>
      <c r="G31" s="58" t="s">
        <v>96</v>
      </c>
      <c r="H31" s="59"/>
      <c r="I31" s="60"/>
      <c r="J31" s="98"/>
    </row>
    <row r="32" spans="1:10" ht="14.25" customHeight="1">
      <c r="A32" s="99"/>
      <c r="B32" s="100"/>
      <c r="C32" s="101"/>
      <c r="D32" s="99"/>
      <c r="E32" s="100"/>
      <c r="F32" s="101"/>
      <c r="G32" s="99"/>
      <c r="H32" s="100"/>
      <c r="I32" s="101"/>
      <c r="J32" s="98"/>
    </row>
    <row r="33" spans="1:10" ht="14.25" customHeight="1">
      <c r="A33" s="99"/>
      <c r="B33" s="100"/>
      <c r="C33" s="101"/>
      <c r="D33" s="99"/>
      <c r="E33" s="100"/>
      <c r="F33" s="101"/>
      <c r="G33" s="99"/>
      <c r="H33" s="100"/>
      <c r="I33" s="101"/>
      <c r="J33" s="98"/>
    </row>
    <row r="34" spans="1:10" ht="14.25" customHeight="1">
      <c r="A34" s="99"/>
      <c r="B34" s="100"/>
      <c r="C34" s="101"/>
      <c r="D34" s="99"/>
      <c r="E34" s="100"/>
      <c r="F34" s="101"/>
      <c r="G34" s="99"/>
      <c r="H34" s="100"/>
      <c r="I34" s="101"/>
      <c r="J34" s="98"/>
    </row>
    <row r="35" spans="1:10" ht="14.25" customHeight="1">
      <c r="A35" s="53" t="s">
        <v>70</v>
      </c>
      <c r="B35" s="54"/>
      <c r="C35" s="55"/>
      <c r="D35" s="53" t="s">
        <v>70</v>
      </c>
      <c r="E35" s="54"/>
      <c r="F35" s="55"/>
      <c r="G35" s="53" t="s">
        <v>70</v>
      </c>
      <c r="H35" s="54"/>
      <c r="I35" s="55"/>
      <c r="J35" s="98"/>
    </row>
    <row r="36" spans="1:9" ht="11.25" customHeight="1">
      <c r="A36" s="102" t="s">
        <v>11</v>
      </c>
      <c r="B36" s="103"/>
      <c r="C36" s="103"/>
      <c r="D36" s="103"/>
      <c r="E36" s="103"/>
      <c r="F36" s="103"/>
      <c r="G36" s="103"/>
      <c r="H36" s="103"/>
      <c r="I36" s="103"/>
    </row>
    <row r="37" spans="1:9" ht="409.5" customHeight="1" hidden="1">
      <c r="A37" s="80"/>
      <c r="B37" s="78"/>
      <c r="C37" s="78"/>
      <c r="D37" s="78"/>
      <c r="E37" s="78"/>
      <c r="F37" s="78"/>
      <c r="G37" s="78"/>
      <c r="H37" s="78"/>
      <c r="I37" s="78"/>
    </row>
  </sheetData>
  <sheetProtection password="C582" sheet="1"/>
  <mergeCells count="83">
    <mergeCell ref="F2:G3"/>
    <mergeCell ref="H2:H3"/>
    <mergeCell ref="I2:I3"/>
    <mergeCell ref="A1:I1"/>
    <mergeCell ref="A4:B5"/>
    <mergeCell ref="C4:D5"/>
    <mergeCell ref="E4:E5"/>
    <mergeCell ref="F4:G5"/>
    <mergeCell ref="H4:H5"/>
    <mergeCell ref="I4:I5"/>
    <mergeCell ref="A2:B3"/>
    <mergeCell ref="C2:D3"/>
    <mergeCell ref="E2:E3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Semerád</cp:lastModifiedBy>
  <cp:lastPrinted>2016-10-25T17:25:07Z</cp:lastPrinted>
  <dcterms:modified xsi:type="dcterms:W3CDTF">2018-01-15T06:44:54Z</dcterms:modified>
  <cp:category/>
  <cp:version/>
  <cp:contentType/>
  <cp:contentStatus/>
</cp:coreProperties>
</file>