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codeName="ThisWorkbook" defaultThemeVersion="124226"/>
  <xr:revisionPtr revIDLastSave="0" documentId="13_ncr:1_{F43000C4-5B94-4EBC-8AF4-AC391249C608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Pol'!$A$1:$U$148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38" i="12" l="1"/>
  <c r="F39" i="1" s="1"/>
  <c r="AD138" i="12"/>
  <c r="G39" i="1" s="1"/>
  <c r="G40" i="1" s="1"/>
  <c r="G25" i="1" s="1"/>
  <c r="BA109" i="12"/>
  <c r="BA108" i="12"/>
  <c r="BA106" i="12"/>
  <c r="BA105" i="12"/>
  <c r="BA100" i="12"/>
  <c r="BA99" i="12"/>
  <c r="BA98" i="12"/>
  <c r="BA94" i="12"/>
  <c r="BA93" i="12"/>
  <c r="BA92" i="12"/>
  <c r="BA90" i="12"/>
  <c r="BA89" i="12"/>
  <c r="BA88" i="12"/>
  <c r="BA84" i="12"/>
  <c r="BA82" i="12"/>
  <c r="BA80" i="12"/>
  <c r="BA79" i="12"/>
  <c r="BA77" i="12"/>
  <c r="BA76" i="12"/>
  <c r="BA56" i="12"/>
  <c r="BA54" i="12"/>
  <c r="BA53" i="12"/>
  <c r="BA52" i="12"/>
  <c r="BA50" i="12"/>
  <c r="BA48" i="12"/>
  <c r="BA47" i="12"/>
  <c r="BA45" i="12"/>
  <c r="BA44" i="12"/>
  <c r="BA38" i="12"/>
  <c r="BA36" i="12"/>
  <c r="BA35" i="12"/>
  <c r="BA32" i="12"/>
  <c r="BA31" i="12"/>
  <c r="BA30" i="12"/>
  <c r="BA28" i="12"/>
  <c r="BA27" i="12"/>
  <c r="BA26" i="12"/>
  <c r="G9" i="12"/>
  <c r="M9" i="12" s="1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4" i="12"/>
  <c r="M14" i="12" s="1"/>
  <c r="I14" i="12"/>
  <c r="K14" i="12"/>
  <c r="O14" i="12"/>
  <c r="Q14" i="12"/>
  <c r="U14" i="12"/>
  <c r="G15" i="12"/>
  <c r="I15" i="12"/>
  <c r="K15" i="12"/>
  <c r="O15" i="12"/>
  <c r="Q15" i="12"/>
  <c r="U15" i="12"/>
  <c r="G16" i="12"/>
  <c r="I16" i="12"/>
  <c r="K16" i="12"/>
  <c r="M16" i="12"/>
  <c r="O16" i="12"/>
  <c r="Q16" i="12"/>
  <c r="U16" i="12"/>
  <c r="G17" i="12"/>
  <c r="M17" i="12" s="1"/>
  <c r="I17" i="12"/>
  <c r="K17" i="12"/>
  <c r="O17" i="12"/>
  <c r="Q17" i="12"/>
  <c r="U17" i="12"/>
  <c r="G19" i="12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I22" i="12"/>
  <c r="K22" i="12"/>
  <c r="M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9" i="12"/>
  <c r="M29" i="12" s="1"/>
  <c r="I29" i="12"/>
  <c r="K29" i="12"/>
  <c r="O29" i="12"/>
  <c r="Q29" i="12"/>
  <c r="U29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7" i="12"/>
  <c r="M37" i="12" s="1"/>
  <c r="I37" i="12"/>
  <c r="K37" i="12"/>
  <c r="O37" i="12"/>
  <c r="Q37" i="12"/>
  <c r="U37" i="12"/>
  <c r="G39" i="12"/>
  <c r="I39" i="12"/>
  <c r="K39" i="12"/>
  <c r="M39" i="12"/>
  <c r="O39" i="12"/>
  <c r="Q39" i="12"/>
  <c r="U39" i="12"/>
  <c r="G41" i="12"/>
  <c r="I41" i="12"/>
  <c r="K41" i="12"/>
  <c r="M41" i="12"/>
  <c r="O41" i="12"/>
  <c r="Q41" i="12"/>
  <c r="U41" i="12"/>
  <c r="G42" i="12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6" i="12"/>
  <c r="M46" i="12" s="1"/>
  <c r="I46" i="12"/>
  <c r="K46" i="12"/>
  <c r="O46" i="12"/>
  <c r="Q46" i="12"/>
  <c r="U46" i="12"/>
  <c r="G49" i="12"/>
  <c r="M49" i="12" s="1"/>
  <c r="I49" i="12"/>
  <c r="K49" i="12"/>
  <c r="O49" i="12"/>
  <c r="Q49" i="12"/>
  <c r="U49" i="12"/>
  <c r="G51" i="12"/>
  <c r="M51" i="12" s="1"/>
  <c r="I51" i="12"/>
  <c r="K51" i="12"/>
  <c r="O51" i="12"/>
  <c r="Q51" i="12"/>
  <c r="U51" i="12"/>
  <c r="G55" i="12"/>
  <c r="M55" i="12" s="1"/>
  <c r="I55" i="12"/>
  <c r="K55" i="12"/>
  <c r="O55" i="12"/>
  <c r="Q55" i="12"/>
  <c r="U55" i="12"/>
  <c r="G57" i="12"/>
  <c r="M57" i="12" s="1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0" i="12"/>
  <c r="I60" i="12"/>
  <c r="K60" i="12"/>
  <c r="M60" i="12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4" i="12"/>
  <c r="M64" i="12" s="1"/>
  <c r="I64" i="12"/>
  <c r="K64" i="12"/>
  <c r="O64" i="12"/>
  <c r="Q64" i="12"/>
  <c r="U64" i="12"/>
  <c r="G65" i="12"/>
  <c r="I65" i="12"/>
  <c r="K65" i="12"/>
  <c r="O65" i="12"/>
  <c r="Q65" i="12"/>
  <c r="U65" i="12"/>
  <c r="G67" i="12"/>
  <c r="I67" i="12"/>
  <c r="K67" i="12"/>
  <c r="O67" i="12"/>
  <c r="Q67" i="12"/>
  <c r="U67" i="12"/>
  <c r="G68" i="12"/>
  <c r="M68" i="12" s="1"/>
  <c r="I68" i="12"/>
  <c r="K68" i="12"/>
  <c r="O68" i="12"/>
  <c r="Q68" i="12"/>
  <c r="U68" i="12"/>
  <c r="G69" i="12"/>
  <c r="M69" i="12" s="1"/>
  <c r="I69" i="12"/>
  <c r="K69" i="12"/>
  <c r="O69" i="12"/>
  <c r="Q69" i="12"/>
  <c r="U69" i="12"/>
  <c r="G70" i="12"/>
  <c r="I70" i="12"/>
  <c r="K70" i="12"/>
  <c r="M70" i="12"/>
  <c r="O70" i="12"/>
  <c r="Q70" i="12"/>
  <c r="U70" i="12"/>
  <c r="G71" i="12"/>
  <c r="M71" i="12" s="1"/>
  <c r="I71" i="12"/>
  <c r="K71" i="12"/>
  <c r="O71" i="12"/>
  <c r="Q71" i="12"/>
  <c r="U71" i="12"/>
  <c r="G72" i="12"/>
  <c r="M72" i="12" s="1"/>
  <c r="I72" i="12"/>
  <c r="K72" i="12"/>
  <c r="O72" i="12"/>
  <c r="Q72" i="12"/>
  <c r="U72" i="12"/>
  <c r="G74" i="12"/>
  <c r="M74" i="12" s="1"/>
  <c r="I74" i="12"/>
  <c r="K74" i="12"/>
  <c r="O74" i="12"/>
  <c r="Q74" i="12"/>
  <c r="U74" i="12"/>
  <c r="G75" i="12"/>
  <c r="I75" i="12"/>
  <c r="K75" i="12"/>
  <c r="O75" i="12"/>
  <c r="Q75" i="12"/>
  <c r="U75" i="12"/>
  <c r="G78" i="12"/>
  <c r="M78" i="12" s="1"/>
  <c r="I78" i="12"/>
  <c r="K78" i="12"/>
  <c r="O78" i="12"/>
  <c r="Q78" i="12"/>
  <c r="U78" i="12"/>
  <c r="G81" i="12"/>
  <c r="M81" i="12" s="1"/>
  <c r="I81" i="12"/>
  <c r="K81" i="12"/>
  <c r="O81" i="12"/>
  <c r="Q81" i="12"/>
  <c r="U81" i="12"/>
  <c r="G83" i="12"/>
  <c r="M83" i="12" s="1"/>
  <c r="I83" i="12"/>
  <c r="K83" i="12"/>
  <c r="O83" i="12"/>
  <c r="Q83" i="12"/>
  <c r="U83" i="12"/>
  <c r="G85" i="12"/>
  <c r="M85" i="12" s="1"/>
  <c r="I85" i="12"/>
  <c r="K85" i="12"/>
  <c r="O85" i="12"/>
  <c r="Q85" i="12"/>
  <c r="U85" i="12"/>
  <c r="G86" i="12"/>
  <c r="M86" i="12" s="1"/>
  <c r="I86" i="12"/>
  <c r="K86" i="12"/>
  <c r="O86" i="12"/>
  <c r="Q86" i="12"/>
  <c r="U86" i="12"/>
  <c r="G87" i="12"/>
  <c r="M87" i="12" s="1"/>
  <c r="I87" i="12"/>
  <c r="K87" i="12"/>
  <c r="O87" i="12"/>
  <c r="Q87" i="12"/>
  <c r="U87" i="12"/>
  <c r="G91" i="12"/>
  <c r="I91" i="12"/>
  <c r="K91" i="12"/>
  <c r="M91" i="12"/>
  <c r="O91" i="12"/>
  <c r="Q91" i="12"/>
  <c r="U91" i="12"/>
  <c r="G95" i="12"/>
  <c r="M95" i="12" s="1"/>
  <c r="I95" i="12"/>
  <c r="K95" i="12"/>
  <c r="O95" i="12"/>
  <c r="Q95" i="12"/>
  <c r="U95" i="12"/>
  <c r="G96" i="12"/>
  <c r="M96" i="12" s="1"/>
  <c r="I96" i="12"/>
  <c r="K96" i="12"/>
  <c r="O96" i="12"/>
  <c r="Q96" i="12"/>
  <c r="U96" i="12"/>
  <c r="G97" i="12"/>
  <c r="M97" i="12" s="1"/>
  <c r="I97" i="12"/>
  <c r="K97" i="12"/>
  <c r="O97" i="12"/>
  <c r="Q97" i="12"/>
  <c r="U97" i="12"/>
  <c r="G101" i="12"/>
  <c r="M101" i="12" s="1"/>
  <c r="I101" i="12"/>
  <c r="K101" i="12"/>
  <c r="O101" i="12"/>
  <c r="Q101" i="12"/>
  <c r="U101" i="12"/>
  <c r="G102" i="12"/>
  <c r="M102" i="12" s="1"/>
  <c r="I102" i="12"/>
  <c r="K102" i="12"/>
  <c r="O102" i="12"/>
  <c r="Q102" i="12"/>
  <c r="U102" i="12"/>
  <c r="G103" i="12"/>
  <c r="M103" i="12" s="1"/>
  <c r="I103" i="12"/>
  <c r="K103" i="12"/>
  <c r="O103" i="12"/>
  <c r="Q103" i="12"/>
  <c r="U103" i="12"/>
  <c r="G104" i="12"/>
  <c r="M104" i="12" s="1"/>
  <c r="I104" i="12"/>
  <c r="K104" i="12"/>
  <c r="O104" i="12"/>
  <c r="Q104" i="12"/>
  <c r="U104" i="12"/>
  <c r="G107" i="12"/>
  <c r="M107" i="12" s="1"/>
  <c r="I107" i="12"/>
  <c r="K107" i="12"/>
  <c r="O107" i="12"/>
  <c r="Q107" i="12"/>
  <c r="U107" i="12"/>
  <c r="G110" i="12"/>
  <c r="M110" i="12" s="1"/>
  <c r="I110" i="12"/>
  <c r="K110" i="12"/>
  <c r="O110" i="12"/>
  <c r="Q110" i="12"/>
  <c r="U110" i="12"/>
  <c r="G112" i="12"/>
  <c r="I112" i="12"/>
  <c r="K112" i="12"/>
  <c r="O112" i="12"/>
  <c r="Q112" i="12"/>
  <c r="U112" i="12"/>
  <c r="G113" i="12"/>
  <c r="M113" i="12" s="1"/>
  <c r="I113" i="12"/>
  <c r="K113" i="12"/>
  <c r="O113" i="12"/>
  <c r="Q113" i="12"/>
  <c r="U113" i="12"/>
  <c r="G114" i="12"/>
  <c r="M114" i="12" s="1"/>
  <c r="I114" i="12"/>
  <c r="K114" i="12"/>
  <c r="O114" i="12"/>
  <c r="Q114" i="12"/>
  <c r="U114" i="12"/>
  <c r="G115" i="12"/>
  <c r="I115" i="12"/>
  <c r="K115" i="12"/>
  <c r="M115" i="12"/>
  <c r="O115" i="12"/>
  <c r="Q115" i="12"/>
  <c r="U115" i="12"/>
  <c r="G116" i="12"/>
  <c r="M116" i="12" s="1"/>
  <c r="I116" i="12"/>
  <c r="K116" i="12"/>
  <c r="O116" i="12"/>
  <c r="Q116" i="12"/>
  <c r="U116" i="12"/>
  <c r="G117" i="12"/>
  <c r="M117" i="12" s="1"/>
  <c r="I117" i="12"/>
  <c r="K117" i="12"/>
  <c r="O117" i="12"/>
  <c r="Q117" i="12"/>
  <c r="U117" i="12"/>
  <c r="G118" i="12"/>
  <c r="M118" i="12" s="1"/>
  <c r="I118" i="12"/>
  <c r="K118" i="12"/>
  <c r="O118" i="12"/>
  <c r="Q118" i="12"/>
  <c r="U118" i="12"/>
  <c r="G119" i="12"/>
  <c r="M119" i="12" s="1"/>
  <c r="I119" i="12"/>
  <c r="K119" i="12"/>
  <c r="O119" i="12"/>
  <c r="Q119" i="12"/>
  <c r="U119" i="12"/>
  <c r="G120" i="12"/>
  <c r="M120" i="12" s="1"/>
  <c r="I120" i="12"/>
  <c r="K120" i="12"/>
  <c r="O120" i="12"/>
  <c r="Q120" i="12"/>
  <c r="U120" i="12"/>
  <c r="G121" i="12"/>
  <c r="M121" i="12" s="1"/>
  <c r="I121" i="12"/>
  <c r="K121" i="12"/>
  <c r="O121" i="12"/>
  <c r="Q121" i="12"/>
  <c r="U121" i="12"/>
  <c r="G122" i="12"/>
  <c r="M122" i="12" s="1"/>
  <c r="I122" i="12"/>
  <c r="K122" i="12"/>
  <c r="O122" i="12"/>
  <c r="Q122" i="12"/>
  <c r="U122" i="12"/>
  <c r="G123" i="12"/>
  <c r="M123" i="12" s="1"/>
  <c r="I123" i="12"/>
  <c r="K123" i="12"/>
  <c r="O123" i="12"/>
  <c r="Q123" i="12"/>
  <c r="U123" i="12"/>
  <c r="G124" i="12"/>
  <c r="M124" i="12" s="1"/>
  <c r="I124" i="12"/>
  <c r="K124" i="12"/>
  <c r="O124" i="12"/>
  <c r="Q124" i="12"/>
  <c r="U124" i="12"/>
  <c r="G125" i="12"/>
  <c r="M125" i="12" s="1"/>
  <c r="I125" i="12"/>
  <c r="K125" i="12"/>
  <c r="O125" i="12"/>
  <c r="Q125" i="12"/>
  <c r="U125" i="12"/>
  <c r="G126" i="12"/>
  <c r="M126" i="12" s="1"/>
  <c r="I126" i="12"/>
  <c r="K126" i="12"/>
  <c r="O126" i="12"/>
  <c r="Q126" i="12"/>
  <c r="U126" i="12"/>
  <c r="G127" i="12"/>
  <c r="M127" i="12" s="1"/>
  <c r="I127" i="12"/>
  <c r="K127" i="12"/>
  <c r="O127" i="12"/>
  <c r="Q127" i="12"/>
  <c r="U127" i="12"/>
  <c r="G128" i="12"/>
  <c r="M128" i="12" s="1"/>
  <c r="I128" i="12"/>
  <c r="K128" i="12"/>
  <c r="O128" i="12"/>
  <c r="Q128" i="12"/>
  <c r="U128" i="12"/>
  <c r="G130" i="12"/>
  <c r="I130" i="12"/>
  <c r="K130" i="12"/>
  <c r="O130" i="12"/>
  <c r="Q130" i="12"/>
  <c r="U130" i="12"/>
  <c r="G131" i="12"/>
  <c r="M131" i="12" s="1"/>
  <c r="I131" i="12"/>
  <c r="K131" i="12"/>
  <c r="O131" i="12"/>
  <c r="Q131" i="12"/>
  <c r="U131" i="12"/>
  <c r="G132" i="12"/>
  <c r="M132" i="12" s="1"/>
  <c r="I132" i="12"/>
  <c r="K132" i="12"/>
  <c r="O132" i="12"/>
  <c r="Q132" i="12"/>
  <c r="U132" i="12"/>
  <c r="G133" i="12"/>
  <c r="M133" i="12" s="1"/>
  <c r="I133" i="12"/>
  <c r="K133" i="12"/>
  <c r="O133" i="12"/>
  <c r="Q133" i="12"/>
  <c r="U133" i="12"/>
  <c r="G134" i="12"/>
  <c r="M134" i="12" s="1"/>
  <c r="I134" i="12"/>
  <c r="K134" i="12"/>
  <c r="O134" i="12"/>
  <c r="Q134" i="12"/>
  <c r="U134" i="12"/>
  <c r="G135" i="12"/>
  <c r="M135" i="12" s="1"/>
  <c r="I135" i="12"/>
  <c r="K135" i="12"/>
  <c r="O135" i="12"/>
  <c r="Q135" i="12"/>
  <c r="U135" i="12"/>
  <c r="G136" i="12"/>
  <c r="M136" i="12" s="1"/>
  <c r="I136" i="12"/>
  <c r="K136" i="12"/>
  <c r="O136" i="12"/>
  <c r="Q136" i="12"/>
  <c r="U136" i="12"/>
  <c r="I20" i="1"/>
  <c r="I18" i="1"/>
  <c r="G27" i="1"/>
  <c r="H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G63" i="12" l="1"/>
  <c r="I51" i="1" s="1"/>
  <c r="G13" i="12"/>
  <c r="I48" i="1" s="1"/>
  <c r="O63" i="12"/>
  <c r="G129" i="12"/>
  <c r="I55" i="1" s="1"/>
  <c r="I19" i="1" s="1"/>
  <c r="I63" i="12"/>
  <c r="I39" i="1"/>
  <c r="I40" i="1" s="1"/>
  <c r="J39" i="1" s="1"/>
  <c r="J40" i="1" s="1"/>
  <c r="F40" i="1"/>
  <c r="K129" i="12"/>
  <c r="G111" i="12"/>
  <c r="I54" i="1" s="1"/>
  <c r="K73" i="12"/>
  <c r="Q73" i="12"/>
  <c r="I73" i="12"/>
  <c r="G66" i="12"/>
  <c r="I52" i="1" s="1"/>
  <c r="K63" i="12"/>
  <c r="Q63" i="12"/>
  <c r="O40" i="12"/>
  <c r="G18" i="12"/>
  <c r="I49" i="1" s="1"/>
  <c r="O13" i="12"/>
  <c r="U8" i="12"/>
  <c r="U129" i="12"/>
  <c r="Q111" i="12"/>
  <c r="I111" i="12"/>
  <c r="O111" i="12"/>
  <c r="U73" i="12"/>
  <c r="Q66" i="12"/>
  <c r="I66" i="12"/>
  <c r="O66" i="12"/>
  <c r="U63" i="12"/>
  <c r="K40" i="12"/>
  <c r="Q40" i="12"/>
  <c r="I40" i="12"/>
  <c r="Q18" i="12"/>
  <c r="I18" i="12"/>
  <c r="O18" i="12"/>
  <c r="K13" i="12"/>
  <c r="Q13" i="12"/>
  <c r="I13" i="12"/>
  <c r="K111" i="12"/>
  <c r="G73" i="12"/>
  <c r="I53" i="1" s="1"/>
  <c r="K66" i="12"/>
  <c r="U40" i="12"/>
  <c r="K18" i="12"/>
  <c r="U13" i="12"/>
  <c r="O8" i="12"/>
  <c r="Q129" i="12"/>
  <c r="I129" i="12"/>
  <c r="O129" i="12"/>
  <c r="U111" i="12"/>
  <c r="O73" i="12"/>
  <c r="U66" i="12"/>
  <c r="G40" i="12"/>
  <c r="I50" i="1" s="1"/>
  <c r="U18" i="12"/>
  <c r="K8" i="12"/>
  <c r="Q8" i="12"/>
  <c r="I8" i="12"/>
  <c r="G28" i="1"/>
  <c r="G23" i="1"/>
  <c r="G29" i="1" s="1"/>
  <c r="M8" i="12"/>
  <c r="M130" i="12"/>
  <c r="M129" i="12" s="1"/>
  <c r="M112" i="12"/>
  <c r="M111" i="12" s="1"/>
  <c r="M75" i="12"/>
  <c r="M73" i="12" s="1"/>
  <c r="M67" i="12"/>
  <c r="M66" i="12" s="1"/>
  <c r="M65" i="12"/>
  <c r="M63" i="12" s="1"/>
  <c r="M42" i="12"/>
  <c r="M40" i="12" s="1"/>
  <c r="M19" i="12"/>
  <c r="M18" i="12" s="1"/>
  <c r="M15" i="12"/>
  <c r="M13" i="12" s="1"/>
  <c r="G8" i="12"/>
  <c r="I17" i="1" l="1"/>
  <c r="I47" i="1"/>
  <c r="G138" i="12"/>
  <c r="I16" i="1" l="1"/>
  <c r="I21" i="1" s="1"/>
  <c r="I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<sst xmlns="http://schemas.openxmlformats.org/spreadsheetml/2006/main" count="590" uniqueCount="317">
  <si>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</si>
  <si>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</si>
  <si>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</si>
  <si>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</si>
  <si>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</si>
  <si>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</si>
  <si>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</si>
  <si>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</si>
  <si>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</si>
  <si>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</si>
  <si>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</si>
  <si>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</si>
  <si>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</si>
  <si>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</si>
  <si>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</si>
  <si>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</si>
  <si>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</si>
  <si>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</si>
  <si>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</si>
  <si>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</si>
  <si>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</si>
  <si>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</si>
  <si>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</si>
  <si>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</si>
  <si>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</si>
  <si>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</si>
  <si>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</si>
  <si>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</si>
  <si>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</si>
  <si>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</si>
  <si>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</si>
  <si>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</si>
  <si>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</si>
  <si>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</si>
  <si>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</si>
  <si>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</si>
  <si>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</si>
  <si>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</si>
  <si>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</si>
  <si>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</si>
  <si>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</si>
  <si>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</si>
  <si>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</si>
  <si>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</si>
  <si>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</si>
  <si>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Ing.Jeníčková,Ing. Zikudová</t>
  </si>
  <si>
    <t>Stavební úpravy č.p. 22 v Hubálově, SOU Hubálov</t>
  </si>
  <si>
    <t>SOU Hubálov</t>
  </si>
  <si>
    <t xml:space="preserve">Hubálov 17 </t>
  </si>
  <si>
    <t>Loukovec</t>
  </si>
  <si>
    <t>29411</t>
  </si>
  <si>
    <t>69566</t>
  </si>
  <si>
    <t>JENA-CZ, společnost s ručením omezeným</t>
  </si>
  <si>
    <t>Kacanovy 11</t>
  </si>
  <si>
    <t>Turnov</t>
  </si>
  <si>
    <t>511 01</t>
  </si>
  <si>
    <t>25295365</t>
  </si>
  <si>
    <t>Celkem za stavbu</t>
  </si>
  <si>
    <t>CZK</t>
  </si>
  <si>
    <t>Rekapitulace dílů</t>
  </si>
  <si>
    <t>Typ dílu</t>
  </si>
  <si>
    <t>97</t>
  </si>
  <si>
    <t>Prorážení otvorů</t>
  </si>
  <si>
    <t>713</t>
  </si>
  <si>
    <t>Izolace tepelné</t>
  </si>
  <si>
    <t>723</t>
  </si>
  <si>
    <t>Vnitřní plynovod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</si>
  <si>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</si>
  <si>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</si>
  <si>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</si>
  <si>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</si>
  <si>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</si>
  <si>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</si>
  <si>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</si>
  <si>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</si>
  <si>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</si>
  <si>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</si>
  <si>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VN</t>
  </si>
  <si>
    <t>ON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</si>
  <si>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</si>
  <si>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</si>
  <si>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</si>
  <si>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</si>
  <si>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</si>
  <si>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</si>
  <si>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</si>
  <si>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</si>
  <si>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</si>
  <si>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</si>
  <si>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</si>
  <si>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</si>
  <si>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</si>
  <si>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</si>
  <si>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</si>
  <si>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</si>
  <si>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</si>
  <si>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</si>
  <si>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</si>
  <si>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</si>
  <si>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</si>
  <si>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</si>
  <si>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</si>
  <si>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</si>
  <si>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</si>
  <si>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</si>
  <si>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971033231R00</t>
  </si>
  <si>
    <t>Vybourání otv. zeď cihel. 0,0225 m2, tl. 15cm, MVC</t>
  </si>
  <si>
    <t>kus</t>
  </si>
  <si>
    <t>POL1_0</t>
  </si>
  <si>
    <t>971033151R00</t>
  </si>
  <si>
    <t>Vybourání otvorů zeď cihel. d=6 cm, tl. 45 cm, MVC</t>
  </si>
  <si>
    <t>972054141R00</t>
  </si>
  <si>
    <t>Vybourání otv. stropy ŽB pl. 0,0225 m2, tl. 15 cm</t>
  </si>
  <si>
    <t>974031133R00</t>
  </si>
  <si>
    <t>Vysekání rýh ve zdi cihelné 5 x 10 cm</t>
  </si>
  <si>
    <t>m</t>
  </si>
  <si>
    <t>713181214RT5</t>
  </si>
  <si>
    <t>Izolace návleková MIRELON PRO tl. stěny 20 mm, vnitřní průměr 15 mm</t>
  </si>
  <si>
    <t>713181214RT6</t>
  </si>
  <si>
    <t>Izolace návleková tl. stěny 20 mm, vnitřní průměr 18 mm</t>
  </si>
  <si>
    <t>713181215RT9</t>
  </si>
  <si>
    <t>Izolace návleková tl. stěny 25 mm, vnitřní průměr 28 mm</t>
  </si>
  <si>
    <t>713181212RT7</t>
  </si>
  <si>
    <t>Izolace návleková MIRELON PRO tl. stěny 9 mm, vnitřní průměr 22 mm</t>
  </si>
  <si>
    <t>723160334R00</t>
  </si>
  <si>
    <t>Rozpěrka přípojky plynoměru G 1</t>
  </si>
  <si>
    <t>soubor</t>
  </si>
  <si>
    <t>723163104R00</t>
  </si>
  <si>
    <t>Potrubí z měděných trubek D 22 x 1,0 mm</t>
  </si>
  <si>
    <t>723163105R00</t>
  </si>
  <si>
    <t>Potrubí z měděných trubek D 28 x 1,5 mm</t>
  </si>
  <si>
    <t>7231</t>
  </si>
  <si>
    <t>Zátka pro odvzdušnění měděného potrubí dn 22x1</t>
  </si>
  <si>
    <t>ks</t>
  </si>
  <si>
    <t>POL3_0</t>
  </si>
  <si>
    <t>723163106R00</t>
  </si>
  <si>
    <t>Potrubí z měděných trubek D 35 x 1,2 mm chránička</t>
  </si>
  <si>
    <t>7232</t>
  </si>
  <si>
    <t>Protipožární prostup měděného potrubí stěnou</t>
  </si>
  <si>
    <t>Soub.</t>
  </si>
  <si>
    <t>723237214R00</t>
  </si>
  <si>
    <t>Kohout kulový,2xvnitřní závit G 3/4"</t>
  </si>
  <si>
    <t>POP</t>
  </si>
  <si>
    <t>max. provozní tlak 1,2 MPa, max. provozní tlak MOP s topnými plyny 0,5 MPa</t>
  </si>
  <si>
    <t>3/4"Fx3/4"F, poniklovaná mosaz, žlutá páčka</t>
  </si>
  <si>
    <t>723237215R00</t>
  </si>
  <si>
    <t>Kohout kulový,2xvnitřní závit DN 25</t>
  </si>
  <si>
    <t>1"Fx1"F, poniklovaná mosaz, žlutá páčka</t>
  </si>
  <si>
    <t>723239102R00</t>
  </si>
  <si>
    <t>Montáž plynovodních armatur, 2 závity, G 3/4</t>
  </si>
  <si>
    <t>7233</t>
  </si>
  <si>
    <t>Detektor úniku plynu</t>
  </si>
  <si>
    <t>Soubor</t>
  </si>
  <si>
    <t>plynů, akustický a optický poplach, uzavírání havarijního ventilu.</t>
  </si>
  <si>
    <t>7234</t>
  </si>
  <si>
    <t>Havarijní ventil elektromagnetický  DN 3/4"</t>
  </si>
  <si>
    <t>bez proudu zapnuto</t>
  </si>
  <si>
    <t>998723102R00</t>
  </si>
  <si>
    <t>Přesun hmot pro vnitřní plynovod, výšky do 12 m</t>
  </si>
  <si>
    <t>t</t>
  </si>
  <si>
    <t>731249312R00</t>
  </si>
  <si>
    <t>Montáž závěsných kotlů turbo bez TUV, odkouření</t>
  </si>
  <si>
    <t>731249322R00</t>
  </si>
  <si>
    <t>Montáž závěsných kotlů turbo s TUV, odkouření</t>
  </si>
  <si>
    <t>7311</t>
  </si>
  <si>
    <t>Plyn. kondenzační kotel topný P= 4,3-24,1 kW</t>
  </si>
  <si>
    <t>Nástěnný kotel sezónní energetická účinnost 93 %, třída NOx 6, max. provozní tlak 3</t>
  </si>
  <si>
    <t>Ekvitermní řízení je v základní výbavě kotle kotel je vybaven úsporným, plně modulovaným čerpadlem.</t>
  </si>
  <si>
    <t>7312</t>
  </si>
  <si>
    <t>Plynový kondenzační kotel kombinovaný závěsný,  P=3-20,5 kW</t>
  </si>
  <si>
    <t>7313</t>
  </si>
  <si>
    <t>Venkovní sonda pro ekvitermní regulaci</t>
  </si>
  <si>
    <t>IP 66, uvnitř je dvoupólová svorkovnice pro připojení dvojžílového kabelu</t>
  </si>
  <si>
    <t>7314</t>
  </si>
  <si>
    <t>Řídící jednotka</t>
  </si>
  <si>
    <t>Jednotka je vybavena jedním komunikačním protokolem na bázi protokolu OpenTherm.</t>
  </si>
  <si>
    <t>Režim vzdáleného spínání jednotky pomocí GSM modulu.</t>
  </si>
  <si>
    <t>7315</t>
  </si>
  <si>
    <t xml:space="preserve">Týdenní programovatelný termostat typu ON/OFf </t>
  </si>
  <si>
    <t>ka</t>
  </si>
  <si>
    <t>Bezdrátové provedení</t>
  </si>
  <si>
    <t>731412132R00</t>
  </si>
  <si>
    <t>Odkouření připojení na komín 60/100 mm PP dl. 0,5m</t>
  </si>
  <si>
    <t>sada</t>
  </si>
  <si>
    <t>731412111R00</t>
  </si>
  <si>
    <t>Odkouř. koax.svislé 60/100 PP dl.1,5m vč.stř.nást.</t>
  </si>
  <si>
    <t>731412171R00</t>
  </si>
  <si>
    <t>Průchodka střešní pro šik. stř. s olověným límcem</t>
  </si>
  <si>
    <t>731412211R00</t>
  </si>
  <si>
    <t>Odkouř. koax.svislé 80/125 PP dl.1,5m vč.stř.nást.</t>
  </si>
  <si>
    <t>731412252R00</t>
  </si>
  <si>
    <t>Kus prodlužovací odkouření 80/125 mm PP dl. 1,0 m</t>
  </si>
  <si>
    <t>998731102R00</t>
  </si>
  <si>
    <t>Přesun hmot pro kotelny, výšky do 12 m</t>
  </si>
  <si>
    <t>732331512R00</t>
  </si>
  <si>
    <t>Nádoby expanzní tlak.s membránou 8 l</t>
  </si>
  <si>
    <t>998732102R00</t>
  </si>
  <si>
    <t>Přesun hmot pro strojovny, výšky do 12 m</t>
  </si>
  <si>
    <t>733163102R00</t>
  </si>
  <si>
    <t>Potrubí z měděných trubek D 15 x 1,0 mm</t>
  </si>
  <si>
    <t>733163103R00</t>
  </si>
  <si>
    <t>Potrubí z měděných trubek D 18 x 1,0 mm</t>
  </si>
  <si>
    <t>733163104R00</t>
  </si>
  <si>
    <t>Potrubí z měděných trubek D 22 x 1 ,0mm</t>
  </si>
  <si>
    <t>733163105R00</t>
  </si>
  <si>
    <t>Potrubí z měděných trubek D 28 x 1,0 mm</t>
  </si>
  <si>
    <t>733190107R00</t>
  </si>
  <si>
    <t>Tlaková zkouška potrubí  DN 25</t>
  </si>
  <si>
    <t>998733103R00</t>
  </si>
  <si>
    <t>Přesun hmot pro rozvody potrubí, výšky do 24 m</t>
  </si>
  <si>
    <t>734213111R00</t>
  </si>
  <si>
    <t>Ventil automatický odvzdušňovací G 3/8"</t>
  </si>
  <si>
    <t>734223112RT4</t>
  </si>
  <si>
    <t xml:space="preserve">Ventil termostatický, rohový DN 15, s hlavicí ručního ovládání </t>
  </si>
  <si>
    <t>pro připojení Cu, přednastavení Kv průtoku a vyvažování diferenčního tlaku a průtoku</t>
  </si>
  <si>
    <t>1/2"xEK, niklovaná mosaz, 0,1 - 0,6 bar</t>
  </si>
  <si>
    <t>734223122RT4</t>
  </si>
  <si>
    <t>Ventil termostatický, přímý DN 15, s hlavicí ručního ovládání</t>
  </si>
  <si>
    <t>734233112R00</t>
  </si>
  <si>
    <t>Kohout kulový, vnitř. závit DN 20</t>
  </si>
  <si>
    <t>PN 25,3/4"FF, ovládání pákou, niklovaná mosaz</t>
  </si>
  <si>
    <t>734233113R00</t>
  </si>
  <si>
    <t>Kohout kulový, vnitř.-vnitř.závit DN 25</t>
  </si>
  <si>
    <t>PN 25,1"FF, ovládání pákou, niklovaná mosaz</t>
  </si>
  <si>
    <t>734263115R00</t>
  </si>
  <si>
    <t>Šroubení regulační, rohové,  EK x DN 15</t>
  </si>
  <si>
    <t>734263135R00</t>
  </si>
  <si>
    <t>Šroubení regulační, přímé,  EK x DN 15</t>
  </si>
  <si>
    <t>734263211R00</t>
  </si>
  <si>
    <t>Šroubení regulační dvoutrub.rohové EK 15</t>
  </si>
  <si>
    <t>připojení otopných těles VK, regulace průtoku nebo jeho úplné uzavření</t>
  </si>
  <si>
    <t>pro tělesa s 1/2" vnitřním závitem, osová vzdálenost připojení 50 mm, závit dle ISO 228/1</t>
  </si>
  <si>
    <t>max. provozní tlak 10 bar, EKx3/4"F</t>
  </si>
  <si>
    <t>734263221R00</t>
  </si>
  <si>
    <t>Šroubení regulační dvoutrub. přímé, EK</t>
  </si>
  <si>
    <t>734263772R00</t>
  </si>
  <si>
    <t>Šroubení svěrné na měď 15x1 mm - EK</t>
  </si>
  <si>
    <t>734293312R00</t>
  </si>
  <si>
    <t>Kohout kulový vypouštěcí, IVAR.EURO M DN 15</t>
  </si>
  <si>
    <t>551200161R</t>
  </si>
  <si>
    <t xml:space="preserve">Hlavice termostatická kapalinová </t>
  </si>
  <si>
    <t>s připojovacím závitem M 30x1,5 a Clip-Clap systém Danfoss, možnost nastavení pěti hodnot prostorové teploty.</t>
  </si>
  <si>
    <t>Umožňuje aretaci maximálního nastavení teploty v prostoru, případně blokaci na jednu pevnou teplotu.</t>
  </si>
  <si>
    <t>vč. objímky proti zcizení.</t>
  </si>
  <si>
    <t>5512001601R</t>
  </si>
  <si>
    <t>Hlavice ruční M 30 x 1,5</t>
  </si>
  <si>
    <t>734209114R00</t>
  </si>
  <si>
    <t>Montáž armatur závitových,se 2závity, G 3/4</t>
  </si>
  <si>
    <t>734209115R00</t>
  </si>
  <si>
    <t>Montáž armatur závitových,se 2závity, G 1</t>
  </si>
  <si>
    <t>7341</t>
  </si>
  <si>
    <t>Magnetický separační filtr s funkcí by-pass G 3/4"</t>
  </si>
  <si>
    <t>odkalovací, opatřen magnetem pro zachycování magnetických nečistot a nerezovou filtrační vložkou 500 mikrometrů</t>
  </si>
  <si>
    <t>pro zachycování nemagnetických nečistot. Integrovaný uzavírací ventil.</t>
  </si>
  <si>
    <t>7342</t>
  </si>
  <si>
    <t>Magnetický separační filtr s funkcí by-pass G 1"</t>
  </si>
  <si>
    <t>998734103R00</t>
  </si>
  <si>
    <t>Přesun hmot pro armatury, výšky do 24 m</t>
  </si>
  <si>
    <t>735157101R00</t>
  </si>
  <si>
    <t>Otopná těl.panelová Ventil Kompakt 10  300/ 500</t>
  </si>
  <si>
    <t>735157162R00</t>
  </si>
  <si>
    <t>Otopná těl.panelévá Ventil Kompakt 10  600/ 600</t>
  </si>
  <si>
    <t>735157261R00</t>
  </si>
  <si>
    <t>Otopná těl.panelová Ventil Kompakt 11  600/ 500</t>
  </si>
  <si>
    <t>735157262R00</t>
  </si>
  <si>
    <t>Otopná těl.panelová Ventil Kompakt 11  600/ 600</t>
  </si>
  <si>
    <t>735157264R00</t>
  </si>
  <si>
    <t>Otopná těl.panelová Ventil Kompakt 11  600/ 800</t>
  </si>
  <si>
    <t>735157265R00</t>
  </si>
  <si>
    <t>Otopná těl.panelová Ventil Kompakt 11  600/ 900</t>
  </si>
  <si>
    <t>735157267R00</t>
  </si>
  <si>
    <t>Otopná těl.panelová Ventil Kompakt 11  600/1100</t>
  </si>
  <si>
    <t>735157268R00</t>
  </si>
  <si>
    <t>Otopná těl.panelová Ventil Kompakt 11  600/1200</t>
  </si>
  <si>
    <t>735157565R00</t>
  </si>
  <si>
    <t>Otopná těl.panelová Ventil Kompakt 21  600/ 900</t>
  </si>
  <si>
    <t>735157665R00</t>
  </si>
  <si>
    <t>Otopná těl.panelová Ventil Kompakt 21  700/ 900</t>
  </si>
  <si>
    <t>735157666R00</t>
  </si>
  <si>
    <t>Otopná těl.panelová Ventil Kompakt 22  600/1000</t>
  </si>
  <si>
    <t>735157668R00</t>
  </si>
  <si>
    <t>Otopná těl.panelová Ventil Kompakt 22  600/1200</t>
  </si>
  <si>
    <t>735171304R00</t>
  </si>
  <si>
    <t>Těleso trubkové koupelnové KLC 900.450</t>
  </si>
  <si>
    <t>735171305R00</t>
  </si>
  <si>
    <t>Těleso trubkové koupelnové KLC 900.500</t>
  </si>
  <si>
    <t>735191910R00</t>
  </si>
  <si>
    <t xml:space="preserve">Napuštění vody do otopného systému </t>
  </si>
  <si>
    <t>l</t>
  </si>
  <si>
    <t>735000912R00</t>
  </si>
  <si>
    <t>Vyregulování ventilů s termost.ovládáním</t>
  </si>
  <si>
    <t>998735102R00</t>
  </si>
  <si>
    <t>Přesun hmot pro otopná tělesa, výšky do 12 m</t>
  </si>
  <si>
    <t>005241010R</t>
  </si>
  <si>
    <t xml:space="preserve">Dokumentace skutečného provedení </t>
  </si>
  <si>
    <t>005211080R</t>
  </si>
  <si>
    <t xml:space="preserve">Bezpečnostní a hygienická opatření na staveništi </t>
  </si>
  <si>
    <t>005231010R</t>
  </si>
  <si>
    <t>Revize plynových rozvodů</t>
  </si>
  <si>
    <t>005124010R</t>
  </si>
  <si>
    <t>Koordinační činnost</t>
  </si>
  <si>
    <t>005231040R</t>
  </si>
  <si>
    <t>Provozní řády</t>
  </si>
  <si>
    <t>005231030R</t>
  </si>
  <si>
    <t xml:space="preserve">Zkušební provoz </t>
  </si>
  <si>
    <t>005231020R</t>
  </si>
  <si>
    <t>Individuální a komplexní vyzkoušení</t>
  </si>
  <si>
    <t>kulový kohout pro topné plyny, plnoprůtokový</t>
  </si>
  <si>
    <t>ulový kohout pro topné plyny, plnoprůtokový</t>
  </si>
  <si>
    <t>dvoustupňová signalizace výskytu koncentrace topných</t>
  </si>
  <si>
    <t>Programovatelný prostorový termostat. Umožňuje nastaven ekvitermní křivky.</t>
  </si>
  <si>
    <t/>
  </si>
  <si>
    <t>SUM</t>
  </si>
  <si>
    <t>POPUZIV</t>
  </si>
  <si>
    <t>END</t>
  </si>
  <si>
    <t>Slepý rozpočet ÚT, OPZ</t>
  </si>
  <si>
    <t>Stavba: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</si>
</sst>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8" fillId="3" borderId="0" xfId="0" applyFont="1" applyFill="1"/>
    <xf numFmtId="0" fontId="8" fillId="3" borderId="2" xfId="0" applyFont="1" applyFill="1" applyBorder="1"/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9" fillId="0" borderId="0" xfId="0" applyFont="1" applyAlignment="1">
      <alignment wrapText="1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9" xfId="0" applyFill="1" applyBorder="1" applyAlignment="1">
      <alignment wrapText="1"/>
    </xf>
    <xf numFmtId="0" fontId="17" fillId="0" borderId="34" xfId="0" applyFont="1" applyBorder="1" applyAlignment="1">
      <alignment horizontal="center" vertical="top" shrinkToFit="1"/>
    </xf>
    <xf numFmtId="0" fontId="0" fillId="3" borderId="38" xfId="0" applyFill="1" applyBorder="1" applyAlignment="1">
      <alignment horizontal="center"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0" fillId="3" borderId="48" xfId="0" applyNumberFormat="1" applyFill="1" applyBorder="1" applyAlignment="1">
      <alignment vertical="top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1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48" xfId="0" applyFill="1" applyBorder="1" applyAlignment="1">
      <alignment horizontal="center" vertical="top"/>
    </xf>
    <xf numFmtId="16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8" xfId="0" applyFont="1" applyBorder="1" applyAlignment="1">
      <alignment horizontal="center"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7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/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18" fillId="0" borderId="26" xfId="0" applyFont="1" applyBorder="1" applyAlignment="1">
      <alignment horizontal="left" vertical="top" wrapText="1"/>
    </xf>
    <xf numFmtId="0" fontId="18" fillId="0" borderId="0" xfId="0" applyFont="1" applyAlignment="1">
      <alignment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18" fillId="0" borderId="0" xfId="0" applyNumberFormat="1" applyFont="1" applyAlignment="1">
      <alignment vertical="top" wrapText="1" shrinkToFit="1"/>
    </xf>
    <xf numFmtId="4" fontId="18" fillId="0" borderId="35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8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9"/>
  <sheetViews>
    <sheetView showGridLines="0" tabSelected="1" topLeftCell="B13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3" t="s">
        <v>36</v>
      </c>
      <c r="B1" s="219" t="s">
        <v>42</v>
      </c>
      <c r="C1" s="220"/>
      <c r="D1" s="220"/>
      <c r="E1" s="220"/>
      <c r="F1" s="220"/>
      <c r="G1" s="220"/>
      <c r="H1" s="220"/>
      <c r="I1" s="220"/>
      <c r="J1" s="221"/>
    </row>
    <row r="2" spans="1:15" ht="23.25" customHeight="1" x14ac:dyDescent="0.2">
      <c r="A2" s="3"/>
      <c r="B2" s="71" t="s">
        <v>40</v>
      </c>
      <c r="C2" s="72"/>
      <c r="D2" s="73"/>
      <c r="E2" s="73" t="s">
        <v>46</v>
      </c>
      <c r="F2" s="74"/>
      <c r="G2" s="74"/>
      <c r="H2" s="74"/>
      <c r="I2" s="74"/>
      <c r="J2" s="75"/>
      <c r="O2" s="1"/>
    </row>
    <row r="3" spans="1:15" ht="23.25" hidden="1" customHeight="1" x14ac:dyDescent="0.2">
      <c r="A3" s="3"/>
      <c r="B3" s="76" t="s">
        <v>43</v>
      </c>
      <c r="C3" s="72"/>
      <c r="D3" s="77"/>
      <c r="E3" s="77"/>
      <c r="F3" s="78"/>
      <c r="G3" s="78"/>
      <c r="H3" s="72"/>
      <c r="I3" s="79"/>
      <c r="J3" s="80"/>
    </row>
    <row r="4" spans="1:15" ht="23.25" hidden="1" customHeight="1" x14ac:dyDescent="0.2">
      <c r="A4" s="3"/>
      <c r="B4" s="81" t="s">
        <v>44</v>
      </c>
      <c r="C4" s="82"/>
      <c r="D4" s="83"/>
      <c r="E4" s="83"/>
      <c r="F4" s="84"/>
      <c r="G4" s="84"/>
      <c r="H4" s="84"/>
      <c r="I4" s="84"/>
      <c r="J4" s="85"/>
    </row>
    <row r="5" spans="1:15" ht="24" customHeight="1" x14ac:dyDescent="0.2">
      <c r="A5" s="3"/>
      <c r="B5" s="40" t="s">
        <v>21</v>
      </c>
      <c r="D5" s="86" t="s">
        <v>47</v>
      </c>
      <c r="E5" s="23"/>
      <c r="F5" s="23"/>
      <c r="G5" s="23"/>
      <c r="H5" s="25" t="s">
        <v>33</v>
      </c>
      <c r="I5" s="86" t="s">
        <v>51</v>
      </c>
      <c r="J5" s="9"/>
    </row>
    <row r="6" spans="1:15" ht="15.75" customHeight="1" x14ac:dyDescent="0.2">
      <c r="A6" s="3"/>
      <c r="B6" s="35"/>
      <c r="C6" s="23"/>
      <c r="D6" s="86" t="s">
        <v>48</v>
      </c>
      <c r="E6" s="23"/>
      <c r="F6" s="23"/>
      <c r="G6" s="23"/>
      <c r="H6" s="25" t="s">
        <v>34</v>
      </c>
      <c r="I6" s="86"/>
      <c r="J6" s="9"/>
    </row>
    <row r="7" spans="1:15" ht="15.75" customHeight="1" x14ac:dyDescent="0.2">
      <c r="A7" s="3"/>
      <c r="B7" s="36"/>
      <c r="C7" s="87" t="s">
        <v>50</v>
      </c>
      <c r="D7" s="70" t="s">
        <v>49</v>
      </c>
      <c r="E7" s="30"/>
      <c r="F7" s="30"/>
      <c r="G7" s="30"/>
      <c r="H7" s="31"/>
      <c r="I7" s="30"/>
      <c r="J7" s="43"/>
    </row>
    <row r="8" spans="1:15" ht="24" hidden="1" customHeight="1" x14ac:dyDescent="0.2">
      <c r="A8" s="3"/>
      <c r="B8" s="40" t="s">
        <v>19</v>
      </c>
      <c r="D8" s="29"/>
      <c r="H8" s="25" t="s">
        <v>33</v>
      </c>
      <c r="I8" s="29"/>
      <c r="J8" s="9"/>
    </row>
    <row r="9" spans="1:15" ht="15.75" hidden="1" customHeight="1" x14ac:dyDescent="0.2">
      <c r="A9" s="3"/>
      <c r="B9" s="3"/>
      <c r="D9" s="29"/>
      <c r="H9" s="25" t="s">
        <v>34</v>
      </c>
      <c r="I9" s="29"/>
      <c r="J9" s="9"/>
    </row>
    <row r="10" spans="1:15" ht="15.75" hidden="1" customHeight="1" x14ac:dyDescent="0.2">
      <c r="A10" s="3"/>
      <c r="B10" s="44"/>
      <c r="C10" s="24"/>
      <c r="D10" s="39"/>
      <c r="E10" s="31"/>
      <c r="F10" s="31"/>
      <c r="G10" s="15"/>
      <c r="H10" s="15"/>
      <c r="I10" s="45"/>
      <c r="J10" s="43"/>
    </row>
    <row r="11" spans="1:15" ht="24" customHeight="1" x14ac:dyDescent="0.2">
      <c r="A11" s="3"/>
      <c r="B11" s="40" t="s">
        <v>18</v>
      </c>
      <c r="D11" s="226" t="s">
        <v>52</v>
      </c>
      <c r="E11" s="226"/>
      <c r="F11" s="226"/>
      <c r="G11" s="226"/>
      <c r="H11" s="25" t="s">
        <v>33</v>
      </c>
      <c r="I11" s="89" t="s">
        <v>56</v>
      </c>
      <c r="J11" s="9"/>
    </row>
    <row r="12" spans="1:15" ht="15.75" customHeight="1" x14ac:dyDescent="0.2">
      <c r="A12" s="3"/>
      <c r="B12" s="35"/>
      <c r="C12" s="23"/>
      <c r="D12" s="229" t="s">
        <v>53</v>
      </c>
      <c r="E12" s="229"/>
      <c r="F12" s="229"/>
      <c r="G12" s="229"/>
      <c r="H12" s="25" t="s">
        <v>34</v>
      </c>
      <c r="I12" s="89"/>
      <c r="J12" s="9"/>
    </row>
    <row r="13" spans="1:15" ht="15.75" customHeight="1" x14ac:dyDescent="0.2">
      <c r="A13" s="3"/>
      <c r="B13" s="36"/>
      <c r="C13" s="88" t="s">
        <v>55</v>
      </c>
      <c r="D13" s="230" t="s">
        <v>54</v>
      </c>
      <c r="E13" s="230"/>
      <c r="F13" s="230"/>
      <c r="G13" s="230"/>
      <c r="H13" s="26"/>
      <c r="I13" s="30"/>
      <c r="J13" s="43"/>
    </row>
    <row r="14" spans="1:15" ht="24" hidden="1" customHeight="1" x14ac:dyDescent="0.2">
      <c r="A14" s="3"/>
      <c r="B14" s="56" t="s">
        <v>20</v>
      </c>
      <c r="C14" s="57"/>
      <c r="D14" s="58" t="s">
        <v>45</v>
      </c>
      <c r="E14" s="59"/>
      <c r="F14" s="59"/>
      <c r="G14" s="59"/>
      <c r="H14" s="60"/>
      <c r="I14" s="59"/>
      <c r="J14" s="61"/>
    </row>
    <row r="15" spans="1:15" ht="32.25" customHeight="1" x14ac:dyDescent="0.2">
      <c r="A15" s="3"/>
      <c r="B15" s="44" t="s">
        <v>31</v>
      </c>
      <c r="C15" s="62"/>
      <c r="D15" s="15"/>
      <c r="E15" s="225"/>
      <c r="F15" s="225"/>
      <c r="G15" s="227"/>
      <c r="H15" s="227"/>
      <c r="I15" s="227" t="s">
        <v>28</v>
      </c>
      <c r="J15" s="228"/>
    </row>
    <row r="16" spans="1:15" ht="23.25" customHeight="1" x14ac:dyDescent="0.2">
      <c r="A16" s="138" t="s">
        <v>23</v>
      </c>
      <c r="B16" s="139" t="s">
        <v>23</v>
      </c>
      <c r="C16" s="48"/>
      <c r="D16" s="49"/>
      <c r="E16" s="209"/>
      <c r="F16" s="210"/>
      <c r="G16" s="209"/>
      <c r="H16" s="210"/>
      <c r="I16" s="209">
        <f>SUMIF(F47:F55,A16,I47:I55)+SUMIF(F47:F55,"PSU",I47:I55)</f>
        <v>0</v>
      </c>
      <c r="J16" s="211"/>
    </row>
    <row r="17" spans="1:10" ht="23.25" customHeight="1" x14ac:dyDescent="0.2">
      <c r="A17" s="138" t="s">
        <v>24</v>
      </c>
      <c r="B17" s="139" t="s">
        <v>24</v>
      </c>
      <c r="C17" s="48"/>
      <c r="D17" s="49"/>
      <c r="E17" s="209"/>
      <c r="F17" s="210"/>
      <c r="G17" s="209"/>
      <c r="H17" s="210"/>
      <c r="I17" s="209">
        <f>SUMIF(F47:F55,A17,I47:I55)</f>
        <v>0</v>
      </c>
      <c r="J17" s="211"/>
    </row>
    <row r="18" spans="1:10" ht="23.25" customHeight="1" x14ac:dyDescent="0.2">
      <c r="A18" s="138" t="s">
        <v>25</v>
      </c>
      <c r="B18" s="139" t="s">
        <v>25</v>
      </c>
      <c r="C18" s="48"/>
      <c r="D18" s="49"/>
      <c r="E18" s="209"/>
      <c r="F18" s="210"/>
      <c r="G18" s="209"/>
      <c r="H18" s="210"/>
      <c r="I18" s="209">
        <f>SUMIF(F47:F55,A18,I47:I55)</f>
        <v>0</v>
      </c>
      <c r="J18" s="211"/>
    </row>
    <row r="19" spans="1:10" ht="23.25" customHeight="1" x14ac:dyDescent="0.2">
      <c r="A19" s="138" t="s">
        <v>77</v>
      </c>
      <c r="B19" s="139" t="s">
        <v>26</v>
      </c>
      <c r="C19" s="48"/>
      <c r="D19" s="49"/>
      <c r="E19" s="209"/>
      <c r="F19" s="210"/>
      <c r="G19" s="209"/>
      <c r="H19" s="210"/>
      <c r="I19" s="209">
        <f>SUMIF(F47:F55,A19,I47:I55)</f>
        <v>0</v>
      </c>
      <c r="J19" s="211"/>
    </row>
    <row r="20" spans="1:10" ht="23.25" customHeight="1" x14ac:dyDescent="0.2">
      <c r="A20" s="138" t="s">
        <v>78</v>
      </c>
      <c r="B20" s="139" t="s">
        <v>27</v>
      </c>
      <c r="C20" s="48"/>
      <c r="D20" s="49"/>
      <c r="E20" s="209"/>
      <c r="F20" s="210"/>
      <c r="G20" s="209"/>
      <c r="H20" s="210"/>
      <c r="I20" s="209">
        <f>SUMIF(F47:F55,A20,I47:I55)</f>
        <v>0</v>
      </c>
      <c r="J20" s="211"/>
    </row>
    <row r="21" spans="1:10" ht="23.25" customHeight="1" x14ac:dyDescent="0.2">
      <c r="A21" s="3"/>
      <c r="B21" s="64" t="s">
        <v>28</v>
      </c>
      <c r="C21" s="65"/>
      <c r="D21" s="66"/>
      <c r="E21" s="217"/>
      <c r="F21" s="232"/>
      <c r="G21" s="217"/>
      <c r="H21" s="232"/>
      <c r="I21" s="217">
        <f>SUM(I16:J20)</f>
        <v>0</v>
      </c>
      <c r="J21" s="218"/>
    </row>
    <row r="22" spans="1:10" ht="33" customHeight="1" x14ac:dyDescent="0.2">
      <c r="A22" s="3"/>
      <c r="B22" s="55" t="s">
        <v>32</v>
      </c>
      <c r="C22" s="48"/>
      <c r="D22" s="49"/>
      <c r="E22" s="54"/>
      <c r="F22" s="51"/>
      <c r="G22" s="42"/>
      <c r="H22" s="42"/>
      <c r="I22" s="42"/>
      <c r="J22" s="52"/>
    </row>
    <row r="23" spans="1:10" ht="23.25" customHeight="1" x14ac:dyDescent="0.2">
      <c r="A23" s="3"/>
      <c r="B23" s="47" t="s">
        <v>11</v>
      </c>
      <c r="C23" s="48"/>
      <c r="D23" s="49"/>
      <c r="E23" s="50">
        <v>15</v>
      </c>
      <c r="F23" s="51" t="s">
        <v>0</v>
      </c>
      <c r="G23" s="215">
        <f>ZakladDPHSniVypocet</f>
        <v>0</v>
      </c>
      <c r="H23" s="216"/>
      <c r="I23" s="216"/>
      <c r="J23" s="52" t="str">
        <f t="shared" ref="J23:J28" si="0">Mena</f>
        <v>CZK</v>
      </c>
    </row>
    <row r="24" spans="1:10" ht="23.25" hidden="1" customHeight="1" x14ac:dyDescent="0.2">
      <c r="A24" s="3"/>
      <c r="B24" s="47" t="s">
        <v>12</v>
      </c>
      <c r="C24" s="48"/>
      <c r="D24" s="49"/>
      <c r="E24" s="50">
        <f>SazbaDPH1</f>
        <v>15</v>
      </c>
      <c r="F24" s="51" t="s">
        <v>0</v>
      </c>
      <c r="G24" s="213">
        <f>I23*E23/100</f>
        <v>0</v>
      </c>
      <c r="H24" s="214"/>
      <c r="I24" s="214"/>
      <c r="J24" s="52" t="str">
        <f t="shared" si="0"/>
        <v>CZK</v>
      </c>
    </row>
    <row r="25" spans="1:10" ht="23.25" customHeight="1" thickBot="1" x14ac:dyDescent="0.25">
      <c r="A25" s="3"/>
      <c r="B25" s="47" t="s">
        <v>13</v>
      </c>
      <c r="C25" s="48"/>
      <c r="D25" s="49"/>
      <c r="E25" s="50">
        <v>21</v>
      </c>
      <c r="F25" s="51" t="s">
        <v>0</v>
      </c>
      <c r="G25" s="215">
        <f>ZakladDPHZaklVypocet</f>
        <v>0</v>
      </c>
      <c r="H25" s="216"/>
      <c r="I25" s="216"/>
      <c r="J25" s="52" t="str">
        <f t="shared" si="0"/>
        <v>CZK</v>
      </c>
    </row>
    <row r="26" spans="1:10" ht="23.25" hidden="1" customHeight="1" x14ac:dyDescent="0.2">
      <c r="A26" s="3"/>
      <c r="B26" s="41" t="s">
        <v>14</v>
      </c>
      <c r="C26" s="19"/>
      <c r="D26" s="15"/>
      <c r="E26" s="37">
        <f>SazbaDPH2</f>
        <v>21</v>
      </c>
      <c r="F26" s="38" t="s">
        <v>0</v>
      </c>
      <c r="G26" s="222">
        <f>I25*E25/100</f>
        <v>0</v>
      </c>
      <c r="H26" s="223"/>
      <c r="I26" s="223"/>
      <c r="J26" s="46" t="str">
        <f t="shared" si="0"/>
        <v>CZK</v>
      </c>
    </row>
    <row r="27" spans="1:10" ht="23.25" hidden="1" customHeight="1" thickBot="1" x14ac:dyDescent="0.25">
      <c r="A27" s="3"/>
      <c r="B27" s="40" t="s">
        <v>4</v>
      </c>
      <c r="C27" s="17"/>
      <c r="D27" s="20"/>
      <c r="E27" s="17"/>
      <c r="F27" s="18"/>
      <c r="G27" s="224">
        <f>0</f>
        <v>0</v>
      </c>
      <c r="H27" s="224"/>
      <c r="I27" s="224"/>
      <c r="J27" s="53" t="str">
        <f t="shared" si="0"/>
        <v>CZK</v>
      </c>
    </row>
    <row r="28" spans="1:10" ht="27.75" customHeight="1" thickBot="1" x14ac:dyDescent="0.25">
      <c r="A28" s="3"/>
      <c r="B28" s="111" t="s">
        <v>22</v>
      </c>
      <c r="C28" s="112"/>
      <c r="D28" s="112"/>
      <c r="E28" s="113"/>
      <c r="F28" s="114"/>
      <c r="G28" s="233">
        <f>ZakladDPHSniVypocet+ZakladDPHZaklVypocet</f>
        <v>0</v>
      </c>
      <c r="H28" s="233"/>
      <c r="I28" s="233"/>
      <c r="J28" s="115" t="str">
        <f t="shared" si="0"/>
        <v>CZK</v>
      </c>
    </row>
    <row r="29" spans="1:10" ht="27.75" hidden="1" customHeight="1" thickBot="1" x14ac:dyDescent="0.25">
      <c r="A29" s="3"/>
      <c r="B29" s="111" t="s">
        <v>35</v>
      </c>
      <c r="C29" s="116"/>
      <c r="D29" s="116"/>
      <c r="E29" s="116"/>
      <c r="F29" s="116"/>
      <c r="G29" s="231">
        <f>ZakladDPHSni+DPHSni+ZakladDPHZakl+DPHZakl+Zaokrouhleni</f>
        <v>0</v>
      </c>
      <c r="H29" s="231"/>
      <c r="I29" s="231"/>
      <c r="J29" s="117" t="s">
        <v>58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3"/>
      <c r="E32" s="33"/>
      <c r="F32" s="16" t="s">
        <v>9</v>
      </c>
      <c r="G32" s="33"/>
      <c r="H32" s="34">
        <f ca="1">TODAY()</f>
        <v>45155</v>
      </c>
      <c r="I32" s="33"/>
      <c r="J32" s="10"/>
    </row>
    <row r="33" spans="1:10" ht="47.25" customHeight="1" x14ac:dyDescent="0.2">
      <c r="A33" s="3"/>
      <c r="B33" s="3"/>
      <c r="J33" s="10"/>
    </row>
    <row r="34" spans="1:10" s="28" customFormat="1" ht="18.75" customHeight="1" x14ac:dyDescent="0.2">
      <c r="A34" s="27"/>
      <c r="B34" s="27"/>
      <c r="D34" s="22"/>
      <c r="E34" s="22"/>
      <c r="G34" s="22"/>
      <c r="H34" s="22"/>
      <c r="I34" s="22"/>
      <c r="J34" s="32"/>
    </row>
    <row r="35" spans="1:10" ht="12.75" customHeight="1" x14ac:dyDescent="0.2">
      <c r="A35" s="3"/>
      <c r="B35" s="3"/>
      <c r="D35" s="212" t="s">
        <v>2</v>
      </c>
      <c r="E35" s="212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7" t="s">
        <v>15</v>
      </c>
      <c r="C37" s="2"/>
      <c r="D37" s="2"/>
      <c r="E37" s="2"/>
      <c r="F37" s="100"/>
      <c r="G37" s="100"/>
      <c r="H37" s="100"/>
      <c r="I37" s="100"/>
      <c r="J37" s="2"/>
    </row>
    <row r="38" spans="1:10" ht="25.5" hidden="1" customHeight="1" x14ac:dyDescent="0.2">
      <c r="A38" s="92" t="s">
        <v>37</v>
      </c>
      <c r="B38" s="94" t="s">
        <v>16</v>
      </c>
      <c r="C38" s="95" t="s">
        <v>5</v>
      </c>
      <c r="D38" s="96"/>
      <c r="E38" s="96"/>
      <c r="F38" s="101" t="str">
        <f>B23</f>
        <v>Základ pro sníženou DPH</v>
      </c>
      <c r="G38" s="101" t="str">
        <f>B25</f>
        <v>Základ pro základní DPH</v>
      </c>
      <c r="H38" s="102" t="s">
        <v>17</v>
      </c>
      <c r="I38" s="103" t="s">
        <v>1</v>
      </c>
      <c r="J38" s="97" t="s">
        <v>0</v>
      </c>
    </row>
    <row r="39" spans="1:10" ht="25.5" hidden="1" customHeight="1" x14ac:dyDescent="0.2">
      <c r="A39" s="92">
        <v>1</v>
      </c>
      <c r="B39" s="98"/>
      <c r="C39" s="201"/>
      <c r="D39" s="202"/>
      <c r="E39" s="202"/>
      <c r="F39" s="104">
        <f>' Pol'!AC138</f>
        <v>0</v>
      </c>
      <c r="G39" s="105">
        <f>' Pol'!AD138</f>
        <v>0</v>
      </c>
      <c r="H39" s="106"/>
      <c r="I39" s="107">
        <f>F39+G39+H39</f>
        <v>0</v>
      </c>
      <c r="J39" s="99" t="str">
        <f>IF(CenaCelkemVypocet=0,"",I39/CenaCelkemVypocet*100)</f>
        <v/>
      </c>
    </row>
    <row r="40" spans="1:10" ht="25.5" hidden="1" customHeight="1" x14ac:dyDescent="0.2">
      <c r="A40" s="92"/>
      <c r="B40" s="203" t="s">
        <v>57</v>
      </c>
      <c r="C40" s="204"/>
      <c r="D40" s="204"/>
      <c r="E40" s="204"/>
      <c r="F40" s="108">
        <f>SUMIF(A39:A39,"=1",F39:F39)</f>
        <v>0</v>
      </c>
      <c r="G40" s="109">
        <f>SUMIF(A39:A39,"=1",G39:G39)</f>
        <v>0</v>
      </c>
      <c r="H40" s="109">
        <f>SUMIF(A39:A39,"=1",H39:H39)</f>
        <v>0</v>
      </c>
      <c r="I40" s="110">
        <f>SUMIF(A39:A39,"=1",I39:I39)</f>
        <v>0</v>
      </c>
      <c r="J40" s="93">
        <f>SUMIF(A39:A39,"=1",J39:J39)</f>
        <v>0</v>
      </c>
    </row>
    <row r="44" spans="1:10" ht="15.75" x14ac:dyDescent="0.25">
      <c r="B44" s="118" t="s">
        <v>59</v>
      </c>
    </row>
    <row r="46" spans="1:10" ht="25.5" customHeight="1" x14ac:dyDescent="0.2">
      <c r="A46" s="119"/>
      <c r="B46" s="123" t="s">
        <v>16</v>
      </c>
      <c r="C46" s="123" t="s">
        <v>5</v>
      </c>
      <c r="D46" s="124"/>
      <c r="E46" s="124"/>
      <c r="F46" s="127" t="s">
        <v>60</v>
      </c>
      <c r="G46" s="127"/>
      <c r="H46" s="127"/>
      <c r="I46" s="205" t="s">
        <v>28</v>
      </c>
      <c r="J46" s="205"/>
    </row>
    <row r="47" spans="1:10" ht="25.5" customHeight="1" x14ac:dyDescent="0.2">
      <c r="A47" s="120"/>
      <c r="B47" s="128" t="s">
        <v>61</v>
      </c>
      <c r="C47" s="207" t="s">
        <v>62</v>
      </c>
      <c r="D47" s="208"/>
      <c r="E47" s="208"/>
      <c r="F47" s="130" t="s">
        <v>23</v>
      </c>
      <c r="G47" s="131"/>
      <c r="H47" s="131"/>
      <c r="I47" s="206">
        <f>' Pol'!G8</f>
        <v>0</v>
      </c>
      <c r="J47" s="206"/>
    </row>
    <row r="48" spans="1:10" ht="25.5" customHeight="1" x14ac:dyDescent="0.2">
      <c r="A48" s="120"/>
      <c r="B48" s="122" t="s">
        <v>63</v>
      </c>
      <c r="C48" s="199" t="s">
        <v>64</v>
      </c>
      <c r="D48" s="200"/>
      <c r="E48" s="200"/>
      <c r="F48" s="132" t="s">
        <v>24</v>
      </c>
      <c r="G48" s="133"/>
      <c r="H48" s="133"/>
      <c r="I48" s="198">
        <f>' Pol'!G13</f>
        <v>0</v>
      </c>
      <c r="J48" s="198"/>
    </row>
    <row r="49" spans="1:10" ht="25.5" customHeight="1" x14ac:dyDescent="0.2">
      <c r="A49" s="120"/>
      <c r="B49" s="122" t="s">
        <v>65</v>
      </c>
      <c r="C49" s="199" t="s">
        <v>66</v>
      </c>
      <c r="D49" s="200"/>
      <c r="E49" s="200"/>
      <c r="F49" s="132" t="s">
        <v>24</v>
      </c>
      <c r="G49" s="133"/>
      <c r="H49" s="133"/>
      <c r="I49" s="198">
        <f>' Pol'!G18</f>
        <v>0</v>
      </c>
      <c r="J49" s="198"/>
    </row>
    <row r="50" spans="1:10" ht="25.5" customHeight="1" x14ac:dyDescent="0.2">
      <c r="A50" s="120"/>
      <c r="B50" s="122" t="s">
        <v>67</v>
      </c>
      <c r="C50" s="199" t="s">
        <v>68</v>
      </c>
      <c r="D50" s="200"/>
      <c r="E50" s="200"/>
      <c r="F50" s="132" t="s">
        <v>24</v>
      </c>
      <c r="G50" s="133"/>
      <c r="H50" s="133"/>
      <c r="I50" s="198">
        <f>' Pol'!G40</f>
        <v>0</v>
      </c>
      <c r="J50" s="198"/>
    </row>
    <row r="51" spans="1:10" ht="25.5" customHeight="1" x14ac:dyDescent="0.2">
      <c r="A51" s="120"/>
      <c r="B51" s="122" t="s">
        <v>69</v>
      </c>
      <c r="C51" s="199" t="s">
        <v>70</v>
      </c>
      <c r="D51" s="200"/>
      <c r="E51" s="200"/>
      <c r="F51" s="132" t="s">
        <v>24</v>
      </c>
      <c r="G51" s="133"/>
      <c r="H51" s="133"/>
      <c r="I51" s="198">
        <f>' Pol'!G63</f>
        <v>0</v>
      </c>
      <c r="J51" s="198"/>
    </row>
    <row r="52" spans="1:10" ht="25.5" customHeight="1" x14ac:dyDescent="0.2">
      <c r="A52" s="120"/>
      <c r="B52" s="122" t="s">
        <v>71</v>
      </c>
      <c r="C52" s="199" t="s">
        <v>72</v>
      </c>
      <c r="D52" s="200"/>
      <c r="E52" s="200"/>
      <c r="F52" s="132" t="s">
        <v>24</v>
      </c>
      <c r="G52" s="133"/>
      <c r="H52" s="133"/>
      <c r="I52" s="198">
        <f>' Pol'!G66</f>
        <v>0</v>
      </c>
      <c r="J52" s="198"/>
    </row>
    <row r="53" spans="1:10" ht="25.5" customHeight="1" x14ac:dyDescent="0.2">
      <c r="A53" s="120"/>
      <c r="B53" s="122" t="s">
        <v>73</v>
      </c>
      <c r="C53" s="199" t="s">
        <v>74</v>
      </c>
      <c r="D53" s="200"/>
      <c r="E53" s="200"/>
      <c r="F53" s="132" t="s">
        <v>24</v>
      </c>
      <c r="G53" s="133"/>
      <c r="H53" s="133"/>
      <c r="I53" s="198">
        <f>' Pol'!G73</f>
        <v>0</v>
      </c>
      <c r="J53" s="198"/>
    </row>
    <row r="54" spans="1:10" ht="25.5" customHeight="1" x14ac:dyDescent="0.2">
      <c r="A54" s="120"/>
      <c r="B54" s="122" t="s">
        <v>75</v>
      </c>
      <c r="C54" s="199" t="s">
        <v>76</v>
      </c>
      <c r="D54" s="200"/>
      <c r="E54" s="200"/>
      <c r="F54" s="132" t="s">
        <v>24</v>
      </c>
      <c r="G54" s="133"/>
      <c r="H54" s="133"/>
      <c r="I54" s="198">
        <f>' Pol'!G111</f>
        <v>0</v>
      </c>
      <c r="J54" s="198"/>
    </row>
    <row r="55" spans="1:10" ht="25.5" customHeight="1" x14ac:dyDescent="0.2">
      <c r="A55" s="120"/>
      <c r="B55" s="129" t="s">
        <v>77</v>
      </c>
      <c r="C55" s="195" t="s">
        <v>26</v>
      </c>
      <c r="D55" s="196"/>
      <c r="E55" s="196"/>
      <c r="F55" s="134" t="s">
        <v>77</v>
      </c>
      <c r="G55" s="135"/>
      <c r="H55" s="135"/>
      <c r="I55" s="194">
        <f>' Pol'!G129</f>
        <v>0</v>
      </c>
      <c r="J55" s="194"/>
    </row>
    <row r="56" spans="1:10" ht="25.5" customHeight="1" x14ac:dyDescent="0.2">
      <c r="A56" s="121"/>
      <c r="B56" s="125" t="s">
        <v>1</v>
      </c>
      <c r="C56" s="125"/>
      <c r="D56" s="126"/>
      <c r="E56" s="126"/>
      <c r="F56" s="136"/>
      <c r="G56" s="137"/>
      <c r="H56" s="137"/>
      <c r="I56" s="197">
        <f>SUM(I47:I55)</f>
        <v>0</v>
      </c>
      <c r="J56" s="197"/>
    </row>
    <row r="57" spans="1:10" x14ac:dyDescent="0.2">
      <c r="F57" s="91"/>
      <c r="G57" s="91"/>
      <c r="H57" s="91"/>
      <c r="I57" s="91"/>
      <c r="J57" s="91"/>
    </row>
    <row r="58" spans="1:10" x14ac:dyDescent="0.2">
      <c r="F58" s="91"/>
      <c r="G58" s="91"/>
      <c r="H58" s="91"/>
      <c r="I58" s="91"/>
      <c r="J58" s="91"/>
    </row>
    <row r="59" spans="1:10" x14ac:dyDescent="0.2">
      <c r="F59" s="91"/>
      <c r="G59" s="91"/>
      <c r="H59" s="91"/>
      <c r="I59" s="91"/>
      <c r="J59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5:J55"/>
    <mergeCell ref="C55:E55"/>
    <mergeCell ref="I56:J56"/>
    <mergeCell ref="I52:J52"/>
    <mergeCell ref="C52:E52"/>
    <mergeCell ref="I53:J53"/>
    <mergeCell ref="C53:E53"/>
    <mergeCell ref="I54:J54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4" t="s">
        <v>6</v>
      </c>
      <c r="B1" s="234"/>
      <c r="C1" s="235"/>
      <c r="D1" s="234"/>
      <c r="E1" s="234"/>
      <c r="F1" s="234"/>
      <c r="G1" s="234"/>
    </row>
    <row r="2" spans="1:7" ht="24.95" customHeight="1" x14ac:dyDescent="0.2">
      <c r="A2" s="69" t="s">
        <v>41</v>
      </c>
      <c r="B2" s="68"/>
      <c r="C2" s="236"/>
      <c r="D2" s="236"/>
      <c r="E2" s="236"/>
      <c r="F2" s="236"/>
      <c r="G2" s="237"/>
    </row>
    <row r="3" spans="1:7" ht="24.95" hidden="1" customHeight="1" x14ac:dyDescent="0.2">
      <c r="A3" s="69" t="s">
        <v>7</v>
      </c>
      <c r="B3" s="68"/>
      <c r="C3" s="236"/>
      <c r="D3" s="236"/>
      <c r="E3" s="236"/>
      <c r="F3" s="236"/>
      <c r="G3" s="237"/>
    </row>
    <row r="4" spans="1:7" ht="24.95" hidden="1" customHeight="1" x14ac:dyDescent="0.2">
      <c r="A4" s="69" t="s">
        <v>8</v>
      </c>
      <c r="B4" s="68"/>
      <c r="C4" s="236"/>
      <c r="D4" s="236"/>
      <c r="E4" s="236"/>
      <c r="F4" s="236"/>
      <c r="G4" s="237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opLeftCell="C13" zoomScale="120" zoomScaleNormal="120" workbookViewId="0">
      <selection activeCell="C98" sqref="C98:G98"/>
    </sheetView>
  </sheetViews>
  <sheetFormatPr defaultRowHeight="12.75" outlineLevelRow="1" x14ac:dyDescent="0.2"/>
  <cols>
    <col min="1" max="1" width="5.85546875" customWidth="1"/>
    <col min="2" max="2" width="14.42578125" style="90" customWidth="1"/>
    <col min="3" max="3" width="38.28515625" style="9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57" t="s">
        <v>315</v>
      </c>
      <c r="B1" s="257"/>
      <c r="C1" s="257"/>
      <c r="D1" s="257"/>
      <c r="E1" s="257"/>
      <c r="F1" s="257"/>
      <c r="G1" s="257"/>
      <c r="AE1" t="s">
        <v>79</v>
      </c>
    </row>
    <row r="2" spans="1:60" ht="24.95" customHeight="1" x14ac:dyDescent="0.2">
      <c r="A2" s="142" t="s">
        <v>316</v>
      </c>
      <c r="B2" s="140"/>
      <c r="C2" s="258" t="s">
        <v>46</v>
      </c>
      <c r="D2" s="259"/>
      <c r="E2" s="259"/>
      <c r="F2" s="259"/>
      <c r="G2" s="260"/>
      <c r="AE2" t="s">
        <v>80</v>
      </c>
    </row>
    <row r="3" spans="1:60" ht="24.95" hidden="1" customHeight="1" x14ac:dyDescent="0.2">
      <c r="A3" s="143" t="s">
        <v>7</v>
      </c>
      <c r="B3" s="141"/>
      <c r="C3" s="261"/>
      <c r="D3" s="261"/>
      <c r="E3" s="261"/>
      <c r="F3" s="261"/>
      <c r="G3" s="262"/>
      <c r="AE3" t="s">
        <v>81</v>
      </c>
    </row>
    <row r="4" spans="1:60" ht="24.95" hidden="1" customHeight="1" x14ac:dyDescent="0.2">
      <c r="A4" s="143" t="s">
        <v>8</v>
      </c>
      <c r="B4" s="141"/>
      <c r="C4" s="263"/>
      <c r="D4" s="261"/>
      <c r="E4" s="261"/>
      <c r="F4" s="261"/>
      <c r="G4" s="262"/>
      <c r="AE4" t="s">
        <v>82</v>
      </c>
    </row>
    <row r="5" spans="1:60" hidden="1" x14ac:dyDescent="0.2">
      <c r="A5" s="144" t="s">
        <v>83</v>
      </c>
      <c r="B5" s="145"/>
      <c r="C5" s="145"/>
      <c r="D5" s="146"/>
      <c r="E5" s="147"/>
      <c r="F5" s="147"/>
      <c r="G5" s="148"/>
      <c r="AE5" t="s">
        <v>84</v>
      </c>
    </row>
    <row r="6" spans="1:60" x14ac:dyDescent="0.2">
      <c r="D6" s="11"/>
    </row>
    <row r="7" spans="1:60" ht="38.25" x14ac:dyDescent="0.2">
      <c r="A7" s="154" t="s">
        <v>85</v>
      </c>
      <c r="B7" s="155" t="s">
        <v>86</v>
      </c>
      <c r="C7" s="155" t="s">
        <v>87</v>
      </c>
      <c r="D7" s="167" t="s">
        <v>88</v>
      </c>
      <c r="E7" s="154" t="s">
        <v>89</v>
      </c>
      <c r="F7" s="149" t="s">
        <v>90</v>
      </c>
      <c r="G7" s="168" t="s">
        <v>28</v>
      </c>
      <c r="H7" s="169" t="s">
        <v>29</v>
      </c>
      <c r="I7" s="169" t="s">
        <v>91</v>
      </c>
      <c r="J7" s="169" t="s">
        <v>30</v>
      </c>
      <c r="K7" s="169" t="s">
        <v>92</v>
      </c>
      <c r="L7" s="169" t="s">
        <v>93</v>
      </c>
      <c r="M7" s="169" t="s">
        <v>94</v>
      </c>
      <c r="N7" s="169" t="s">
        <v>95</v>
      </c>
      <c r="O7" s="169" t="s">
        <v>96</v>
      </c>
      <c r="P7" s="169" t="s">
        <v>97</v>
      </c>
      <c r="Q7" s="169" t="s">
        <v>98</v>
      </c>
      <c r="R7" s="169" t="s">
        <v>99</v>
      </c>
      <c r="S7" s="169" t="s">
        <v>100</v>
      </c>
      <c r="T7" s="169" t="s">
        <v>101</v>
      </c>
      <c r="U7" s="156" t="s">
        <v>102</v>
      </c>
    </row>
    <row r="8" spans="1:60" x14ac:dyDescent="0.2">
      <c r="A8" s="170" t="s">
        <v>103</v>
      </c>
      <c r="B8" s="171" t="s">
        <v>61</v>
      </c>
      <c r="C8" s="172" t="s">
        <v>62</v>
      </c>
      <c r="D8" s="173"/>
      <c r="E8" s="174"/>
      <c r="F8" s="161"/>
      <c r="G8" s="161">
        <f>SUMIF(AE9:AE12,"&lt;&gt;NOR",G9:G12)</f>
        <v>0</v>
      </c>
      <c r="H8" s="161"/>
      <c r="I8" s="161">
        <f>SUM(I9:I12)</f>
        <v>0</v>
      </c>
      <c r="J8" s="161"/>
      <c r="K8" s="161">
        <f>SUM(K9:K12)</f>
        <v>0</v>
      </c>
      <c r="L8" s="161"/>
      <c r="M8" s="161">
        <f>SUM(M9:M12)</f>
        <v>0</v>
      </c>
      <c r="N8" s="161"/>
      <c r="O8" s="161">
        <f>SUM(O9:O12)</f>
        <v>0.01</v>
      </c>
      <c r="P8" s="161"/>
      <c r="Q8" s="161">
        <f>SUM(Q9:Q12)</f>
        <v>0.22</v>
      </c>
      <c r="R8" s="161"/>
      <c r="S8" s="161"/>
      <c r="T8" s="175"/>
      <c r="U8" s="161">
        <f>SUM(U9:U12)</f>
        <v>8.5500000000000007</v>
      </c>
      <c r="AE8" t="s">
        <v>104</v>
      </c>
    </row>
    <row r="9" spans="1:60" outlineLevel="1" x14ac:dyDescent="0.2">
      <c r="A9" s="151">
        <v>1</v>
      </c>
      <c r="B9" s="151" t="s">
        <v>105</v>
      </c>
      <c r="C9" s="187" t="s">
        <v>106</v>
      </c>
      <c r="D9" s="157" t="s">
        <v>107</v>
      </c>
      <c r="E9" s="159">
        <v>1</v>
      </c>
      <c r="F9" s="162"/>
      <c r="G9" s="163">
        <f>ROUND(E9*F9,2)</f>
        <v>0</v>
      </c>
      <c r="H9" s="162"/>
      <c r="I9" s="163">
        <f>ROUND(E9*H9,2)</f>
        <v>0</v>
      </c>
      <c r="J9" s="162"/>
      <c r="K9" s="163">
        <f>ROUND(E9*J9,2)</f>
        <v>0</v>
      </c>
      <c r="L9" s="163">
        <v>0</v>
      </c>
      <c r="M9" s="163">
        <f>G9*(1+L9/100)</f>
        <v>0</v>
      </c>
      <c r="N9" s="163">
        <v>0</v>
      </c>
      <c r="O9" s="163">
        <f>ROUND(E9*N9,2)</f>
        <v>0</v>
      </c>
      <c r="P9" s="163">
        <v>4.0000000000000001E-3</v>
      </c>
      <c r="Q9" s="163">
        <f>ROUND(E9*P9,2)</f>
        <v>0</v>
      </c>
      <c r="R9" s="163"/>
      <c r="S9" s="163"/>
      <c r="T9" s="164">
        <v>0.16</v>
      </c>
      <c r="U9" s="163">
        <f>ROUND(E9*T9,2)</f>
        <v>0.16</v>
      </c>
      <c r="V9" s="150"/>
      <c r="W9" s="150"/>
      <c r="X9" s="150"/>
      <c r="Y9" s="150"/>
      <c r="Z9" s="150"/>
      <c r="AA9" s="150"/>
      <c r="AB9" s="150"/>
      <c r="AC9" s="150"/>
      <c r="AD9" s="150"/>
      <c r="AE9" s="150" t="s">
        <v>108</v>
      </c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1">
        <v>2</v>
      </c>
      <c r="B10" s="151" t="s">
        <v>109</v>
      </c>
      <c r="C10" s="187" t="s">
        <v>110</v>
      </c>
      <c r="D10" s="157" t="s">
        <v>107</v>
      </c>
      <c r="E10" s="159">
        <v>3</v>
      </c>
      <c r="F10" s="162"/>
      <c r="G10" s="163">
        <f>ROUND(E10*F10,2)</f>
        <v>0</v>
      </c>
      <c r="H10" s="162"/>
      <c r="I10" s="163">
        <f>ROUND(E10*H10,2)</f>
        <v>0</v>
      </c>
      <c r="J10" s="162"/>
      <c r="K10" s="163">
        <f>ROUND(E10*J10,2)</f>
        <v>0</v>
      </c>
      <c r="L10" s="163">
        <v>0</v>
      </c>
      <c r="M10" s="163">
        <f>G10*(1+L10/100)</f>
        <v>0</v>
      </c>
      <c r="N10" s="163">
        <v>6.7000000000000002E-4</v>
      </c>
      <c r="O10" s="163">
        <f>ROUND(E10*N10,2)</f>
        <v>0</v>
      </c>
      <c r="P10" s="163">
        <v>2E-3</v>
      </c>
      <c r="Q10" s="163">
        <f>ROUND(E10*P10,2)</f>
        <v>0.01</v>
      </c>
      <c r="R10" s="163"/>
      <c r="S10" s="163"/>
      <c r="T10" s="164">
        <v>0.35</v>
      </c>
      <c r="U10" s="163">
        <f>ROUND(E10*T10,2)</f>
        <v>1.05</v>
      </c>
      <c r="V10" s="150"/>
      <c r="W10" s="150"/>
      <c r="X10" s="150"/>
      <c r="Y10" s="150"/>
      <c r="Z10" s="150"/>
      <c r="AA10" s="150"/>
      <c r="AB10" s="150"/>
      <c r="AC10" s="150"/>
      <c r="AD10" s="150"/>
      <c r="AE10" s="150" t="s">
        <v>108</v>
      </c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1">
        <v>3</v>
      </c>
      <c r="B11" s="151" t="s">
        <v>111</v>
      </c>
      <c r="C11" s="187" t="s">
        <v>112</v>
      </c>
      <c r="D11" s="157" t="s">
        <v>107</v>
      </c>
      <c r="E11" s="159">
        <v>2</v>
      </c>
      <c r="F11" s="162"/>
      <c r="G11" s="163">
        <f>ROUND(E11*F11,2)</f>
        <v>0</v>
      </c>
      <c r="H11" s="162"/>
      <c r="I11" s="163">
        <f>ROUND(E11*H11,2)</f>
        <v>0</v>
      </c>
      <c r="J11" s="162"/>
      <c r="K11" s="163">
        <f>ROUND(E11*J11,2)</f>
        <v>0</v>
      </c>
      <c r="L11" s="163">
        <v>0</v>
      </c>
      <c r="M11" s="163">
        <f>G11*(1+L11/100)</f>
        <v>0</v>
      </c>
      <c r="N11" s="163">
        <v>0</v>
      </c>
      <c r="O11" s="163">
        <f>ROUND(E11*N11,2)</f>
        <v>0</v>
      </c>
      <c r="P11" s="163">
        <v>8.0000000000000002E-3</v>
      </c>
      <c r="Q11" s="163">
        <f>ROUND(E11*P11,2)</f>
        <v>0.02</v>
      </c>
      <c r="R11" s="163"/>
      <c r="S11" s="163"/>
      <c r="T11" s="164">
        <v>0.51200000000000001</v>
      </c>
      <c r="U11" s="163">
        <f>ROUND(E11*T11,2)</f>
        <v>1.02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 t="s">
        <v>108</v>
      </c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1">
        <v>4</v>
      </c>
      <c r="B12" s="151" t="s">
        <v>113</v>
      </c>
      <c r="C12" s="187" t="s">
        <v>114</v>
      </c>
      <c r="D12" s="157" t="s">
        <v>115</v>
      </c>
      <c r="E12" s="159">
        <v>21</v>
      </c>
      <c r="F12" s="162"/>
      <c r="G12" s="163">
        <f>ROUND(E12*F12,2)</f>
        <v>0</v>
      </c>
      <c r="H12" s="162"/>
      <c r="I12" s="163">
        <f>ROUND(E12*H12,2)</f>
        <v>0</v>
      </c>
      <c r="J12" s="162"/>
      <c r="K12" s="163">
        <f>ROUND(E12*J12,2)</f>
        <v>0</v>
      </c>
      <c r="L12" s="163">
        <v>0</v>
      </c>
      <c r="M12" s="163">
        <f>G12*(1+L12/100)</f>
        <v>0</v>
      </c>
      <c r="N12" s="163">
        <v>4.8999999999999998E-4</v>
      </c>
      <c r="O12" s="163">
        <f>ROUND(E12*N12,2)</f>
        <v>0.01</v>
      </c>
      <c r="P12" s="163">
        <v>8.9999999999999993E-3</v>
      </c>
      <c r="Q12" s="163">
        <f>ROUND(E12*P12,2)</f>
        <v>0.19</v>
      </c>
      <c r="R12" s="163"/>
      <c r="S12" s="163"/>
      <c r="T12" s="164">
        <v>0.30099999999999999</v>
      </c>
      <c r="U12" s="163">
        <f>ROUND(E12*T12,2)</f>
        <v>6.32</v>
      </c>
      <c r="V12" s="150"/>
      <c r="W12" s="150"/>
      <c r="X12" s="150"/>
      <c r="Y12" s="150"/>
      <c r="Z12" s="150"/>
      <c r="AA12" s="150"/>
      <c r="AB12" s="150"/>
      <c r="AC12" s="150"/>
      <c r="AD12" s="150"/>
      <c r="AE12" s="150" t="s">
        <v>108</v>
      </c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x14ac:dyDescent="0.2">
      <c r="A13" s="152" t="s">
        <v>103</v>
      </c>
      <c r="B13" s="152" t="s">
        <v>63</v>
      </c>
      <c r="C13" s="188" t="s">
        <v>64</v>
      </c>
      <c r="D13" s="158"/>
      <c r="E13" s="160"/>
      <c r="F13" s="165"/>
      <c r="G13" s="165">
        <f>SUMIF(AE14:AE17,"&lt;&gt;NOR",G14:G17)</f>
        <v>0</v>
      </c>
      <c r="H13" s="165"/>
      <c r="I13" s="165">
        <f>SUM(I14:I17)</f>
        <v>0</v>
      </c>
      <c r="J13" s="165"/>
      <c r="K13" s="165">
        <f>SUM(K14:K17)</f>
        <v>0</v>
      </c>
      <c r="L13" s="165"/>
      <c r="M13" s="165">
        <f>SUM(M14:M17)</f>
        <v>0</v>
      </c>
      <c r="N13" s="165"/>
      <c r="O13" s="165">
        <f>SUM(O14:O17)</f>
        <v>0</v>
      </c>
      <c r="P13" s="165"/>
      <c r="Q13" s="165">
        <f>SUM(Q14:Q17)</f>
        <v>0</v>
      </c>
      <c r="R13" s="165"/>
      <c r="S13" s="165"/>
      <c r="T13" s="166"/>
      <c r="U13" s="165">
        <f>SUM(U14:U17)</f>
        <v>14.250000000000002</v>
      </c>
      <c r="AE13" t="s">
        <v>104</v>
      </c>
    </row>
    <row r="14" spans="1:60" ht="22.5" outlineLevel="1" x14ac:dyDescent="0.2">
      <c r="A14" s="151">
        <v>5</v>
      </c>
      <c r="B14" s="151" t="s">
        <v>116</v>
      </c>
      <c r="C14" s="187" t="s">
        <v>117</v>
      </c>
      <c r="D14" s="157" t="s">
        <v>115</v>
      </c>
      <c r="E14" s="159">
        <v>41</v>
      </c>
      <c r="F14" s="162"/>
      <c r="G14" s="163">
        <f>ROUND(E14*F14,2)</f>
        <v>0</v>
      </c>
      <c r="H14" s="162"/>
      <c r="I14" s="163">
        <f>ROUND(E14*H14,2)</f>
        <v>0</v>
      </c>
      <c r="J14" s="162"/>
      <c r="K14" s="163">
        <f>ROUND(E14*J14,2)</f>
        <v>0</v>
      </c>
      <c r="L14" s="163">
        <v>0</v>
      </c>
      <c r="M14" s="163">
        <f>G14*(1+L14/100)</f>
        <v>0</v>
      </c>
      <c r="N14" s="163">
        <v>3.0000000000000001E-5</v>
      </c>
      <c r="O14" s="163">
        <f>ROUND(E14*N14,2)</f>
        <v>0</v>
      </c>
      <c r="P14" s="163">
        <v>0</v>
      </c>
      <c r="Q14" s="163">
        <f>ROUND(E14*P14,2)</f>
        <v>0</v>
      </c>
      <c r="R14" s="163"/>
      <c r="S14" s="163"/>
      <c r="T14" s="164">
        <v>0.13500000000000001</v>
      </c>
      <c r="U14" s="163">
        <f>ROUND(E14*T14,2)</f>
        <v>5.54</v>
      </c>
      <c r="V14" s="150"/>
      <c r="W14" s="150"/>
      <c r="X14" s="150"/>
      <c r="Y14" s="150"/>
      <c r="Z14" s="150"/>
      <c r="AA14" s="150"/>
      <c r="AB14" s="150"/>
      <c r="AC14" s="150"/>
      <c r="AD14" s="150"/>
      <c r="AE14" s="150" t="s">
        <v>108</v>
      </c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51">
        <v>6</v>
      </c>
      <c r="B15" s="151" t="s">
        <v>118</v>
      </c>
      <c r="C15" s="187" t="s">
        <v>119</v>
      </c>
      <c r="D15" s="157" t="s">
        <v>115</v>
      </c>
      <c r="E15" s="159">
        <v>10</v>
      </c>
      <c r="F15" s="162"/>
      <c r="G15" s="163">
        <f>ROUND(E15*F15,2)</f>
        <v>0</v>
      </c>
      <c r="H15" s="162"/>
      <c r="I15" s="163">
        <f>ROUND(E15*H15,2)</f>
        <v>0</v>
      </c>
      <c r="J15" s="162"/>
      <c r="K15" s="163">
        <f>ROUND(E15*J15,2)</f>
        <v>0</v>
      </c>
      <c r="L15" s="163">
        <v>0</v>
      </c>
      <c r="M15" s="163">
        <f>G15*(1+L15/100)</f>
        <v>0</v>
      </c>
      <c r="N15" s="163">
        <v>4.0000000000000003E-5</v>
      </c>
      <c r="O15" s="163">
        <f>ROUND(E15*N15,2)</f>
        <v>0</v>
      </c>
      <c r="P15" s="163">
        <v>0</v>
      </c>
      <c r="Q15" s="163">
        <f>ROUND(E15*P15,2)</f>
        <v>0</v>
      </c>
      <c r="R15" s="163"/>
      <c r="S15" s="163"/>
      <c r="T15" s="164">
        <v>0.13500000000000001</v>
      </c>
      <c r="U15" s="163">
        <f>ROUND(E15*T15,2)</f>
        <v>1.35</v>
      </c>
      <c r="V15" s="150"/>
      <c r="W15" s="150"/>
      <c r="X15" s="150"/>
      <c r="Y15" s="150"/>
      <c r="Z15" s="150"/>
      <c r="AA15" s="150"/>
      <c r="AB15" s="150"/>
      <c r="AC15" s="150"/>
      <c r="AD15" s="150"/>
      <c r="AE15" s="150" t="s">
        <v>108</v>
      </c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1" x14ac:dyDescent="0.2">
      <c r="A16" s="151">
        <v>7</v>
      </c>
      <c r="B16" s="151" t="s">
        <v>120</v>
      </c>
      <c r="C16" s="187" t="s">
        <v>121</v>
      </c>
      <c r="D16" s="157" t="s">
        <v>115</v>
      </c>
      <c r="E16" s="159">
        <v>52</v>
      </c>
      <c r="F16" s="162"/>
      <c r="G16" s="163">
        <f>ROUND(E16*F16,2)</f>
        <v>0</v>
      </c>
      <c r="H16" s="162"/>
      <c r="I16" s="163">
        <f>ROUND(E16*H16,2)</f>
        <v>0</v>
      </c>
      <c r="J16" s="162"/>
      <c r="K16" s="163">
        <f>ROUND(E16*J16,2)</f>
        <v>0</v>
      </c>
      <c r="L16" s="163">
        <v>0</v>
      </c>
      <c r="M16" s="163">
        <f>G16*(1+L16/100)</f>
        <v>0</v>
      </c>
      <c r="N16" s="163">
        <v>9.0000000000000006E-5</v>
      </c>
      <c r="O16" s="163">
        <f>ROUND(E16*N16,2)</f>
        <v>0</v>
      </c>
      <c r="P16" s="163">
        <v>0</v>
      </c>
      <c r="Q16" s="163">
        <f>ROUND(E16*P16,2)</f>
        <v>0</v>
      </c>
      <c r="R16" s="163"/>
      <c r="S16" s="163"/>
      <c r="T16" s="164">
        <v>0.129</v>
      </c>
      <c r="U16" s="163">
        <f>ROUND(E16*T16,2)</f>
        <v>6.71</v>
      </c>
      <c r="V16" s="150"/>
      <c r="W16" s="150"/>
      <c r="X16" s="150"/>
      <c r="Y16" s="150"/>
      <c r="Z16" s="150"/>
      <c r="AA16" s="150"/>
      <c r="AB16" s="150"/>
      <c r="AC16" s="150"/>
      <c r="AD16" s="150"/>
      <c r="AE16" s="150" t="s">
        <v>108</v>
      </c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51">
        <v>8</v>
      </c>
      <c r="B17" s="151" t="s">
        <v>122</v>
      </c>
      <c r="C17" s="187" t="s">
        <v>123</v>
      </c>
      <c r="D17" s="157" t="s">
        <v>115</v>
      </c>
      <c r="E17" s="159">
        <v>5</v>
      </c>
      <c r="F17" s="162"/>
      <c r="G17" s="163">
        <f>ROUND(E17*F17,2)</f>
        <v>0</v>
      </c>
      <c r="H17" s="162"/>
      <c r="I17" s="163">
        <f>ROUND(E17*H17,2)</f>
        <v>0</v>
      </c>
      <c r="J17" s="162"/>
      <c r="K17" s="163">
        <f>ROUND(E17*J17,2)</f>
        <v>0</v>
      </c>
      <c r="L17" s="163">
        <v>0</v>
      </c>
      <c r="M17" s="163">
        <f>G17*(1+L17/100)</f>
        <v>0</v>
      </c>
      <c r="N17" s="163">
        <v>3.0000000000000001E-5</v>
      </c>
      <c r="O17" s="163">
        <f>ROUND(E17*N17,2)</f>
        <v>0</v>
      </c>
      <c r="P17" s="163">
        <v>0</v>
      </c>
      <c r="Q17" s="163">
        <f>ROUND(E17*P17,2)</f>
        <v>0</v>
      </c>
      <c r="R17" s="163"/>
      <c r="S17" s="163"/>
      <c r="T17" s="164">
        <v>0.129</v>
      </c>
      <c r="U17" s="163">
        <f>ROUND(E17*T17,2)</f>
        <v>0.65</v>
      </c>
      <c r="V17" s="150"/>
      <c r="W17" s="150"/>
      <c r="X17" s="150"/>
      <c r="Y17" s="150"/>
      <c r="Z17" s="150"/>
      <c r="AA17" s="150"/>
      <c r="AB17" s="150"/>
      <c r="AC17" s="150"/>
      <c r="AD17" s="150"/>
      <c r="AE17" s="150" t="s">
        <v>108</v>
      </c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x14ac:dyDescent="0.2">
      <c r="A18" s="152" t="s">
        <v>103</v>
      </c>
      <c r="B18" s="152" t="s">
        <v>65</v>
      </c>
      <c r="C18" s="188" t="s">
        <v>66</v>
      </c>
      <c r="D18" s="158"/>
      <c r="E18" s="160"/>
      <c r="F18" s="165"/>
      <c r="G18" s="165">
        <f>SUMIF(AE19:AE39,"&lt;&gt;NOR",G19:G39)</f>
        <v>0</v>
      </c>
      <c r="H18" s="165"/>
      <c r="I18" s="165">
        <f>SUM(I19:I39)</f>
        <v>0</v>
      </c>
      <c r="J18" s="165"/>
      <c r="K18" s="165">
        <f>SUM(K19:K39)</f>
        <v>0</v>
      </c>
      <c r="L18" s="165"/>
      <c r="M18" s="165">
        <f>SUM(M19:M39)</f>
        <v>0</v>
      </c>
      <c r="N18" s="165"/>
      <c r="O18" s="165">
        <f>SUM(O19:O39)</f>
        <v>0.05</v>
      </c>
      <c r="P18" s="165"/>
      <c r="Q18" s="165">
        <f>SUM(Q19:Q39)</f>
        <v>0</v>
      </c>
      <c r="R18" s="165"/>
      <c r="S18" s="165"/>
      <c r="T18" s="166"/>
      <c r="U18" s="165">
        <f>SUM(U19:U39)</f>
        <v>15.31</v>
      </c>
      <c r="AE18" t="s">
        <v>104</v>
      </c>
    </row>
    <row r="19" spans="1:60" outlineLevel="1" x14ac:dyDescent="0.2">
      <c r="A19" s="151">
        <v>9</v>
      </c>
      <c r="B19" s="151" t="s">
        <v>124</v>
      </c>
      <c r="C19" s="187" t="s">
        <v>125</v>
      </c>
      <c r="D19" s="157" t="s">
        <v>126</v>
      </c>
      <c r="E19" s="159">
        <v>2</v>
      </c>
      <c r="F19" s="162"/>
      <c r="G19" s="163">
        <f t="shared" ref="G19:G25" si="0">ROUND(E19*F19,2)</f>
        <v>0</v>
      </c>
      <c r="H19" s="162"/>
      <c r="I19" s="163">
        <f t="shared" ref="I19:I25" si="1">ROUND(E19*H19,2)</f>
        <v>0</v>
      </c>
      <c r="J19" s="162"/>
      <c r="K19" s="163">
        <f t="shared" ref="K19:K25" si="2">ROUND(E19*J19,2)</f>
        <v>0</v>
      </c>
      <c r="L19" s="163">
        <v>0</v>
      </c>
      <c r="M19" s="163">
        <f t="shared" ref="M19:M25" si="3">G19*(1+L19/100)</f>
        <v>0</v>
      </c>
      <c r="N19" s="163">
        <v>1.8000000000000001E-4</v>
      </c>
      <c r="O19" s="163">
        <f t="shared" ref="O19:O25" si="4">ROUND(E19*N19,2)</f>
        <v>0</v>
      </c>
      <c r="P19" s="163">
        <v>0</v>
      </c>
      <c r="Q19" s="163">
        <f t="shared" ref="Q19:Q25" si="5">ROUND(E19*P19,2)</f>
        <v>0</v>
      </c>
      <c r="R19" s="163"/>
      <c r="S19" s="163"/>
      <c r="T19" s="164">
        <v>0.83799999999999997</v>
      </c>
      <c r="U19" s="163">
        <f t="shared" ref="U19:U25" si="6">ROUND(E19*T19,2)</f>
        <v>1.68</v>
      </c>
      <c r="V19" s="150"/>
      <c r="W19" s="150"/>
      <c r="X19" s="150"/>
      <c r="Y19" s="150"/>
      <c r="Z19" s="150"/>
      <c r="AA19" s="150"/>
      <c r="AB19" s="150"/>
      <c r="AC19" s="150"/>
      <c r="AD19" s="150"/>
      <c r="AE19" s="150" t="s">
        <v>108</v>
      </c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1">
        <v>10</v>
      </c>
      <c r="B20" s="151" t="s">
        <v>127</v>
      </c>
      <c r="C20" s="187" t="s">
        <v>128</v>
      </c>
      <c r="D20" s="157" t="s">
        <v>115</v>
      </c>
      <c r="E20" s="159">
        <v>20</v>
      </c>
      <c r="F20" s="162"/>
      <c r="G20" s="163">
        <f t="shared" si="0"/>
        <v>0</v>
      </c>
      <c r="H20" s="162"/>
      <c r="I20" s="163">
        <f t="shared" si="1"/>
        <v>0</v>
      </c>
      <c r="J20" s="162"/>
      <c r="K20" s="163">
        <f t="shared" si="2"/>
        <v>0</v>
      </c>
      <c r="L20" s="163">
        <v>0</v>
      </c>
      <c r="M20" s="163">
        <f t="shared" si="3"/>
        <v>0</v>
      </c>
      <c r="N20" s="163">
        <v>1.06E-3</v>
      </c>
      <c r="O20" s="163">
        <f t="shared" si="4"/>
        <v>0.02</v>
      </c>
      <c r="P20" s="163">
        <v>0</v>
      </c>
      <c r="Q20" s="163">
        <f t="shared" si="5"/>
        <v>0</v>
      </c>
      <c r="R20" s="163"/>
      <c r="S20" s="163"/>
      <c r="T20" s="164">
        <v>0.33262999999999998</v>
      </c>
      <c r="U20" s="163">
        <f t="shared" si="6"/>
        <v>6.65</v>
      </c>
      <c r="V20" s="150"/>
      <c r="W20" s="150"/>
      <c r="X20" s="150"/>
      <c r="Y20" s="150"/>
      <c r="Z20" s="150"/>
      <c r="AA20" s="150"/>
      <c r="AB20" s="150"/>
      <c r="AC20" s="150"/>
      <c r="AD20" s="150"/>
      <c r="AE20" s="150" t="s">
        <v>108</v>
      </c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1">
        <v>11</v>
      </c>
      <c r="B21" s="151" t="s">
        <v>129</v>
      </c>
      <c r="C21" s="187" t="s">
        <v>130</v>
      </c>
      <c r="D21" s="157" t="s">
        <v>115</v>
      </c>
      <c r="E21" s="159">
        <v>14</v>
      </c>
      <c r="F21" s="162"/>
      <c r="G21" s="163">
        <f t="shared" si="0"/>
        <v>0</v>
      </c>
      <c r="H21" s="162"/>
      <c r="I21" s="163">
        <f t="shared" si="1"/>
        <v>0</v>
      </c>
      <c r="J21" s="162"/>
      <c r="K21" s="163">
        <f t="shared" si="2"/>
        <v>0</v>
      </c>
      <c r="L21" s="163">
        <v>0</v>
      </c>
      <c r="M21" s="163">
        <f t="shared" si="3"/>
        <v>0</v>
      </c>
      <c r="N21" s="163">
        <v>1.66E-3</v>
      </c>
      <c r="O21" s="163">
        <f t="shared" si="4"/>
        <v>0.02</v>
      </c>
      <c r="P21" s="163">
        <v>0</v>
      </c>
      <c r="Q21" s="163">
        <f t="shared" si="5"/>
        <v>0</v>
      </c>
      <c r="R21" s="163"/>
      <c r="S21" s="163"/>
      <c r="T21" s="164">
        <v>0.35470000000000002</v>
      </c>
      <c r="U21" s="163">
        <f t="shared" si="6"/>
        <v>4.97</v>
      </c>
      <c r="V21" s="150"/>
      <c r="W21" s="150"/>
      <c r="X21" s="150"/>
      <c r="Y21" s="150"/>
      <c r="Z21" s="150"/>
      <c r="AA21" s="150"/>
      <c r="AB21" s="150"/>
      <c r="AC21" s="150"/>
      <c r="AD21" s="150"/>
      <c r="AE21" s="150" t="s">
        <v>108</v>
      </c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1">
        <v>12</v>
      </c>
      <c r="B22" s="151" t="s">
        <v>131</v>
      </c>
      <c r="C22" s="187" t="s">
        <v>132</v>
      </c>
      <c r="D22" s="157" t="s">
        <v>133</v>
      </c>
      <c r="E22" s="159">
        <v>1</v>
      </c>
      <c r="F22" s="162"/>
      <c r="G22" s="163">
        <f t="shared" si="0"/>
        <v>0</v>
      </c>
      <c r="H22" s="162"/>
      <c r="I22" s="163">
        <f t="shared" si="1"/>
        <v>0</v>
      </c>
      <c r="J22" s="162"/>
      <c r="K22" s="163">
        <f t="shared" si="2"/>
        <v>0</v>
      </c>
      <c r="L22" s="163">
        <v>0</v>
      </c>
      <c r="M22" s="163">
        <f t="shared" si="3"/>
        <v>0</v>
      </c>
      <c r="N22" s="163">
        <v>0</v>
      </c>
      <c r="O22" s="163">
        <f t="shared" si="4"/>
        <v>0</v>
      </c>
      <c r="P22" s="163">
        <v>0</v>
      </c>
      <c r="Q22" s="163">
        <f t="shared" si="5"/>
        <v>0</v>
      </c>
      <c r="R22" s="163"/>
      <c r="S22" s="163"/>
      <c r="T22" s="164">
        <v>0</v>
      </c>
      <c r="U22" s="163">
        <f t="shared" si="6"/>
        <v>0</v>
      </c>
      <c r="V22" s="150"/>
      <c r="W22" s="150"/>
      <c r="X22" s="150"/>
      <c r="Y22" s="150"/>
      <c r="Z22" s="150"/>
      <c r="AA22" s="150"/>
      <c r="AB22" s="150"/>
      <c r="AC22" s="150"/>
      <c r="AD22" s="150"/>
      <c r="AE22" s="150" t="s">
        <v>134</v>
      </c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1">
        <v>13</v>
      </c>
      <c r="B23" s="151" t="s">
        <v>135</v>
      </c>
      <c r="C23" s="187" t="s">
        <v>136</v>
      </c>
      <c r="D23" s="157" t="s">
        <v>115</v>
      </c>
      <c r="E23" s="159">
        <v>2.5</v>
      </c>
      <c r="F23" s="162"/>
      <c r="G23" s="163">
        <f t="shared" si="0"/>
        <v>0</v>
      </c>
      <c r="H23" s="162"/>
      <c r="I23" s="163">
        <f t="shared" si="1"/>
        <v>0</v>
      </c>
      <c r="J23" s="162"/>
      <c r="K23" s="163">
        <f t="shared" si="2"/>
        <v>0</v>
      </c>
      <c r="L23" s="163">
        <v>0</v>
      </c>
      <c r="M23" s="163">
        <f t="shared" si="3"/>
        <v>0</v>
      </c>
      <c r="N23" s="163">
        <v>2E-3</v>
      </c>
      <c r="O23" s="163">
        <f t="shared" si="4"/>
        <v>0.01</v>
      </c>
      <c r="P23" s="163">
        <v>0</v>
      </c>
      <c r="Q23" s="163">
        <f t="shared" si="5"/>
        <v>0</v>
      </c>
      <c r="R23" s="163"/>
      <c r="S23" s="163"/>
      <c r="T23" s="164">
        <v>0.37796999999999997</v>
      </c>
      <c r="U23" s="163">
        <f t="shared" si="6"/>
        <v>0.94</v>
      </c>
      <c r="V23" s="150"/>
      <c r="W23" s="150"/>
      <c r="X23" s="150"/>
      <c r="Y23" s="150"/>
      <c r="Z23" s="150"/>
      <c r="AA23" s="150"/>
      <c r="AB23" s="150"/>
      <c r="AC23" s="150"/>
      <c r="AD23" s="150"/>
      <c r="AE23" s="150" t="s">
        <v>108</v>
      </c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1">
        <v>14</v>
      </c>
      <c r="B24" s="151" t="s">
        <v>137</v>
      </c>
      <c r="C24" s="187" t="s">
        <v>138</v>
      </c>
      <c r="D24" s="157" t="s">
        <v>139</v>
      </c>
      <c r="E24" s="159">
        <v>1</v>
      </c>
      <c r="F24" s="162"/>
      <c r="G24" s="163">
        <f t="shared" si="0"/>
        <v>0</v>
      </c>
      <c r="H24" s="162"/>
      <c r="I24" s="163">
        <f t="shared" si="1"/>
        <v>0</v>
      </c>
      <c r="J24" s="162"/>
      <c r="K24" s="163">
        <f t="shared" si="2"/>
        <v>0</v>
      </c>
      <c r="L24" s="163">
        <v>0</v>
      </c>
      <c r="M24" s="163">
        <f t="shared" si="3"/>
        <v>0</v>
      </c>
      <c r="N24" s="163">
        <v>0</v>
      </c>
      <c r="O24" s="163">
        <f t="shared" si="4"/>
        <v>0</v>
      </c>
      <c r="P24" s="163">
        <v>0</v>
      </c>
      <c r="Q24" s="163">
        <f t="shared" si="5"/>
        <v>0</v>
      </c>
      <c r="R24" s="163"/>
      <c r="S24" s="163"/>
      <c r="T24" s="164">
        <v>0</v>
      </c>
      <c r="U24" s="163">
        <f t="shared" si="6"/>
        <v>0</v>
      </c>
      <c r="V24" s="150"/>
      <c r="W24" s="150"/>
      <c r="X24" s="150"/>
      <c r="Y24" s="150"/>
      <c r="Z24" s="150"/>
      <c r="AA24" s="150"/>
      <c r="AB24" s="150"/>
      <c r="AC24" s="150"/>
      <c r="AD24" s="150"/>
      <c r="AE24" s="150" t="s">
        <v>134</v>
      </c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1">
        <v>15</v>
      </c>
      <c r="B25" s="151" t="s">
        <v>140</v>
      </c>
      <c r="C25" s="187" t="s">
        <v>141</v>
      </c>
      <c r="D25" s="157" t="s">
        <v>107</v>
      </c>
      <c r="E25" s="159">
        <v>2</v>
      </c>
      <c r="F25" s="162"/>
      <c r="G25" s="163">
        <f t="shared" si="0"/>
        <v>0</v>
      </c>
      <c r="H25" s="162"/>
      <c r="I25" s="163">
        <f t="shared" si="1"/>
        <v>0</v>
      </c>
      <c r="J25" s="162"/>
      <c r="K25" s="163">
        <f t="shared" si="2"/>
        <v>0</v>
      </c>
      <c r="L25" s="163">
        <v>0</v>
      </c>
      <c r="M25" s="163">
        <f t="shared" si="3"/>
        <v>0</v>
      </c>
      <c r="N25" s="163">
        <v>3.8000000000000002E-4</v>
      </c>
      <c r="O25" s="163">
        <f t="shared" si="4"/>
        <v>0</v>
      </c>
      <c r="P25" s="163">
        <v>0</v>
      </c>
      <c r="Q25" s="163">
        <f t="shared" si="5"/>
        <v>0</v>
      </c>
      <c r="R25" s="163"/>
      <c r="S25" s="163"/>
      <c r="T25" s="164">
        <v>0.20599999999999999</v>
      </c>
      <c r="U25" s="163">
        <f t="shared" si="6"/>
        <v>0.41</v>
      </c>
      <c r="V25" s="150"/>
      <c r="W25" s="150"/>
      <c r="X25" s="150"/>
      <c r="Y25" s="150"/>
      <c r="Z25" s="150"/>
      <c r="AA25" s="150"/>
      <c r="AB25" s="150"/>
      <c r="AC25" s="150"/>
      <c r="AD25" s="150"/>
      <c r="AE25" s="150" t="s">
        <v>108</v>
      </c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1"/>
      <c r="B26" s="151"/>
      <c r="C26" s="250" t="s">
        <v>307</v>
      </c>
      <c r="D26" s="251"/>
      <c r="E26" s="252"/>
      <c r="F26" s="253"/>
      <c r="G26" s="254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4"/>
      <c r="U26" s="163"/>
      <c r="V26" s="150"/>
      <c r="W26" s="150"/>
      <c r="X26" s="150"/>
      <c r="Y26" s="150"/>
      <c r="Z26" s="150"/>
      <c r="AA26" s="150"/>
      <c r="AB26" s="150"/>
      <c r="AC26" s="150"/>
      <c r="AD26" s="150"/>
      <c r="AE26" s="150" t="s">
        <v>142</v>
      </c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3" t="str">
        <f>C26</f>
        <v>kulový kohout pro topné plyny, plnoprůtokový</v>
      </c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1"/>
      <c r="B27" s="151"/>
      <c r="C27" s="250" t="s">
        <v>143</v>
      </c>
      <c r="D27" s="251"/>
      <c r="E27" s="252"/>
      <c r="F27" s="253"/>
      <c r="G27" s="254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 s="163"/>
      <c r="V27" s="150"/>
      <c r="W27" s="150"/>
      <c r="X27" s="150"/>
      <c r="Y27" s="150"/>
      <c r="Z27" s="150"/>
      <c r="AA27" s="150"/>
      <c r="AB27" s="150"/>
      <c r="AC27" s="150"/>
      <c r="AD27" s="150"/>
      <c r="AE27" s="150" t="s">
        <v>142</v>
      </c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3" t="str">
        <f>C27</f>
        <v>max. provozní tlak 1,2 MPa, max. provozní tlak MOP s topnými plyny 0,5 MPa</v>
      </c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1"/>
      <c r="B28" s="151"/>
      <c r="C28" s="250" t="s">
        <v>144</v>
      </c>
      <c r="D28" s="251"/>
      <c r="E28" s="252"/>
      <c r="F28" s="253"/>
      <c r="G28" s="254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4"/>
      <c r="U28" s="163"/>
      <c r="V28" s="150"/>
      <c r="W28" s="150"/>
      <c r="X28" s="150"/>
      <c r="Y28" s="150"/>
      <c r="Z28" s="150"/>
      <c r="AA28" s="150"/>
      <c r="AB28" s="150"/>
      <c r="AC28" s="150"/>
      <c r="AD28" s="150"/>
      <c r="AE28" s="150" t="s">
        <v>142</v>
      </c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3" t="str">
        <f>C28</f>
        <v>3/4"Fx3/4"F, poniklovaná mosaz, žlutá páčka</v>
      </c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1">
        <v>16</v>
      </c>
      <c r="B29" s="151" t="s">
        <v>145</v>
      </c>
      <c r="C29" s="187" t="s">
        <v>146</v>
      </c>
      <c r="D29" s="157" t="s">
        <v>107</v>
      </c>
      <c r="E29" s="159">
        <v>2</v>
      </c>
      <c r="F29" s="162"/>
      <c r="G29" s="163">
        <f>ROUND(E29*F29,2)</f>
        <v>0</v>
      </c>
      <c r="H29" s="162"/>
      <c r="I29" s="163">
        <f>ROUND(E29*H29,2)</f>
        <v>0</v>
      </c>
      <c r="J29" s="162"/>
      <c r="K29" s="163">
        <f>ROUND(E29*J29,2)</f>
        <v>0</v>
      </c>
      <c r="L29" s="163">
        <v>0</v>
      </c>
      <c r="M29" s="163">
        <f>G29*(1+L29/100)</f>
        <v>0</v>
      </c>
      <c r="N29" s="163">
        <v>6.0999999999999997E-4</v>
      </c>
      <c r="O29" s="163">
        <f>ROUND(E29*N29,2)</f>
        <v>0</v>
      </c>
      <c r="P29" s="163">
        <v>0</v>
      </c>
      <c r="Q29" s="163">
        <f>ROUND(E29*P29,2)</f>
        <v>0</v>
      </c>
      <c r="R29" s="163"/>
      <c r="S29" s="163"/>
      <c r="T29" s="164">
        <v>0.22700000000000001</v>
      </c>
      <c r="U29" s="163">
        <f>ROUND(E29*T29,2)</f>
        <v>0.45</v>
      </c>
      <c r="V29" s="150"/>
      <c r="W29" s="150"/>
      <c r="X29" s="150"/>
      <c r="Y29" s="150"/>
      <c r="Z29" s="150"/>
      <c r="AA29" s="150"/>
      <c r="AB29" s="150"/>
      <c r="AC29" s="150"/>
      <c r="AD29" s="150"/>
      <c r="AE29" s="150" t="s">
        <v>108</v>
      </c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1"/>
      <c r="B30" s="151"/>
      <c r="C30" s="250" t="s">
        <v>308</v>
      </c>
      <c r="D30" s="251"/>
      <c r="E30" s="252"/>
      <c r="F30" s="253"/>
      <c r="G30" s="254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4"/>
      <c r="U30" s="163"/>
      <c r="V30" s="150"/>
      <c r="W30" s="150"/>
      <c r="X30" s="150"/>
      <c r="Y30" s="150"/>
      <c r="Z30" s="150"/>
      <c r="AA30" s="150"/>
      <c r="AB30" s="150"/>
      <c r="AC30" s="150"/>
      <c r="AD30" s="150"/>
      <c r="AE30" s="150" t="s">
        <v>142</v>
      </c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3" t="str">
        <f>C30</f>
        <v>ulový kohout pro topné plyny, plnoprůtokový</v>
      </c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1"/>
      <c r="B31" s="151"/>
      <c r="C31" s="250" t="s">
        <v>143</v>
      </c>
      <c r="D31" s="251"/>
      <c r="E31" s="252"/>
      <c r="F31" s="253"/>
      <c r="G31" s="254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4"/>
      <c r="U31" s="163"/>
      <c r="V31" s="150"/>
      <c r="W31" s="150"/>
      <c r="X31" s="150"/>
      <c r="Y31" s="150"/>
      <c r="Z31" s="150"/>
      <c r="AA31" s="150"/>
      <c r="AB31" s="150"/>
      <c r="AC31" s="150"/>
      <c r="AD31" s="150"/>
      <c r="AE31" s="150" t="s">
        <v>142</v>
      </c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3" t="str">
        <f>C31</f>
        <v>max. provozní tlak 1,2 MPa, max. provozní tlak MOP s topnými plyny 0,5 MPa</v>
      </c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1"/>
      <c r="B32" s="151"/>
      <c r="C32" s="250" t="s">
        <v>147</v>
      </c>
      <c r="D32" s="251"/>
      <c r="E32" s="252"/>
      <c r="F32" s="253"/>
      <c r="G32" s="254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 s="163"/>
      <c r="V32" s="150"/>
      <c r="W32" s="150"/>
      <c r="X32" s="150"/>
      <c r="Y32" s="150"/>
      <c r="Z32" s="150"/>
      <c r="AA32" s="150"/>
      <c r="AB32" s="150"/>
      <c r="AC32" s="150"/>
      <c r="AD32" s="150"/>
      <c r="AE32" s="150" t="s">
        <v>142</v>
      </c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3" t="str">
        <f>C32</f>
        <v>1"Fx1"F, poniklovaná mosaz, žlutá páčka</v>
      </c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1">
        <v>17</v>
      </c>
      <c r="B33" s="151" t="s">
        <v>148</v>
      </c>
      <c r="C33" s="187" t="s">
        <v>149</v>
      </c>
      <c r="D33" s="157" t="s">
        <v>107</v>
      </c>
      <c r="E33" s="159">
        <v>1</v>
      </c>
      <c r="F33" s="162"/>
      <c r="G33" s="163">
        <f>ROUND(E33*F33,2)</f>
        <v>0</v>
      </c>
      <c r="H33" s="162"/>
      <c r="I33" s="163">
        <f>ROUND(E33*H33,2)</f>
        <v>0</v>
      </c>
      <c r="J33" s="162"/>
      <c r="K33" s="163">
        <f>ROUND(E33*J33,2)</f>
        <v>0</v>
      </c>
      <c r="L33" s="163">
        <v>0</v>
      </c>
      <c r="M33" s="163">
        <f>G33*(1+L33/100)</f>
        <v>0</v>
      </c>
      <c r="N33" s="163">
        <v>3.0000000000000001E-5</v>
      </c>
      <c r="O33" s="163">
        <f>ROUND(E33*N33,2)</f>
        <v>0</v>
      </c>
      <c r="P33" s="163">
        <v>0</v>
      </c>
      <c r="Q33" s="163">
        <f>ROUND(E33*P33,2)</f>
        <v>0</v>
      </c>
      <c r="R33" s="163"/>
      <c r="S33" s="163"/>
      <c r="T33" s="164">
        <v>0.20599999999999999</v>
      </c>
      <c r="U33" s="163">
        <f>ROUND(E33*T33,2)</f>
        <v>0.21</v>
      </c>
      <c r="V33" s="150"/>
      <c r="W33" s="150"/>
      <c r="X33" s="150"/>
      <c r="Y33" s="150"/>
      <c r="Z33" s="150"/>
      <c r="AA33" s="150"/>
      <c r="AB33" s="150"/>
      <c r="AC33" s="150"/>
      <c r="AD33" s="150"/>
      <c r="AE33" s="150" t="s">
        <v>108</v>
      </c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1">
        <v>18</v>
      </c>
      <c r="B34" s="151" t="s">
        <v>150</v>
      </c>
      <c r="C34" s="187" t="s">
        <v>151</v>
      </c>
      <c r="D34" s="157" t="s">
        <v>152</v>
      </c>
      <c r="E34" s="159">
        <v>1</v>
      </c>
      <c r="F34" s="162"/>
      <c r="G34" s="163">
        <f>ROUND(E34*F34,2)</f>
        <v>0</v>
      </c>
      <c r="H34" s="162"/>
      <c r="I34" s="163">
        <f>ROUND(E34*H34,2)</f>
        <v>0</v>
      </c>
      <c r="J34" s="162"/>
      <c r="K34" s="163">
        <f>ROUND(E34*J34,2)</f>
        <v>0</v>
      </c>
      <c r="L34" s="163">
        <v>0</v>
      </c>
      <c r="M34" s="163">
        <f>G34*(1+L34/100)</f>
        <v>0</v>
      </c>
      <c r="N34" s="163">
        <v>1E-3</v>
      </c>
      <c r="O34" s="163">
        <f>ROUND(E34*N34,2)</f>
        <v>0</v>
      </c>
      <c r="P34" s="163">
        <v>0</v>
      </c>
      <c r="Q34" s="163">
        <f>ROUND(E34*P34,2)</f>
        <v>0</v>
      </c>
      <c r="R34" s="163"/>
      <c r="S34" s="163"/>
      <c r="T34" s="164">
        <v>0</v>
      </c>
      <c r="U34" s="163">
        <f>ROUND(E34*T34,2)</f>
        <v>0</v>
      </c>
      <c r="V34" s="150"/>
      <c r="W34" s="150"/>
      <c r="X34" s="150"/>
      <c r="Y34" s="150"/>
      <c r="Z34" s="150"/>
      <c r="AA34" s="150"/>
      <c r="AB34" s="150"/>
      <c r="AC34" s="150"/>
      <c r="AD34" s="150"/>
      <c r="AE34" s="150" t="s">
        <v>134</v>
      </c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1"/>
      <c r="B35" s="151"/>
      <c r="C35" s="250" t="s">
        <v>309</v>
      </c>
      <c r="D35" s="251"/>
      <c r="E35" s="252"/>
      <c r="F35" s="253"/>
      <c r="G35" s="254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4"/>
      <c r="U35" s="163"/>
      <c r="V35" s="150"/>
      <c r="W35" s="150"/>
      <c r="X35" s="150"/>
      <c r="Y35" s="150"/>
      <c r="Z35" s="150"/>
      <c r="AA35" s="150"/>
      <c r="AB35" s="150"/>
      <c r="AC35" s="150"/>
      <c r="AD35" s="150"/>
      <c r="AE35" s="150" t="s">
        <v>142</v>
      </c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3" t="str">
        <f>C35</f>
        <v>dvoustupňová signalizace výskytu koncentrace topných</v>
      </c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1"/>
      <c r="B36" s="151"/>
      <c r="C36" s="250" t="s">
        <v>153</v>
      </c>
      <c r="D36" s="251"/>
      <c r="E36" s="252"/>
      <c r="F36" s="253"/>
      <c r="G36" s="254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4"/>
      <c r="U36" s="163"/>
      <c r="V36" s="150"/>
      <c r="W36" s="150"/>
      <c r="X36" s="150"/>
      <c r="Y36" s="150"/>
      <c r="Z36" s="150"/>
      <c r="AA36" s="150"/>
      <c r="AB36" s="150"/>
      <c r="AC36" s="150"/>
      <c r="AD36" s="150"/>
      <c r="AE36" s="150" t="s">
        <v>142</v>
      </c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3" t="str">
        <f>C36</f>
        <v>plynů, akustický a optický poplach, uzavírání havarijního ventilu.</v>
      </c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1">
        <v>19</v>
      </c>
      <c r="B37" s="151" t="s">
        <v>154</v>
      </c>
      <c r="C37" s="187" t="s">
        <v>155</v>
      </c>
      <c r="D37" s="157" t="s">
        <v>107</v>
      </c>
      <c r="E37" s="159">
        <v>1</v>
      </c>
      <c r="F37" s="162"/>
      <c r="G37" s="163">
        <f>ROUND(E37*F37,2)</f>
        <v>0</v>
      </c>
      <c r="H37" s="162"/>
      <c r="I37" s="163">
        <f>ROUND(E37*H37,2)</f>
        <v>0</v>
      </c>
      <c r="J37" s="162"/>
      <c r="K37" s="163">
        <f>ROUND(E37*J37,2)</f>
        <v>0</v>
      </c>
      <c r="L37" s="163">
        <v>0</v>
      </c>
      <c r="M37" s="163">
        <f>G37*(1+L37/100)</f>
        <v>0</v>
      </c>
      <c r="N37" s="163">
        <v>8.4999999999999995E-4</v>
      </c>
      <c r="O37" s="163">
        <f>ROUND(E37*N37,2)</f>
        <v>0</v>
      </c>
      <c r="P37" s="163">
        <v>0</v>
      </c>
      <c r="Q37" s="163">
        <f>ROUND(E37*P37,2)</f>
        <v>0</v>
      </c>
      <c r="R37" s="163"/>
      <c r="S37" s="163"/>
      <c r="T37" s="164">
        <v>0</v>
      </c>
      <c r="U37" s="163">
        <f>ROUND(E37*T37,2)</f>
        <v>0</v>
      </c>
      <c r="V37" s="150"/>
      <c r="W37" s="150"/>
      <c r="X37" s="150"/>
      <c r="Y37" s="150"/>
      <c r="Z37" s="150"/>
      <c r="AA37" s="150"/>
      <c r="AB37" s="150"/>
      <c r="AC37" s="150"/>
      <c r="AD37" s="150"/>
      <c r="AE37" s="150" t="s">
        <v>134</v>
      </c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1"/>
      <c r="B38" s="151"/>
      <c r="C38" s="250" t="s">
        <v>156</v>
      </c>
      <c r="D38" s="251"/>
      <c r="E38" s="252"/>
      <c r="F38" s="253"/>
      <c r="G38" s="254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4"/>
      <c r="U38" s="163"/>
      <c r="V38" s="150"/>
      <c r="W38" s="150"/>
      <c r="X38" s="150"/>
      <c r="Y38" s="150"/>
      <c r="Z38" s="150"/>
      <c r="AA38" s="150"/>
      <c r="AB38" s="150"/>
      <c r="AC38" s="150"/>
      <c r="AD38" s="150"/>
      <c r="AE38" s="150" t="s">
        <v>142</v>
      </c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3" t="str">
        <f>C38</f>
        <v>bez proudu zapnuto</v>
      </c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1">
        <v>20</v>
      </c>
      <c r="B39" s="151" t="s">
        <v>157</v>
      </c>
      <c r="C39" s="187" t="s">
        <v>158</v>
      </c>
      <c r="D39" s="157" t="s">
        <v>159</v>
      </c>
      <c r="E39" s="159">
        <v>1.1999999999999999E-3</v>
      </c>
      <c r="F39" s="162"/>
      <c r="G39" s="163">
        <f>ROUND(E39*F39,2)</f>
        <v>0</v>
      </c>
      <c r="H39" s="162"/>
      <c r="I39" s="163">
        <f>ROUND(E39*H39,2)</f>
        <v>0</v>
      </c>
      <c r="J39" s="162"/>
      <c r="K39" s="163">
        <f>ROUND(E39*J39,2)</f>
        <v>0</v>
      </c>
      <c r="L39" s="163">
        <v>0</v>
      </c>
      <c r="M39" s="163">
        <f>G39*(1+L39/100)</f>
        <v>0</v>
      </c>
      <c r="N39" s="163">
        <v>0</v>
      </c>
      <c r="O39" s="163">
        <f>ROUND(E39*N39,2)</f>
        <v>0</v>
      </c>
      <c r="P39" s="163">
        <v>0</v>
      </c>
      <c r="Q39" s="163">
        <f>ROUND(E39*P39,2)</f>
        <v>0</v>
      </c>
      <c r="R39" s="163"/>
      <c r="S39" s="163"/>
      <c r="T39" s="164">
        <v>1.379</v>
      </c>
      <c r="U39" s="163">
        <f>ROUND(E39*T39,2)</f>
        <v>0</v>
      </c>
      <c r="V39" s="150"/>
      <c r="W39" s="150"/>
      <c r="X39" s="150"/>
      <c r="Y39" s="150"/>
      <c r="Z39" s="150"/>
      <c r="AA39" s="150"/>
      <c r="AB39" s="150"/>
      <c r="AC39" s="150"/>
      <c r="AD39" s="150"/>
      <c r="AE39" s="150" t="s">
        <v>108</v>
      </c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x14ac:dyDescent="0.2">
      <c r="A40" s="152" t="s">
        <v>103</v>
      </c>
      <c r="B40" s="152" t="s">
        <v>67</v>
      </c>
      <c r="C40" s="188" t="s">
        <v>68</v>
      </c>
      <c r="D40" s="158"/>
      <c r="E40" s="160"/>
      <c r="F40" s="165"/>
      <c r="G40" s="165">
        <f>SUMIF(AE41:AE62,"&lt;&gt;NOR",G41:G62)</f>
        <v>0</v>
      </c>
      <c r="H40" s="165"/>
      <c r="I40" s="165">
        <f>SUM(I41:I62)</f>
        <v>0</v>
      </c>
      <c r="J40" s="165"/>
      <c r="K40" s="165">
        <f>SUM(K41:K62)</f>
        <v>0</v>
      </c>
      <c r="L40" s="165"/>
      <c r="M40" s="165">
        <f>SUM(M41:M62)</f>
        <v>0</v>
      </c>
      <c r="N40" s="165"/>
      <c r="O40" s="165">
        <f>SUM(O41:O62)</f>
        <v>0.38</v>
      </c>
      <c r="P40" s="165"/>
      <c r="Q40" s="165">
        <f>SUM(Q41:Q62)</f>
        <v>0</v>
      </c>
      <c r="R40" s="165"/>
      <c r="S40" s="165"/>
      <c r="T40" s="166"/>
      <c r="U40" s="165">
        <f>SUM(U41:U62)</f>
        <v>21.33</v>
      </c>
      <c r="AE40" t="s">
        <v>104</v>
      </c>
    </row>
    <row r="41" spans="1:60" outlineLevel="1" x14ac:dyDescent="0.2">
      <c r="A41" s="151">
        <v>21</v>
      </c>
      <c r="B41" s="151" t="s">
        <v>160</v>
      </c>
      <c r="C41" s="187" t="s">
        <v>161</v>
      </c>
      <c r="D41" s="157" t="s">
        <v>126</v>
      </c>
      <c r="E41" s="159">
        <v>1</v>
      </c>
      <c r="F41" s="162"/>
      <c r="G41" s="163">
        <f>ROUND(E41*F41,2)</f>
        <v>0</v>
      </c>
      <c r="H41" s="162"/>
      <c r="I41" s="163">
        <f>ROUND(E41*H41,2)</f>
        <v>0</v>
      </c>
      <c r="J41" s="162"/>
      <c r="K41" s="163">
        <f>ROUND(E41*J41,2)</f>
        <v>0</v>
      </c>
      <c r="L41" s="163">
        <v>0</v>
      </c>
      <c r="M41" s="163">
        <f>G41*(1+L41/100)</f>
        <v>0</v>
      </c>
      <c r="N41" s="163">
        <v>7.3999999999999999E-4</v>
      </c>
      <c r="O41" s="163">
        <f>ROUND(E41*N41,2)</f>
        <v>0</v>
      </c>
      <c r="P41" s="163">
        <v>0</v>
      </c>
      <c r="Q41" s="163">
        <f>ROUND(E41*P41,2)</f>
        <v>0</v>
      </c>
      <c r="R41" s="163"/>
      <c r="S41" s="163"/>
      <c r="T41" s="164">
        <v>8.2569999999999997</v>
      </c>
      <c r="U41" s="163">
        <f>ROUND(E41*T41,2)</f>
        <v>8.26</v>
      </c>
      <c r="V41" s="150"/>
      <c r="W41" s="150"/>
      <c r="X41" s="150"/>
      <c r="Y41" s="150"/>
      <c r="Z41" s="150"/>
      <c r="AA41" s="150"/>
      <c r="AB41" s="150"/>
      <c r="AC41" s="150"/>
      <c r="AD41" s="150"/>
      <c r="AE41" s="150" t="s">
        <v>108</v>
      </c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1">
        <v>22</v>
      </c>
      <c r="B42" s="151" t="s">
        <v>162</v>
      </c>
      <c r="C42" s="187" t="s">
        <v>163</v>
      </c>
      <c r="D42" s="157" t="s">
        <v>126</v>
      </c>
      <c r="E42" s="159">
        <v>1</v>
      </c>
      <c r="F42" s="162"/>
      <c r="G42" s="163">
        <f>ROUND(E42*F42,2)</f>
        <v>0</v>
      </c>
      <c r="H42" s="162"/>
      <c r="I42" s="163">
        <f>ROUND(E42*H42,2)</f>
        <v>0</v>
      </c>
      <c r="J42" s="162"/>
      <c r="K42" s="163">
        <f>ROUND(E42*J42,2)</f>
        <v>0</v>
      </c>
      <c r="L42" s="163">
        <v>0</v>
      </c>
      <c r="M42" s="163">
        <f>G42*(1+L42/100)</f>
        <v>0</v>
      </c>
      <c r="N42" s="163">
        <v>7.3999999999999999E-4</v>
      </c>
      <c r="O42" s="163">
        <f>ROUND(E42*N42,2)</f>
        <v>0</v>
      </c>
      <c r="P42" s="163">
        <v>0</v>
      </c>
      <c r="Q42" s="163">
        <f>ROUND(E42*P42,2)</f>
        <v>0</v>
      </c>
      <c r="R42" s="163"/>
      <c r="S42" s="163"/>
      <c r="T42" s="164">
        <v>9.1110000000000007</v>
      </c>
      <c r="U42" s="163">
        <f>ROUND(E42*T42,2)</f>
        <v>9.11</v>
      </c>
      <c r="V42" s="150"/>
      <c r="W42" s="150"/>
      <c r="X42" s="150"/>
      <c r="Y42" s="150"/>
      <c r="Z42" s="150"/>
      <c r="AA42" s="150"/>
      <c r="AB42" s="150"/>
      <c r="AC42" s="150"/>
      <c r="AD42" s="150"/>
      <c r="AE42" s="150" t="s">
        <v>108</v>
      </c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1">
        <v>23</v>
      </c>
      <c r="B43" s="151" t="s">
        <v>164</v>
      </c>
      <c r="C43" s="187" t="s">
        <v>165</v>
      </c>
      <c r="D43" s="157" t="s">
        <v>152</v>
      </c>
      <c r="E43" s="159">
        <v>1</v>
      </c>
      <c r="F43" s="162"/>
      <c r="G43" s="163">
        <f>ROUND(E43*F43,2)</f>
        <v>0</v>
      </c>
      <c r="H43" s="162"/>
      <c r="I43" s="163">
        <f>ROUND(E43*H43,2)</f>
        <v>0</v>
      </c>
      <c r="J43" s="162"/>
      <c r="K43" s="163">
        <f>ROUND(E43*J43,2)</f>
        <v>0</v>
      </c>
      <c r="L43" s="163">
        <v>0</v>
      </c>
      <c r="M43" s="163">
        <f>G43*(1+L43/100)</f>
        <v>0</v>
      </c>
      <c r="N43" s="163">
        <v>0.33800000000000002</v>
      </c>
      <c r="O43" s="163">
        <f>ROUND(E43*N43,2)</f>
        <v>0.34</v>
      </c>
      <c r="P43" s="163">
        <v>0</v>
      </c>
      <c r="Q43" s="163">
        <f>ROUND(E43*P43,2)</f>
        <v>0</v>
      </c>
      <c r="R43" s="163"/>
      <c r="S43" s="163"/>
      <c r="T43" s="164">
        <v>0</v>
      </c>
      <c r="U43" s="163">
        <f>ROUND(E43*T43,2)</f>
        <v>0</v>
      </c>
      <c r="V43" s="150"/>
      <c r="W43" s="150"/>
      <c r="X43" s="150"/>
      <c r="Y43" s="150"/>
      <c r="Z43" s="150"/>
      <c r="AA43" s="150"/>
      <c r="AB43" s="150"/>
      <c r="AC43" s="150"/>
      <c r="AD43" s="150"/>
      <c r="AE43" s="150" t="s">
        <v>134</v>
      </c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1"/>
      <c r="B44" s="151"/>
      <c r="C44" s="250" t="s">
        <v>166</v>
      </c>
      <c r="D44" s="251"/>
      <c r="E44" s="252"/>
      <c r="F44" s="253"/>
      <c r="G44" s="254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4"/>
      <c r="U44" s="163"/>
      <c r="V44" s="150"/>
      <c r="W44" s="150"/>
      <c r="X44" s="150"/>
      <c r="Y44" s="150"/>
      <c r="Z44" s="150"/>
      <c r="AA44" s="150"/>
      <c r="AB44" s="150"/>
      <c r="AC44" s="150"/>
      <c r="AD44" s="150"/>
      <c r="AE44" s="150" t="s">
        <v>142</v>
      </c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3" t="str">
        <f>C44</f>
        <v>Nástěnný kotel sezónní energetická účinnost 93 %, třída NOx 6, max. provozní tlak 3</v>
      </c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1"/>
      <c r="B45" s="151"/>
      <c r="C45" s="250" t="s">
        <v>167</v>
      </c>
      <c r="D45" s="251"/>
      <c r="E45" s="252"/>
      <c r="F45" s="253"/>
      <c r="G45" s="254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4"/>
      <c r="U45" s="163"/>
      <c r="V45" s="150"/>
      <c r="W45" s="150"/>
      <c r="X45" s="150"/>
      <c r="Y45" s="150"/>
      <c r="Z45" s="150"/>
      <c r="AA45" s="150"/>
      <c r="AB45" s="150"/>
      <c r="AC45" s="150"/>
      <c r="AD45" s="150"/>
      <c r="AE45" s="150" t="s">
        <v>142</v>
      </c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3" t="str">
        <f>C45</f>
        <v>Ekvitermní řízení je v základní výbavě kotle kotel je vybaven úsporným, plně modulovaným čerpadlem.</v>
      </c>
      <c r="BB45" s="150"/>
      <c r="BC45" s="150"/>
      <c r="BD45" s="150"/>
      <c r="BE45" s="150"/>
      <c r="BF45" s="150"/>
      <c r="BG45" s="150"/>
      <c r="BH45" s="150"/>
    </row>
    <row r="46" spans="1:60" ht="22.5" outlineLevel="1" x14ac:dyDescent="0.2">
      <c r="A46" s="151">
        <v>24</v>
      </c>
      <c r="B46" s="151" t="s">
        <v>168</v>
      </c>
      <c r="C46" s="187" t="s">
        <v>169</v>
      </c>
      <c r="D46" s="157" t="s">
        <v>126</v>
      </c>
      <c r="E46" s="159">
        <v>1</v>
      </c>
      <c r="F46" s="162"/>
      <c r="G46" s="163">
        <f>ROUND(E46*F46,2)</f>
        <v>0</v>
      </c>
      <c r="H46" s="162"/>
      <c r="I46" s="163">
        <f>ROUND(E46*H46,2)</f>
        <v>0</v>
      </c>
      <c r="J46" s="162"/>
      <c r="K46" s="163">
        <f>ROUND(E46*J46,2)</f>
        <v>0</v>
      </c>
      <c r="L46" s="163">
        <v>0</v>
      </c>
      <c r="M46" s="163">
        <f>G46*(1+L46/100)</f>
        <v>0</v>
      </c>
      <c r="N46" s="163">
        <v>4.0399999999999998E-2</v>
      </c>
      <c r="O46" s="163">
        <f>ROUND(E46*N46,2)</f>
        <v>0.04</v>
      </c>
      <c r="P46" s="163">
        <v>0</v>
      </c>
      <c r="Q46" s="163">
        <f>ROUND(E46*P46,2)</f>
        <v>0</v>
      </c>
      <c r="R46" s="163"/>
      <c r="S46" s="163"/>
      <c r="T46" s="164">
        <v>0</v>
      </c>
      <c r="U46" s="163">
        <f>ROUND(E46*T46,2)</f>
        <v>0</v>
      </c>
      <c r="V46" s="150"/>
      <c r="W46" s="150"/>
      <c r="X46" s="150"/>
      <c r="Y46" s="150"/>
      <c r="Z46" s="150"/>
      <c r="AA46" s="150"/>
      <c r="AB46" s="150"/>
      <c r="AC46" s="150"/>
      <c r="AD46" s="150"/>
      <c r="AE46" s="150" t="s">
        <v>134</v>
      </c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1"/>
      <c r="B47" s="151"/>
      <c r="C47" s="250" t="s">
        <v>166</v>
      </c>
      <c r="D47" s="251"/>
      <c r="E47" s="252"/>
      <c r="F47" s="253"/>
      <c r="G47" s="254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4"/>
      <c r="U47" s="163"/>
      <c r="V47" s="150"/>
      <c r="W47" s="150"/>
      <c r="X47" s="150"/>
      <c r="Y47" s="150"/>
      <c r="Z47" s="150"/>
      <c r="AA47" s="150"/>
      <c r="AB47" s="150"/>
      <c r="AC47" s="150"/>
      <c r="AD47" s="150"/>
      <c r="AE47" s="150" t="s">
        <v>142</v>
      </c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3" t="str">
        <f>C47</f>
        <v>Nástěnný kotel sezónní energetická účinnost 93 %, třída NOx 6, max. provozní tlak 3</v>
      </c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1"/>
      <c r="B48" s="151"/>
      <c r="C48" s="250" t="s">
        <v>167</v>
      </c>
      <c r="D48" s="251"/>
      <c r="E48" s="252"/>
      <c r="F48" s="253"/>
      <c r="G48" s="254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4"/>
      <c r="U48" s="163"/>
      <c r="V48" s="150"/>
      <c r="W48" s="150"/>
      <c r="X48" s="150"/>
      <c r="Y48" s="150"/>
      <c r="Z48" s="150"/>
      <c r="AA48" s="150"/>
      <c r="AB48" s="150"/>
      <c r="AC48" s="150"/>
      <c r="AD48" s="150"/>
      <c r="AE48" s="150" t="s">
        <v>142</v>
      </c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3" t="str">
        <f>C48</f>
        <v>Ekvitermní řízení je v základní výbavě kotle kotel je vybaven úsporným, plně modulovaným čerpadlem.</v>
      </c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1">
        <v>25</v>
      </c>
      <c r="B49" s="151" t="s">
        <v>170</v>
      </c>
      <c r="C49" s="187" t="s">
        <v>171</v>
      </c>
      <c r="D49" s="157" t="s">
        <v>133</v>
      </c>
      <c r="E49" s="159">
        <v>1</v>
      </c>
      <c r="F49" s="162"/>
      <c r="G49" s="163">
        <f>ROUND(E49*F49,2)</f>
        <v>0</v>
      </c>
      <c r="H49" s="162"/>
      <c r="I49" s="163">
        <f>ROUND(E49*H49,2)</f>
        <v>0</v>
      </c>
      <c r="J49" s="162"/>
      <c r="K49" s="163">
        <f>ROUND(E49*J49,2)</f>
        <v>0</v>
      </c>
      <c r="L49" s="163">
        <v>0</v>
      </c>
      <c r="M49" s="163">
        <f>G49*(1+L49/100)</f>
        <v>0</v>
      </c>
      <c r="N49" s="163">
        <v>1E-4</v>
      </c>
      <c r="O49" s="163">
        <f>ROUND(E49*N49,2)</f>
        <v>0</v>
      </c>
      <c r="P49" s="163">
        <v>0</v>
      </c>
      <c r="Q49" s="163">
        <f>ROUND(E49*P49,2)</f>
        <v>0</v>
      </c>
      <c r="R49" s="163"/>
      <c r="S49" s="163"/>
      <c r="T49" s="164">
        <v>0</v>
      </c>
      <c r="U49" s="163">
        <f>ROUND(E49*T49,2)</f>
        <v>0</v>
      </c>
      <c r="V49" s="150"/>
      <c r="W49" s="150"/>
      <c r="X49" s="150"/>
      <c r="Y49" s="150"/>
      <c r="Z49" s="150"/>
      <c r="AA49" s="150"/>
      <c r="AB49" s="150"/>
      <c r="AC49" s="150"/>
      <c r="AD49" s="150"/>
      <c r="AE49" s="150" t="s">
        <v>134</v>
      </c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1"/>
      <c r="B50" s="151"/>
      <c r="C50" s="250" t="s">
        <v>172</v>
      </c>
      <c r="D50" s="251"/>
      <c r="E50" s="252"/>
      <c r="F50" s="253"/>
      <c r="G50" s="254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4"/>
      <c r="U50" s="163"/>
      <c r="V50" s="150"/>
      <c r="W50" s="150"/>
      <c r="X50" s="150"/>
      <c r="Y50" s="150"/>
      <c r="Z50" s="150"/>
      <c r="AA50" s="150"/>
      <c r="AB50" s="150"/>
      <c r="AC50" s="150"/>
      <c r="AD50" s="150"/>
      <c r="AE50" s="150" t="s">
        <v>142</v>
      </c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3" t="str">
        <f>C50</f>
        <v>IP 66, uvnitř je dvoupólová svorkovnice pro připojení dvojžílového kabelu</v>
      </c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1">
        <v>26</v>
      </c>
      <c r="B51" s="151" t="s">
        <v>173</v>
      </c>
      <c r="C51" s="187" t="s">
        <v>174</v>
      </c>
      <c r="D51" s="157" t="s">
        <v>133</v>
      </c>
      <c r="E51" s="159">
        <v>1</v>
      </c>
      <c r="F51" s="162"/>
      <c r="G51" s="163">
        <f>ROUND(E51*F51,2)</f>
        <v>0</v>
      </c>
      <c r="H51" s="162"/>
      <c r="I51" s="163">
        <f>ROUND(E51*H51,2)</f>
        <v>0</v>
      </c>
      <c r="J51" s="162"/>
      <c r="K51" s="163">
        <f>ROUND(E51*J51,2)</f>
        <v>0</v>
      </c>
      <c r="L51" s="163">
        <v>0</v>
      </c>
      <c r="M51" s="163">
        <f>G51*(1+L51/100)</f>
        <v>0</v>
      </c>
      <c r="N51" s="163">
        <v>1E-4</v>
      </c>
      <c r="O51" s="163">
        <f>ROUND(E51*N51,2)</f>
        <v>0</v>
      </c>
      <c r="P51" s="163">
        <v>0</v>
      </c>
      <c r="Q51" s="163">
        <f>ROUND(E51*P51,2)</f>
        <v>0</v>
      </c>
      <c r="R51" s="163"/>
      <c r="S51" s="163"/>
      <c r="T51" s="164">
        <v>0</v>
      </c>
      <c r="U51" s="163">
        <f>ROUND(E51*T51,2)</f>
        <v>0</v>
      </c>
      <c r="V51" s="150"/>
      <c r="W51" s="150"/>
      <c r="X51" s="150"/>
      <c r="Y51" s="150"/>
      <c r="Z51" s="150"/>
      <c r="AA51" s="150"/>
      <c r="AB51" s="150"/>
      <c r="AC51" s="150"/>
      <c r="AD51" s="150"/>
      <c r="AE51" s="150" t="s">
        <v>134</v>
      </c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1"/>
      <c r="B52" s="151"/>
      <c r="C52" s="250" t="s">
        <v>310</v>
      </c>
      <c r="D52" s="251"/>
      <c r="E52" s="252"/>
      <c r="F52" s="253"/>
      <c r="G52" s="254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4"/>
      <c r="U52" s="163"/>
      <c r="V52" s="150"/>
      <c r="W52" s="150"/>
      <c r="X52" s="150"/>
      <c r="Y52" s="150"/>
      <c r="Z52" s="150"/>
      <c r="AA52" s="150"/>
      <c r="AB52" s="150"/>
      <c r="AC52" s="150"/>
      <c r="AD52" s="150"/>
      <c r="AE52" s="150" t="s">
        <v>142</v>
      </c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3" t="str">
        <f>C52</f>
        <v>Programovatelný prostorový termostat. Umožňuje nastaven ekvitermní křivky.</v>
      </c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1"/>
      <c r="B53" s="151"/>
      <c r="C53" s="250" t="s">
        <v>175</v>
      </c>
      <c r="D53" s="251"/>
      <c r="E53" s="252"/>
      <c r="F53" s="253"/>
      <c r="G53" s="254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4"/>
      <c r="U53" s="163"/>
      <c r="V53" s="150"/>
      <c r="W53" s="150"/>
      <c r="X53" s="150"/>
      <c r="Y53" s="150"/>
      <c r="Z53" s="150"/>
      <c r="AA53" s="150"/>
      <c r="AB53" s="150"/>
      <c r="AC53" s="150"/>
      <c r="AD53" s="150"/>
      <c r="AE53" s="150" t="s">
        <v>142</v>
      </c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3" t="str">
        <f>C53</f>
        <v>Jednotka je vybavena jedním komunikačním protokolem na bázi protokolu OpenTherm.</v>
      </c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1"/>
      <c r="B54" s="151"/>
      <c r="C54" s="250" t="s">
        <v>176</v>
      </c>
      <c r="D54" s="251"/>
      <c r="E54" s="252"/>
      <c r="F54" s="253"/>
      <c r="G54" s="254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4"/>
      <c r="U54" s="163"/>
      <c r="V54" s="150"/>
      <c r="W54" s="150"/>
      <c r="X54" s="150"/>
      <c r="Y54" s="150"/>
      <c r="Z54" s="150"/>
      <c r="AA54" s="150"/>
      <c r="AB54" s="150"/>
      <c r="AC54" s="150"/>
      <c r="AD54" s="150"/>
      <c r="AE54" s="150" t="s">
        <v>142</v>
      </c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3" t="str">
        <f>C54</f>
        <v>Režim vzdáleného spínání jednotky pomocí GSM modulu.</v>
      </c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1">
        <v>27</v>
      </c>
      <c r="B55" s="151" t="s">
        <v>177</v>
      </c>
      <c r="C55" s="187" t="s">
        <v>178</v>
      </c>
      <c r="D55" s="157" t="s">
        <v>179</v>
      </c>
      <c r="E55" s="159">
        <v>1</v>
      </c>
      <c r="F55" s="162"/>
      <c r="G55" s="163">
        <f>ROUND(E55*F55,2)</f>
        <v>0</v>
      </c>
      <c r="H55" s="162"/>
      <c r="I55" s="163">
        <f>ROUND(E55*H55,2)</f>
        <v>0</v>
      </c>
      <c r="J55" s="162"/>
      <c r="K55" s="163">
        <f>ROUND(E55*J55,2)</f>
        <v>0</v>
      </c>
      <c r="L55" s="163">
        <v>0</v>
      </c>
      <c r="M55" s="163">
        <f>G55*(1+L55/100)</f>
        <v>0</v>
      </c>
      <c r="N55" s="163">
        <v>1E-4</v>
      </c>
      <c r="O55" s="163">
        <f>ROUND(E55*N55,2)</f>
        <v>0</v>
      </c>
      <c r="P55" s="163">
        <v>0</v>
      </c>
      <c r="Q55" s="163">
        <f>ROUND(E55*P55,2)</f>
        <v>0</v>
      </c>
      <c r="R55" s="163"/>
      <c r="S55" s="163"/>
      <c r="T55" s="164">
        <v>0</v>
      </c>
      <c r="U55" s="163">
        <f>ROUND(E55*T55,2)</f>
        <v>0</v>
      </c>
      <c r="V55" s="150"/>
      <c r="W55" s="150"/>
      <c r="X55" s="150"/>
      <c r="Y55" s="150"/>
      <c r="Z55" s="150"/>
      <c r="AA55" s="150"/>
      <c r="AB55" s="150"/>
      <c r="AC55" s="150"/>
      <c r="AD55" s="150"/>
      <c r="AE55" s="150" t="s">
        <v>134</v>
      </c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1"/>
      <c r="B56" s="151"/>
      <c r="C56" s="250" t="s">
        <v>180</v>
      </c>
      <c r="D56" s="251"/>
      <c r="E56" s="252"/>
      <c r="F56" s="253"/>
      <c r="G56" s="254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4"/>
      <c r="U56" s="163"/>
      <c r="V56" s="150"/>
      <c r="W56" s="150"/>
      <c r="X56" s="150"/>
      <c r="Y56" s="150"/>
      <c r="Z56" s="150"/>
      <c r="AA56" s="150"/>
      <c r="AB56" s="150"/>
      <c r="AC56" s="150"/>
      <c r="AD56" s="150"/>
      <c r="AE56" s="150" t="s">
        <v>142</v>
      </c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3" t="str">
        <f>C56</f>
        <v>Bezdrátové provedení</v>
      </c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1">
        <v>28</v>
      </c>
      <c r="B57" s="151" t="s">
        <v>181</v>
      </c>
      <c r="C57" s="187" t="s">
        <v>182</v>
      </c>
      <c r="D57" s="157" t="s">
        <v>183</v>
      </c>
      <c r="E57" s="159">
        <v>1</v>
      </c>
      <c r="F57" s="162"/>
      <c r="G57" s="163">
        <f t="shared" ref="G57:G62" si="7">ROUND(E57*F57,2)</f>
        <v>0</v>
      </c>
      <c r="H57" s="162"/>
      <c r="I57" s="163">
        <f t="shared" ref="I57:I62" si="8">ROUND(E57*H57,2)</f>
        <v>0</v>
      </c>
      <c r="J57" s="162"/>
      <c r="K57" s="163">
        <f t="shared" ref="K57:K62" si="9">ROUND(E57*J57,2)</f>
        <v>0</v>
      </c>
      <c r="L57" s="163">
        <v>0</v>
      </c>
      <c r="M57" s="163">
        <f t="shared" ref="M57:M62" si="10">G57*(1+L57/100)</f>
        <v>0</v>
      </c>
      <c r="N57" s="163">
        <v>0</v>
      </c>
      <c r="O57" s="163">
        <f t="shared" ref="O57:O62" si="11">ROUND(E57*N57,2)</f>
        <v>0</v>
      </c>
      <c r="P57" s="163">
        <v>0</v>
      </c>
      <c r="Q57" s="163">
        <f t="shared" ref="Q57:Q62" si="12">ROUND(E57*P57,2)</f>
        <v>0</v>
      </c>
      <c r="R57" s="163"/>
      <c r="S57" s="163"/>
      <c r="T57" s="164">
        <v>0.8</v>
      </c>
      <c r="U57" s="163">
        <f t="shared" ref="U57:U62" si="13">ROUND(E57*T57,2)</f>
        <v>0.8</v>
      </c>
      <c r="V57" s="150"/>
      <c r="W57" s="150"/>
      <c r="X57" s="150"/>
      <c r="Y57" s="150"/>
      <c r="Z57" s="150"/>
      <c r="AA57" s="150"/>
      <c r="AB57" s="150"/>
      <c r="AC57" s="150"/>
      <c r="AD57" s="150"/>
      <c r="AE57" s="150" t="s">
        <v>108</v>
      </c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1">
        <v>29</v>
      </c>
      <c r="B58" s="151" t="s">
        <v>184</v>
      </c>
      <c r="C58" s="187" t="s">
        <v>185</v>
      </c>
      <c r="D58" s="157" t="s">
        <v>183</v>
      </c>
      <c r="E58" s="159">
        <v>1</v>
      </c>
      <c r="F58" s="162"/>
      <c r="G58" s="163">
        <f t="shared" si="7"/>
        <v>0</v>
      </c>
      <c r="H58" s="162"/>
      <c r="I58" s="163">
        <f t="shared" si="8"/>
        <v>0</v>
      </c>
      <c r="J58" s="162"/>
      <c r="K58" s="163">
        <f t="shared" si="9"/>
        <v>0</v>
      </c>
      <c r="L58" s="163">
        <v>0</v>
      </c>
      <c r="M58" s="163">
        <f t="shared" si="10"/>
        <v>0</v>
      </c>
      <c r="N58" s="163">
        <v>0</v>
      </c>
      <c r="O58" s="163">
        <f t="shared" si="11"/>
        <v>0</v>
      </c>
      <c r="P58" s="163">
        <v>0</v>
      </c>
      <c r="Q58" s="163">
        <f t="shared" si="12"/>
        <v>0</v>
      </c>
      <c r="R58" s="163"/>
      <c r="S58" s="163"/>
      <c r="T58" s="164">
        <v>0.8</v>
      </c>
      <c r="U58" s="163">
        <f t="shared" si="13"/>
        <v>0.8</v>
      </c>
      <c r="V58" s="150"/>
      <c r="W58" s="150"/>
      <c r="X58" s="150"/>
      <c r="Y58" s="150"/>
      <c r="Z58" s="150"/>
      <c r="AA58" s="150"/>
      <c r="AB58" s="150"/>
      <c r="AC58" s="150"/>
      <c r="AD58" s="150"/>
      <c r="AE58" s="150" t="s">
        <v>108</v>
      </c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1">
        <v>30</v>
      </c>
      <c r="B59" s="151" t="s">
        <v>186</v>
      </c>
      <c r="C59" s="187" t="s">
        <v>187</v>
      </c>
      <c r="D59" s="157" t="s">
        <v>107</v>
      </c>
      <c r="E59" s="159">
        <v>1</v>
      </c>
      <c r="F59" s="162"/>
      <c r="G59" s="163">
        <f t="shared" si="7"/>
        <v>0</v>
      </c>
      <c r="H59" s="162"/>
      <c r="I59" s="163">
        <f t="shared" si="8"/>
        <v>0</v>
      </c>
      <c r="J59" s="162"/>
      <c r="K59" s="163">
        <f t="shared" si="9"/>
        <v>0</v>
      </c>
      <c r="L59" s="163">
        <v>0</v>
      </c>
      <c r="M59" s="163">
        <f t="shared" si="10"/>
        <v>0</v>
      </c>
      <c r="N59" s="163">
        <v>0</v>
      </c>
      <c r="O59" s="163">
        <f t="shared" si="11"/>
        <v>0</v>
      </c>
      <c r="P59" s="163">
        <v>0</v>
      </c>
      <c r="Q59" s="163">
        <f t="shared" si="12"/>
        <v>0</v>
      </c>
      <c r="R59" s="163"/>
      <c r="S59" s="163"/>
      <c r="T59" s="164">
        <v>0.3</v>
      </c>
      <c r="U59" s="163">
        <f t="shared" si="13"/>
        <v>0.3</v>
      </c>
      <c r="V59" s="150"/>
      <c r="W59" s="150"/>
      <c r="X59" s="150"/>
      <c r="Y59" s="150"/>
      <c r="Z59" s="150"/>
      <c r="AA59" s="150"/>
      <c r="AB59" s="150"/>
      <c r="AC59" s="150"/>
      <c r="AD59" s="150"/>
      <c r="AE59" s="150" t="s">
        <v>108</v>
      </c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1">
        <v>31</v>
      </c>
      <c r="B60" s="151" t="s">
        <v>188</v>
      </c>
      <c r="C60" s="187" t="s">
        <v>189</v>
      </c>
      <c r="D60" s="157" t="s">
        <v>183</v>
      </c>
      <c r="E60" s="159">
        <v>1</v>
      </c>
      <c r="F60" s="162"/>
      <c r="G60" s="163">
        <f t="shared" si="7"/>
        <v>0</v>
      </c>
      <c r="H60" s="162"/>
      <c r="I60" s="163">
        <f t="shared" si="8"/>
        <v>0</v>
      </c>
      <c r="J60" s="162"/>
      <c r="K60" s="163">
        <f t="shared" si="9"/>
        <v>0</v>
      </c>
      <c r="L60" s="163">
        <v>0</v>
      </c>
      <c r="M60" s="163">
        <f t="shared" si="10"/>
        <v>0</v>
      </c>
      <c r="N60" s="163">
        <v>0</v>
      </c>
      <c r="O60" s="163">
        <f t="shared" si="11"/>
        <v>0</v>
      </c>
      <c r="P60" s="163">
        <v>0</v>
      </c>
      <c r="Q60" s="163">
        <f t="shared" si="12"/>
        <v>0</v>
      </c>
      <c r="R60" s="163"/>
      <c r="S60" s="163"/>
      <c r="T60" s="164">
        <v>0.85</v>
      </c>
      <c r="U60" s="163">
        <f t="shared" si="13"/>
        <v>0.85</v>
      </c>
      <c r="V60" s="150"/>
      <c r="W60" s="150"/>
      <c r="X60" s="150"/>
      <c r="Y60" s="150"/>
      <c r="Z60" s="150"/>
      <c r="AA60" s="150"/>
      <c r="AB60" s="150"/>
      <c r="AC60" s="150"/>
      <c r="AD60" s="150"/>
      <c r="AE60" s="150" t="s">
        <v>108</v>
      </c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1">
        <v>32</v>
      </c>
      <c r="B61" s="151" t="s">
        <v>190</v>
      </c>
      <c r="C61" s="187" t="s">
        <v>191</v>
      </c>
      <c r="D61" s="157" t="s">
        <v>107</v>
      </c>
      <c r="E61" s="159">
        <v>3</v>
      </c>
      <c r="F61" s="162"/>
      <c r="G61" s="163">
        <f t="shared" si="7"/>
        <v>0</v>
      </c>
      <c r="H61" s="162"/>
      <c r="I61" s="163">
        <f t="shared" si="8"/>
        <v>0</v>
      </c>
      <c r="J61" s="162"/>
      <c r="K61" s="163">
        <f t="shared" si="9"/>
        <v>0</v>
      </c>
      <c r="L61" s="163">
        <v>0</v>
      </c>
      <c r="M61" s="163">
        <f t="shared" si="10"/>
        <v>0</v>
      </c>
      <c r="N61" s="163">
        <v>0</v>
      </c>
      <c r="O61" s="163">
        <f t="shared" si="11"/>
        <v>0</v>
      </c>
      <c r="P61" s="163">
        <v>0</v>
      </c>
      <c r="Q61" s="163">
        <f t="shared" si="12"/>
        <v>0</v>
      </c>
      <c r="R61" s="163"/>
      <c r="S61" s="163"/>
      <c r="T61" s="164">
        <v>0.24</v>
      </c>
      <c r="U61" s="163">
        <f t="shared" si="13"/>
        <v>0.72</v>
      </c>
      <c r="V61" s="150"/>
      <c r="W61" s="150"/>
      <c r="X61" s="150"/>
      <c r="Y61" s="150"/>
      <c r="Z61" s="150"/>
      <c r="AA61" s="150"/>
      <c r="AB61" s="150"/>
      <c r="AC61" s="150"/>
      <c r="AD61" s="150"/>
      <c r="AE61" s="150" t="s">
        <v>108</v>
      </c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1">
        <v>33</v>
      </c>
      <c r="B62" s="151" t="s">
        <v>192</v>
      </c>
      <c r="C62" s="187" t="s">
        <v>193</v>
      </c>
      <c r="D62" s="157" t="s">
        <v>159</v>
      </c>
      <c r="E62" s="159">
        <v>4.0399999999999998E-2</v>
      </c>
      <c r="F62" s="162"/>
      <c r="G62" s="163">
        <f t="shared" si="7"/>
        <v>0</v>
      </c>
      <c r="H62" s="162"/>
      <c r="I62" s="163">
        <f t="shared" si="8"/>
        <v>0</v>
      </c>
      <c r="J62" s="162"/>
      <c r="K62" s="163">
        <f t="shared" si="9"/>
        <v>0</v>
      </c>
      <c r="L62" s="163">
        <v>0</v>
      </c>
      <c r="M62" s="163">
        <f t="shared" si="10"/>
        <v>0</v>
      </c>
      <c r="N62" s="163">
        <v>0</v>
      </c>
      <c r="O62" s="163">
        <f t="shared" si="11"/>
        <v>0</v>
      </c>
      <c r="P62" s="163">
        <v>0</v>
      </c>
      <c r="Q62" s="163">
        <f t="shared" si="12"/>
        <v>0</v>
      </c>
      <c r="R62" s="163"/>
      <c r="S62" s="163"/>
      <c r="T62" s="164">
        <v>12.207000000000001</v>
      </c>
      <c r="U62" s="163">
        <f t="shared" si="13"/>
        <v>0.49</v>
      </c>
      <c r="V62" s="150"/>
      <c r="W62" s="150"/>
      <c r="X62" s="150"/>
      <c r="Y62" s="150"/>
      <c r="Z62" s="150"/>
      <c r="AA62" s="150"/>
      <c r="AB62" s="150"/>
      <c r="AC62" s="150"/>
      <c r="AD62" s="150"/>
      <c r="AE62" s="150" t="s">
        <v>108</v>
      </c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">
      <c r="A63" s="152" t="s">
        <v>103</v>
      </c>
      <c r="B63" s="152" t="s">
        <v>69</v>
      </c>
      <c r="C63" s="188" t="s">
        <v>70</v>
      </c>
      <c r="D63" s="158"/>
      <c r="E63" s="160"/>
      <c r="F63" s="165"/>
      <c r="G63" s="165">
        <f>SUMIF(AE64:AE65,"&lt;&gt;NOR",G64:G65)</f>
        <v>0</v>
      </c>
      <c r="H63" s="165"/>
      <c r="I63" s="165">
        <f>SUM(I64:I65)</f>
        <v>0</v>
      </c>
      <c r="J63" s="165"/>
      <c r="K63" s="165">
        <f>SUM(K64:K65)</f>
        <v>0</v>
      </c>
      <c r="L63" s="165"/>
      <c r="M63" s="165">
        <f>SUM(M64:M65)</f>
        <v>0</v>
      </c>
      <c r="N63" s="165"/>
      <c r="O63" s="165">
        <f>SUM(O64:O65)</f>
        <v>0</v>
      </c>
      <c r="P63" s="165"/>
      <c r="Q63" s="165">
        <f>SUM(Q64:Q65)</f>
        <v>0</v>
      </c>
      <c r="R63" s="165"/>
      <c r="S63" s="165"/>
      <c r="T63" s="166"/>
      <c r="U63" s="165">
        <f>SUM(U64:U65)</f>
        <v>0.24</v>
      </c>
      <c r="AE63" t="s">
        <v>104</v>
      </c>
    </row>
    <row r="64" spans="1:60" outlineLevel="1" x14ac:dyDescent="0.2">
      <c r="A64" s="151">
        <v>34</v>
      </c>
      <c r="B64" s="151" t="s">
        <v>194</v>
      </c>
      <c r="C64" s="187" t="s">
        <v>195</v>
      </c>
      <c r="D64" s="157" t="s">
        <v>126</v>
      </c>
      <c r="E64" s="159">
        <v>1</v>
      </c>
      <c r="F64" s="162"/>
      <c r="G64" s="163">
        <f>ROUND(E64*F64,2)</f>
        <v>0</v>
      </c>
      <c r="H64" s="162"/>
      <c r="I64" s="163">
        <f>ROUND(E64*H64,2)</f>
        <v>0</v>
      </c>
      <c r="J64" s="162"/>
      <c r="K64" s="163">
        <f>ROUND(E64*J64,2)</f>
        <v>0</v>
      </c>
      <c r="L64" s="163">
        <v>0</v>
      </c>
      <c r="M64" s="163">
        <f>G64*(1+L64/100)</f>
        <v>0</v>
      </c>
      <c r="N64" s="163">
        <v>3.63E-3</v>
      </c>
      <c r="O64" s="163">
        <f>ROUND(E64*N64,2)</f>
        <v>0</v>
      </c>
      <c r="P64" s="163">
        <v>0</v>
      </c>
      <c r="Q64" s="163">
        <f>ROUND(E64*P64,2)</f>
        <v>0</v>
      </c>
      <c r="R64" s="163"/>
      <c r="S64" s="163"/>
      <c r="T64" s="164">
        <v>0.23899999999999999</v>
      </c>
      <c r="U64" s="163">
        <f>ROUND(E64*T64,2)</f>
        <v>0.24</v>
      </c>
      <c r="V64" s="150"/>
      <c r="W64" s="150"/>
      <c r="X64" s="150"/>
      <c r="Y64" s="150"/>
      <c r="Z64" s="150"/>
      <c r="AA64" s="150"/>
      <c r="AB64" s="150"/>
      <c r="AC64" s="150"/>
      <c r="AD64" s="150"/>
      <c r="AE64" s="150" t="s">
        <v>108</v>
      </c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1">
        <v>35</v>
      </c>
      <c r="B65" s="151" t="s">
        <v>196</v>
      </c>
      <c r="C65" s="187" t="s">
        <v>197</v>
      </c>
      <c r="D65" s="157" t="s">
        <v>159</v>
      </c>
      <c r="E65" s="159">
        <v>1E-4</v>
      </c>
      <c r="F65" s="162"/>
      <c r="G65" s="163">
        <f>ROUND(E65*F65,2)</f>
        <v>0</v>
      </c>
      <c r="H65" s="162"/>
      <c r="I65" s="163">
        <f>ROUND(E65*H65,2)</f>
        <v>0</v>
      </c>
      <c r="J65" s="162"/>
      <c r="K65" s="163">
        <f>ROUND(E65*J65,2)</f>
        <v>0</v>
      </c>
      <c r="L65" s="163">
        <v>0</v>
      </c>
      <c r="M65" s="163">
        <f>G65*(1+L65/100)</f>
        <v>0</v>
      </c>
      <c r="N65" s="163">
        <v>0</v>
      </c>
      <c r="O65" s="163">
        <f>ROUND(E65*N65,2)</f>
        <v>0</v>
      </c>
      <c r="P65" s="163">
        <v>0</v>
      </c>
      <c r="Q65" s="163">
        <f>ROUND(E65*P65,2)</f>
        <v>0</v>
      </c>
      <c r="R65" s="163"/>
      <c r="S65" s="163"/>
      <c r="T65" s="164">
        <v>4.093</v>
      </c>
      <c r="U65" s="163">
        <f>ROUND(E65*T65,2)</f>
        <v>0</v>
      </c>
      <c r="V65" s="150"/>
      <c r="W65" s="150"/>
      <c r="X65" s="150"/>
      <c r="Y65" s="150"/>
      <c r="Z65" s="150"/>
      <c r="AA65" s="150"/>
      <c r="AB65" s="150"/>
      <c r="AC65" s="150"/>
      <c r="AD65" s="150"/>
      <c r="AE65" s="150" t="s">
        <v>108</v>
      </c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x14ac:dyDescent="0.2">
      <c r="A66" s="152" t="s">
        <v>103</v>
      </c>
      <c r="B66" s="152" t="s">
        <v>71</v>
      </c>
      <c r="C66" s="188" t="s">
        <v>72</v>
      </c>
      <c r="D66" s="158"/>
      <c r="E66" s="160"/>
      <c r="F66" s="165"/>
      <c r="G66" s="165">
        <f>SUMIF(AE67:AE72,"&lt;&gt;NOR",G67:G72)</f>
        <v>0</v>
      </c>
      <c r="H66" s="165"/>
      <c r="I66" s="165">
        <f>SUM(I67:I72)</f>
        <v>0</v>
      </c>
      <c r="J66" s="165"/>
      <c r="K66" s="165">
        <f>SUM(K67:K72)</f>
        <v>0</v>
      </c>
      <c r="L66" s="165"/>
      <c r="M66" s="165">
        <f>SUM(M67:M72)</f>
        <v>0</v>
      </c>
      <c r="N66" s="165"/>
      <c r="O66" s="165">
        <f>SUM(O67:O72)</f>
        <v>0.30000000000000004</v>
      </c>
      <c r="P66" s="165"/>
      <c r="Q66" s="165">
        <f>SUM(Q67:Q72)</f>
        <v>0</v>
      </c>
      <c r="R66" s="165"/>
      <c r="S66" s="165"/>
      <c r="T66" s="166"/>
      <c r="U66" s="165">
        <f>SUM(U67:U72)</f>
        <v>98.35</v>
      </c>
      <c r="AE66" t="s">
        <v>104</v>
      </c>
    </row>
    <row r="67" spans="1:60" outlineLevel="1" x14ac:dyDescent="0.2">
      <c r="A67" s="151">
        <v>36</v>
      </c>
      <c r="B67" s="151" t="s">
        <v>198</v>
      </c>
      <c r="C67" s="187" t="s">
        <v>199</v>
      </c>
      <c r="D67" s="157" t="s">
        <v>115</v>
      </c>
      <c r="E67" s="159">
        <v>181</v>
      </c>
      <c r="F67" s="162"/>
      <c r="G67" s="163">
        <f t="shared" ref="G67:G72" si="14">ROUND(E67*F67,2)</f>
        <v>0</v>
      </c>
      <c r="H67" s="162"/>
      <c r="I67" s="163">
        <f t="shared" ref="I67:I72" si="15">ROUND(E67*H67,2)</f>
        <v>0</v>
      </c>
      <c r="J67" s="162"/>
      <c r="K67" s="163">
        <f t="shared" ref="K67:K72" si="16">ROUND(E67*J67,2)</f>
        <v>0</v>
      </c>
      <c r="L67" s="163">
        <v>0</v>
      </c>
      <c r="M67" s="163">
        <f t="shared" ref="M67:M72" si="17">G67*(1+L67/100)</f>
        <v>0</v>
      </c>
      <c r="N67" s="163">
        <v>7.6000000000000004E-4</v>
      </c>
      <c r="O67" s="163">
        <f t="shared" ref="O67:O72" si="18">ROUND(E67*N67,2)</f>
        <v>0.14000000000000001</v>
      </c>
      <c r="P67" s="163">
        <v>0</v>
      </c>
      <c r="Q67" s="163">
        <f t="shared" ref="Q67:Q72" si="19">ROUND(E67*P67,2)</f>
        <v>0</v>
      </c>
      <c r="R67" s="163"/>
      <c r="S67" s="163"/>
      <c r="T67" s="164">
        <v>0.29737999999999998</v>
      </c>
      <c r="U67" s="163">
        <f t="shared" ref="U67:U72" si="20">ROUND(E67*T67,2)</f>
        <v>53.83</v>
      </c>
      <c r="V67" s="150"/>
      <c r="W67" s="150"/>
      <c r="X67" s="150"/>
      <c r="Y67" s="150"/>
      <c r="Z67" s="150"/>
      <c r="AA67" s="150"/>
      <c r="AB67" s="150"/>
      <c r="AC67" s="150"/>
      <c r="AD67" s="150"/>
      <c r="AE67" s="150" t="s">
        <v>108</v>
      </c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1">
        <v>37</v>
      </c>
      <c r="B68" s="151" t="s">
        <v>200</v>
      </c>
      <c r="C68" s="187" t="s">
        <v>201</v>
      </c>
      <c r="D68" s="157" t="s">
        <v>115</v>
      </c>
      <c r="E68" s="159">
        <v>31</v>
      </c>
      <c r="F68" s="162"/>
      <c r="G68" s="163">
        <f t="shared" si="14"/>
        <v>0</v>
      </c>
      <c r="H68" s="162"/>
      <c r="I68" s="163">
        <f t="shared" si="15"/>
        <v>0</v>
      </c>
      <c r="J68" s="162"/>
      <c r="K68" s="163">
        <f t="shared" si="16"/>
        <v>0</v>
      </c>
      <c r="L68" s="163">
        <v>0</v>
      </c>
      <c r="M68" s="163">
        <f t="shared" si="17"/>
        <v>0</v>
      </c>
      <c r="N68" s="163">
        <v>8.8000000000000003E-4</v>
      </c>
      <c r="O68" s="163">
        <f t="shared" si="18"/>
        <v>0.03</v>
      </c>
      <c r="P68" s="163">
        <v>0</v>
      </c>
      <c r="Q68" s="163">
        <f t="shared" si="19"/>
        <v>0</v>
      </c>
      <c r="R68" s="163"/>
      <c r="S68" s="163"/>
      <c r="T68" s="164">
        <v>0.30737999999999999</v>
      </c>
      <c r="U68" s="163">
        <f t="shared" si="20"/>
        <v>9.5299999999999994</v>
      </c>
      <c r="V68" s="150"/>
      <c r="W68" s="150"/>
      <c r="X68" s="150"/>
      <c r="Y68" s="150"/>
      <c r="Z68" s="150"/>
      <c r="AA68" s="150"/>
      <c r="AB68" s="150"/>
      <c r="AC68" s="150"/>
      <c r="AD68" s="150"/>
      <c r="AE68" s="150" t="s">
        <v>108</v>
      </c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1">
        <v>38</v>
      </c>
      <c r="B69" s="151" t="s">
        <v>202</v>
      </c>
      <c r="C69" s="187" t="s">
        <v>203</v>
      </c>
      <c r="D69" s="157" t="s">
        <v>115</v>
      </c>
      <c r="E69" s="159">
        <v>11</v>
      </c>
      <c r="F69" s="162"/>
      <c r="G69" s="163">
        <f t="shared" si="14"/>
        <v>0</v>
      </c>
      <c r="H69" s="162"/>
      <c r="I69" s="163">
        <f t="shared" si="15"/>
        <v>0</v>
      </c>
      <c r="J69" s="162"/>
      <c r="K69" s="163">
        <f t="shared" si="16"/>
        <v>0</v>
      </c>
      <c r="L69" s="163">
        <v>0</v>
      </c>
      <c r="M69" s="163">
        <f t="shared" si="17"/>
        <v>0</v>
      </c>
      <c r="N69" s="163">
        <v>1.01E-3</v>
      </c>
      <c r="O69" s="163">
        <f t="shared" si="18"/>
        <v>0.01</v>
      </c>
      <c r="P69" s="163">
        <v>0</v>
      </c>
      <c r="Q69" s="163">
        <f t="shared" si="19"/>
        <v>0</v>
      </c>
      <c r="R69" s="163"/>
      <c r="S69" s="163"/>
      <c r="T69" s="164">
        <v>0.31738</v>
      </c>
      <c r="U69" s="163">
        <f t="shared" si="20"/>
        <v>3.49</v>
      </c>
      <c r="V69" s="150"/>
      <c r="W69" s="150"/>
      <c r="X69" s="150"/>
      <c r="Y69" s="150"/>
      <c r="Z69" s="150"/>
      <c r="AA69" s="150"/>
      <c r="AB69" s="150"/>
      <c r="AC69" s="150"/>
      <c r="AD69" s="150"/>
      <c r="AE69" s="150" t="s">
        <v>108</v>
      </c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1">
        <v>39</v>
      </c>
      <c r="B70" s="151" t="s">
        <v>204</v>
      </c>
      <c r="C70" s="187" t="s">
        <v>205</v>
      </c>
      <c r="D70" s="157" t="s">
        <v>115</v>
      </c>
      <c r="E70" s="159">
        <v>73</v>
      </c>
      <c r="F70" s="162"/>
      <c r="G70" s="163">
        <f t="shared" si="14"/>
        <v>0</v>
      </c>
      <c r="H70" s="162"/>
      <c r="I70" s="163">
        <f t="shared" si="15"/>
        <v>0</v>
      </c>
      <c r="J70" s="162"/>
      <c r="K70" s="163">
        <f t="shared" si="16"/>
        <v>0</v>
      </c>
      <c r="L70" s="163">
        <v>0</v>
      </c>
      <c r="M70" s="163">
        <f t="shared" si="17"/>
        <v>0</v>
      </c>
      <c r="N70" s="163">
        <v>1.6000000000000001E-3</v>
      </c>
      <c r="O70" s="163">
        <f t="shared" si="18"/>
        <v>0.12</v>
      </c>
      <c r="P70" s="163">
        <v>0</v>
      </c>
      <c r="Q70" s="163">
        <f t="shared" si="19"/>
        <v>0</v>
      </c>
      <c r="R70" s="163"/>
      <c r="S70" s="163"/>
      <c r="T70" s="164">
        <v>0.33332000000000001</v>
      </c>
      <c r="U70" s="163">
        <f t="shared" si="20"/>
        <v>24.33</v>
      </c>
      <c r="V70" s="150"/>
      <c r="W70" s="150"/>
      <c r="X70" s="150"/>
      <c r="Y70" s="150"/>
      <c r="Z70" s="150"/>
      <c r="AA70" s="150"/>
      <c r="AB70" s="150"/>
      <c r="AC70" s="150"/>
      <c r="AD70" s="150"/>
      <c r="AE70" s="150" t="s">
        <v>108</v>
      </c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1">
        <v>40</v>
      </c>
      <c r="B71" s="151" t="s">
        <v>206</v>
      </c>
      <c r="C71" s="187" t="s">
        <v>207</v>
      </c>
      <c r="D71" s="157" t="s">
        <v>115</v>
      </c>
      <c r="E71" s="159">
        <v>296</v>
      </c>
      <c r="F71" s="162"/>
      <c r="G71" s="163">
        <f t="shared" si="14"/>
        <v>0</v>
      </c>
      <c r="H71" s="162"/>
      <c r="I71" s="163">
        <f t="shared" si="15"/>
        <v>0</v>
      </c>
      <c r="J71" s="162"/>
      <c r="K71" s="163">
        <f t="shared" si="16"/>
        <v>0</v>
      </c>
      <c r="L71" s="163">
        <v>0</v>
      </c>
      <c r="M71" s="163">
        <f t="shared" si="17"/>
        <v>0</v>
      </c>
      <c r="N71" s="163">
        <v>0</v>
      </c>
      <c r="O71" s="163">
        <f t="shared" si="18"/>
        <v>0</v>
      </c>
      <c r="P71" s="163">
        <v>0</v>
      </c>
      <c r="Q71" s="163">
        <f t="shared" si="19"/>
        <v>0</v>
      </c>
      <c r="R71" s="163"/>
      <c r="S71" s="163"/>
      <c r="T71" s="164">
        <v>2.1000000000000001E-2</v>
      </c>
      <c r="U71" s="163">
        <f t="shared" si="20"/>
        <v>6.22</v>
      </c>
      <c r="V71" s="150"/>
      <c r="W71" s="150"/>
      <c r="X71" s="150"/>
      <c r="Y71" s="150"/>
      <c r="Z71" s="150"/>
      <c r="AA71" s="150"/>
      <c r="AB71" s="150"/>
      <c r="AC71" s="150"/>
      <c r="AD71" s="150"/>
      <c r="AE71" s="150" t="s">
        <v>108</v>
      </c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1">
        <v>41</v>
      </c>
      <c r="B72" s="151" t="s">
        <v>208</v>
      </c>
      <c r="C72" s="187" t="s">
        <v>209</v>
      </c>
      <c r="D72" s="157" t="s">
        <v>159</v>
      </c>
      <c r="E72" s="159">
        <v>0.2928</v>
      </c>
      <c r="F72" s="162"/>
      <c r="G72" s="163">
        <f t="shared" si="14"/>
        <v>0</v>
      </c>
      <c r="H72" s="162"/>
      <c r="I72" s="163">
        <f t="shared" si="15"/>
        <v>0</v>
      </c>
      <c r="J72" s="162"/>
      <c r="K72" s="163">
        <f t="shared" si="16"/>
        <v>0</v>
      </c>
      <c r="L72" s="163">
        <v>0</v>
      </c>
      <c r="M72" s="163">
        <f t="shared" si="17"/>
        <v>0</v>
      </c>
      <c r="N72" s="163">
        <v>0</v>
      </c>
      <c r="O72" s="163">
        <f t="shared" si="18"/>
        <v>0</v>
      </c>
      <c r="P72" s="163">
        <v>0</v>
      </c>
      <c r="Q72" s="163">
        <f t="shared" si="19"/>
        <v>0</v>
      </c>
      <c r="R72" s="163"/>
      <c r="S72" s="163"/>
      <c r="T72" s="164">
        <v>3.246</v>
      </c>
      <c r="U72" s="163">
        <f t="shared" si="20"/>
        <v>0.95</v>
      </c>
      <c r="V72" s="150"/>
      <c r="W72" s="150"/>
      <c r="X72" s="150"/>
      <c r="Y72" s="150"/>
      <c r="Z72" s="150"/>
      <c r="AA72" s="150"/>
      <c r="AB72" s="150"/>
      <c r="AC72" s="150"/>
      <c r="AD72" s="150"/>
      <c r="AE72" s="150" t="s">
        <v>108</v>
      </c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x14ac:dyDescent="0.2">
      <c r="A73" s="152" t="s">
        <v>103</v>
      </c>
      <c r="B73" s="152" t="s">
        <v>73</v>
      </c>
      <c r="C73" s="188" t="s">
        <v>74</v>
      </c>
      <c r="D73" s="158"/>
      <c r="E73" s="160"/>
      <c r="F73" s="165"/>
      <c r="G73" s="165">
        <f>SUMIF(AE74:AE110,"&lt;&gt;NOR",G74:G110)</f>
        <v>0</v>
      </c>
      <c r="H73" s="165"/>
      <c r="I73" s="165">
        <f>SUM(I74:I110)</f>
        <v>0</v>
      </c>
      <c r="J73" s="165"/>
      <c r="K73" s="165">
        <f>SUM(K74:K110)</f>
        <v>0</v>
      </c>
      <c r="L73" s="165"/>
      <c r="M73" s="165">
        <f>SUM(M74:M110)</f>
        <v>0</v>
      </c>
      <c r="N73" s="165"/>
      <c r="O73" s="165">
        <f>SUM(O74:O110)</f>
        <v>0</v>
      </c>
      <c r="P73" s="165"/>
      <c r="Q73" s="165">
        <f>SUM(Q74:Q110)</f>
        <v>0</v>
      </c>
      <c r="R73" s="165"/>
      <c r="S73" s="165"/>
      <c r="T73" s="166"/>
      <c r="U73" s="165">
        <f>SUM(U74:U110)</f>
        <v>13.590000000000002</v>
      </c>
      <c r="AE73" t="s">
        <v>104</v>
      </c>
    </row>
    <row r="74" spans="1:60" outlineLevel="1" x14ac:dyDescent="0.2">
      <c r="A74" s="151">
        <v>42</v>
      </c>
      <c r="B74" s="151" t="s">
        <v>210</v>
      </c>
      <c r="C74" s="187" t="s">
        <v>211</v>
      </c>
      <c r="D74" s="157" t="s">
        <v>107</v>
      </c>
      <c r="E74" s="159">
        <v>2</v>
      </c>
      <c r="F74" s="162"/>
      <c r="G74" s="163">
        <f>ROUND(E74*F74,2)</f>
        <v>0</v>
      </c>
      <c r="H74" s="162"/>
      <c r="I74" s="163">
        <f>ROUND(E74*H74,2)</f>
        <v>0</v>
      </c>
      <c r="J74" s="162"/>
      <c r="K74" s="163">
        <f>ROUND(E74*J74,2)</f>
        <v>0</v>
      </c>
      <c r="L74" s="163">
        <v>0</v>
      </c>
      <c r="M74" s="163">
        <f>G74*(1+L74/100)</f>
        <v>0</v>
      </c>
      <c r="N74" s="163">
        <v>0</v>
      </c>
      <c r="O74" s="163">
        <f>ROUND(E74*N74,2)</f>
        <v>0</v>
      </c>
      <c r="P74" s="163">
        <v>0</v>
      </c>
      <c r="Q74" s="163">
        <f>ROUND(E74*P74,2)</f>
        <v>0</v>
      </c>
      <c r="R74" s="163"/>
      <c r="S74" s="163"/>
      <c r="T74" s="164">
        <v>6.2E-2</v>
      </c>
      <c r="U74" s="163">
        <f>ROUND(E74*T74,2)</f>
        <v>0.12</v>
      </c>
      <c r="V74" s="150"/>
      <c r="W74" s="150"/>
      <c r="X74" s="150"/>
      <c r="Y74" s="150"/>
      <c r="Z74" s="150"/>
      <c r="AA74" s="150"/>
      <c r="AB74" s="150"/>
      <c r="AC74" s="150"/>
      <c r="AD74" s="150"/>
      <c r="AE74" s="150" t="s">
        <v>108</v>
      </c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1" x14ac:dyDescent="0.2">
      <c r="A75" s="151">
        <v>43</v>
      </c>
      <c r="B75" s="151" t="s">
        <v>212</v>
      </c>
      <c r="C75" s="187" t="s">
        <v>213</v>
      </c>
      <c r="D75" s="157" t="s">
        <v>107</v>
      </c>
      <c r="E75" s="159">
        <v>1</v>
      </c>
      <c r="F75" s="162"/>
      <c r="G75" s="163">
        <f>ROUND(E75*F75,2)</f>
        <v>0</v>
      </c>
      <c r="H75" s="162"/>
      <c r="I75" s="163">
        <f>ROUND(E75*H75,2)</f>
        <v>0</v>
      </c>
      <c r="J75" s="162"/>
      <c r="K75" s="163">
        <f>ROUND(E75*J75,2)</f>
        <v>0</v>
      </c>
      <c r="L75" s="163">
        <v>0</v>
      </c>
      <c r="M75" s="163">
        <f>G75*(1+L75/100)</f>
        <v>0</v>
      </c>
      <c r="N75" s="163">
        <v>0</v>
      </c>
      <c r="O75" s="163">
        <f>ROUND(E75*N75,2)</f>
        <v>0</v>
      </c>
      <c r="P75" s="163">
        <v>0</v>
      </c>
      <c r="Q75" s="163">
        <f>ROUND(E75*P75,2)</f>
        <v>0</v>
      </c>
      <c r="R75" s="163"/>
      <c r="S75" s="163"/>
      <c r="T75" s="164">
        <v>0.247</v>
      </c>
      <c r="U75" s="163">
        <f>ROUND(E75*T75,2)</f>
        <v>0.25</v>
      </c>
      <c r="V75" s="150"/>
      <c r="W75" s="150"/>
      <c r="X75" s="150"/>
      <c r="Y75" s="150"/>
      <c r="Z75" s="150"/>
      <c r="AA75" s="150"/>
      <c r="AB75" s="150"/>
      <c r="AC75" s="150"/>
      <c r="AD75" s="150"/>
      <c r="AE75" s="150" t="s">
        <v>108</v>
      </c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1"/>
      <c r="B76" s="151"/>
      <c r="C76" s="250" t="s">
        <v>214</v>
      </c>
      <c r="D76" s="251"/>
      <c r="E76" s="252"/>
      <c r="F76" s="253"/>
      <c r="G76" s="254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4"/>
      <c r="U76" s="163"/>
      <c r="V76" s="150"/>
      <c r="W76" s="150"/>
      <c r="X76" s="150"/>
      <c r="Y76" s="150"/>
      <c r="Z76" s="150"/>
      <c r="AA76" s="150"/>
      <c r="AB76" s="150"/>
      <c r="AC76" s="150"/>
      <c r="AD76" s="150"/>
      <c r="AE76" s="150" t="s">
        <v>142</v>
      </c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3" t="str">
        <f>C76</f>
        <v>pro připojení Cu, přednastavení Kv průtoku a vyvažování diferenčního tlaku a průtoku</v>
      </c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1"/>
      <c r="B77" s="151"/>
      <c r="C77" s="250" t="s">
        <v>215</v>
      </c>
      <c r="D77" s="251"/>
      <c r="E77" s="252"/>
      <c r="F77" s="253"/>
      <c r="G77" s="254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4"/>
      <c r="U77" s="163"/>
      <c r="V77" s="150"/>
      <c r="W77" s="150"/>
      <c r="X77" s="150"/>
      <c r="Y77" s="150"/>
      <c r="Z77" s="150"/>
      <c r="AA77" s="150"/>
      <c r="AB77" s="150"/>
      <c r="AC77" s="150"/>
      <c r="AD77" s="150"/>
      <c r="AE77" s="150" t="s">
        <v>142</v>
      </c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3" t="str">
        <f>C77</f>
        <v>1/2"xEK, niklovaná mosaz, 0,1 - 0,6 bar</v>
      </c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51">
        <v>44</v>
      </c>
      <c r="B78" s="151" t="s">
        <v>216</v>
      </c>
      <c r="C78" s="187" t="s">
        <v>217</v>
      </c>
      <c r="D78" s="157" t="s">
        <v>107</v>
      </c>
      <c r="E78" s="159">
        <v>1</v>
      </c>
      <c r="F78" s="162"/>
      <c r="G78" s="163">
        <f>ROUND(E78*F78,2)</f>
        <v>0</v>
      </c>
      <c r="H78" s="162"/>
      <c r="I78" s="163">
        <f>ROUND(E78*H78,2)</f>
        <v>0</v>
      </c>
      <c r="J78" s="162"/>
      <c r="K78" s="163">
        <f>ROUND(E78*J78,2)</f>
        <v>0</v>
      </c>
      <c r="L78" s="163">
        <v>0</v>
      </c>
      <c r="M78" s="163">
        <f>G78*(1+L78/100)</f>
        <v>0</v>
      </c>
      <c r="N78" s="163">
        <v>0</v>
      </c>
      <c r="O78" s="163">
        <f>ROUND(E78*N78,2)</f>
        <v>0</v>
      </c>
      <c r="P78" s="163">
        <v>0</v>
      </c>
      <c r="Q78" s="163">
        <f>ROUND(E78*P78,2)</f>
        <v>0</v>
      </c>
      <c r="R78" s="163"/>
      <c r="S78" s="163"/>
      <c r="T78" s="164">
        <v>0.247</v>
      </c>
      <c r="U78" s="163">
        <f>ROUND(E78*T78,2)</f>
        <v>0.25</v>
      </c>
      <c r="V78" s="150"/>
      <c r="W78" s="150"/>
      <c r="X78" s="150"/>
      <c r="Y78" s="150"/>
      <c r="Z78" s="150"/>
      <c r="AA78" s="150"/>
      <c r="AB78" s="150"/>
      <c r="AC78" s="150"/>
      <c r="AD78" s="150"/>
      <c r="AE78" s="150" t="s">
        <v>108</v>
      </c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1"/>
      <c r="B79" s="151"/>
      <c r="C79" s="250" t="s">
        <v>214</v>
      </c>
      <c r="D79" s="251"/>
      <c r="E79" s="252"/>
      <c r="F79" s="253"/>
      <c r="G79" s="254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4"/>
      <c r="U79" s="163"/>
      <c r="V79" s="150"/>
      <c r="W79" s="150"/>
      <c r="X79" s="150"/>
      <c r="Y79" s="150"/>
      <c r="Z79" s="150"/>
      <c r="AA79" s="150"/>
      <c r="AB79" s="150"/>
      <c r="AC79" s="150"/>
      <c r="AD79" s="150"/>
      <c r="AE79" s="150" t="s">
        <v>142</v>
      </c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3" t="str">
        <f>C79</f>
        <v>pro připojení Cu, přednastavení Kv průtoku a vyvažování diferenčního tlaku a průtoku</v>
      </c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1"/>
      <c r="B80" s="151"/>
      <c r="C80" s="250" t="s">
        <v>215</v>
      </c>
      <c r="D80" s="251"/>
      <c r="E80" s="252"/>
      <c r="F80" s="253"/>
      <c r="G80" s="254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4"/>
      <c r="U80" s="163"/>
      <c r="V80" s="150"/>
      <c r="W80" s="150"/>
      <c r="X80" s="150"/>
      <c r="Y80" s="150"/>
      <c r="Z80" s="150"/>
      <c r="AA80" s="150"/>
      <c r="AB80" s="150"/>
      <c r="AC80" s="150"/>
      <c r="AD80" s="150"/>
      <c r="AE80" s="150" t="s">
        <v>142</v>
      </c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3" t="str">
        <f>C80</f>
        <v>1/2"xEK, niklovaná mosaz, 0,1 - 0,6 bar</v>
      </c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1">
        <v>45</v>
      </c>
      <c r="B81" s="151" t="s">
        <v>218</v>
      </c>
      <c r="C81" s="187" t="s">
        <v>219</v>
      </c>
      <c r="D81" s="157" t="s">
        <v>107</v>
      </c>
      <c r="E81" s="159">
        <v>2</v>
      </c>
      <c r="F81" s="162"/>
      <c r="G81" s="163">
        <f>ROUND(E81*F81,2)</f>
        <v>0</v>
      </c>
      <c r="H81" s="162"/>
      <c r="I81" s="163">
        <f>ROUND(E81*H81,2)</f>
        <v>0</v>
      </c>
      <c r="J81" s="162"/>
      <c r="K81" s="163">
        <f>ROUND(E81*J81,2)</f>
        <v>0</v>
      </c>
      <c r="L81" s="163">
        <v>0</v>
      </c>
      <c r="M81" s="163">
        <f>G81*(1+L81/100)</f>
        <v>0</v>
      </c>
      <c r="N81" s="163">
        <v>2.0000000000000001E-4</v>
      </c>
      <c r="O81" s="163">
        <f>ROUND(E81*N81,2)</f>
        <v>0</v>
      </c>
      <c r="P81" s="163">
        <v>0</v>
      </c>
      <c r="Q81" s="163">
        <f>ROUND(E81*P81,2)</f>
        <v>0</v>
      </c>
      <c r="R81" s="163"/>
      <c r="S81" s="163"/>
      <c r="T81" s="164">
        <v>0.20699999999999999</v>
      </c>
      <c r="U81" s="163">
        <f>ROUND(E81*T81,2)</f>
        <v>0.41</v>
      </c>
      <c r="V81" s="150"/>
      <c r="W81" s="150"/>
      <c r="X81" s="150"/>
      <c r="Y81" s="150"/>
      <c r="Z81" s="150"/>
      <c r="AA81" s="150"/>
      <c r="AB81" s="150"/>
      <c r="AC81" s="150"/>
      <c r="AD81" s="150"/>
      <c r="AE81" s="150" t="s">
        <v>108</v>
      </c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1"/>
      <c r="B82" s="151"/>
      <c r="C82" s="250" t="s">
        <v>220</v>
      </c>
      <c r="D82" s="251"/>
      <c r="E82" s="252"/>
      <c r="F82" s="253"/>
      <c r="G82" s="254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4"/>
      <c r="U82" s="163"/>
      <c r="V82" s="150"/>
      <c r="W82" s="150"/>
      <c r="X82" s="150"/>
      <c r="Y82" s="150"/>
      <c r="Z82" s="150"/>
      <c r="AA82" s="150"/>
      <c r="AB82" s="150"/>
      <c r="AC82" s="150"/>
      <c r="AD82" s="150"/>
      <c r="AE82" s="150" t="s">
        <v>142</v>
      </c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3" t="str">
        <f>C82</f>
        <v>PN 25,3/4"FF, ovládání pákou, niklovaná mosaz</v>
      </c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1">
        <v>46</v>
      </c>
      <c r="B83" s="151" t="s">
        <v>221</v>
      </c>
      <c r="C83" s="187" t="s">
        <v>222</v>
      </c>
      <c r="D83" s="157" t="s">
        <v>107</v>
      </c>
      <c r="E83" s="159">
        <v>2</v>
      </c>
      <c r="F83" s="162"/>
      <c r="G83" s="163">
        <f>ROUND(E83*F83,2)</f>
        <v>0</v>
      </c>
      <c r="H83" s="162"/>
      <c r="I83" s="163">
        <f>ROUND(E83*H83,2)</f>
        <v>0</v>
      </c>
      <c r="J83" s="162"/>
      <c r="K83" s="163">
        <f>ROUND(E83*J83,2)</f>
        <v>0</v>
      </c>
      <c r="L83" s="163">
        <v>0</v>
      </c>
      <c r="M83" s="163">
        <f>G83*(1+L83/100)</f>
        <v>0</v>
      </c>
      <c r="N83" s="163">
        <v>3.2000000000000003E-4</v>
      </c>
      <c r="O83" s="163">
        <f>ROUND(E83*N83,2)</f>
        <v>0</v>
      </c>
      <c r="P83" s="163">
        <v>0</v>
      </c>
      <c r="Q83" s="163">
        <f>ROUND(E83*P83,2)</f>
        <v>0</v>
      </c>
      <c r="R83" s="163"/>
      <c r="S83" s="163"/>
      <c r="T83" s="164">
        <v>0.22700000000000001</v>
      </c>
      <c r="U83" s="163">
        <f>ROUND(E83*T83,2)</f>
        <v>0.45</v>
      </c>
      <c r="V83" s="150"/>
      <c r="W83" s="150"/>
      <c r="X83" s="150"/>
      <c r="Y83" s="150"/>
      <c r="Z83" s="150"/>
      <c r="AA83" s="150"/>
      <c r="AB83" s="150"/>
      <c r="AC83" s="150"/>
      <c r="AD83" s="150"/>
      <c r="AE83" s="150" t="s">
        <v>108</v>
      </c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1"/>
      <c r="B84" s="151"/>
      <c r="C84" s="250" t="s">
        <v>223</v>
      </c>
      <c r="D84" s="251"/>
      <c r="E84" s="252"/>
      <c r="F84" s="253"/>
      <c r="G84" s="254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4"/>
      <c r="U84" s="163"/>
      <c r="V84" s="150"/>
      <c r="W84" s="150"/>
      <c r="X84" s="150"/>
      <c r="Y84" s="150"/>
      <c r="Z84" s="150"/>
      <c r="AA84" s="150"/>
      <c r="AB84" s="150"/>
      <c r="AC84" s="150"/>
      <c r="AD84" s="150"/>
      <c r="AE84" s="150" t="s">
        <v>142</v>
      </c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3" t="str">
        <f>C84</f>
        <v>PN 25,1"FF, ovládání pákou, niklovaná mosaz</v>
      </c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1">
        <v>47</v>
      </c>
      <c r="B85" s="151" t="s">
        <v>224</v>
      </c>
      <c r="C85" s="187" t="s">
        <v>225</v>
      </c>
      <c r="D85" s="157" t="s">
        <v>107</v>
      </c>
      <c r="E85" s="159">
        <v>1</v>
      </c>
      <c r="F85" s="162"/>
      <c r="G85" s="163">
        <f>ROUND(E85*F85,2)</f>
        <v>0</v>
      </c>
      <c r="H85" s="162"/>
      <c r="I85" s="163">
        <f>ROUND(E85*H85,2)</f>
        <v>0</v>
      </c>
      <c r="J85" s="162"/>
      <c r="K85" s="163">
        <f>ROUND(E85*J85,2)</f>
        <v>0</v>
      </c>
      <c r="L85" s="163">
        <v>0</v>
      </c>
      <c r="M85" s="163">
        <f>G85*(1+L85/100)</f>
        <v>0</v>
      </c>
      <c r="N85" s="163">
        <v>0</v>
      </c>
      <c r="O85" s="163">
        <f>ROUND(E85*N85,2)</f>
        <v>0</v>
      </c>
      <c r="P85" s="163">
        <v>0</v>
      </c>
      <c r="Q85" s="163">
        <f>ROUND(E85*P85,2)</f>
        <v>0</v>
      </c>
      <c r="R85" s="163"/>
      <c r="S85" s="163"/>
      <c r="T85" s="164">
        <v>8.2000000000000003E-2</v>
      </c>
      <c r="U85" s="163">
        <f>ROUND(E85*T85,2)</f>
        <v>0.08</v>
      </c>
      <c r="V85" s="150"/>
      <c r="W85" s="150"/>
      <c r="X85" s="150"/>
      <c r="Y85" s="150"/>
      <c r="Z85" s="150"/>
      <c r="AA85" s="150"/>
      <c r="AB85" s="150"/>
      <c r="AC85" s="150"/>
      <c r="AD85" s="150"/>
      <c r="AE85" s="150" t="s">
        <v>108</v>
      </c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1">
        <v>48</v>
      </c>
      <c r="B86" s="151" t="s">
        <v>226</v>
      </c>
      <c r="C86" s="187" t="s">
        <v>227</v>
      </c>
      <c r="D86" s="157" t="s">
        <v>107</v>
      </c>
      <c r="E86" s="159">
        <v>1</v>
      </c>
      <c r="F86" s="162"/>
      <c r="G86" s="163">
        <f>ROUND(E86*F86,2)</f>
        <v>0</v>
      </c>
      <c r="H86" s="162"/>
      <c r="I86" s="163">
        <f>ROUND(E86*H86,2)</f>
        <v>0</v>
      </c>
      <c r="J86" s="162"/>
      <c r="K86" s="163">
        <f>ROUND(E86*J86,2)</f>
        <v>0</v>
      </c>
      <c r="L86" s="163">
        <v>0</v>
      </c>
      <c r="M86" s="163">
        <f>G86*(1+L86/100)</f>
        <v>0</v>
      </c>
      <c r="N86" s="163">
        <v>0</v>
      </c>
      <c r="O86" s="163">
        <f>ROUND(E86*N86,2)</f>
        <v>0</v>
      </c>
      <c r="P86" s="163">
        <v>0</v>
      </c>
      <c r="Q86" s="163">
        <f>ROUND(E86*P86,2)</f>
        <v>0</v>
      </c>
      <c r="R86" s="163"/>
      <c r="S86" s="163"/>
      <c r="T86" s="164">
        <v>8.2000000000000003E-2</v>
      </c>
      <c r="U86" s="163">
        <f>ROUND(E86*T86,2)</f>
        <v>0.08</v>
      </c>
      <c r="V86" s="150"/>
      <c r="W86" s="150"/>
      <c r="X86" s="150"/>
      <c r="Y86" s="150"/>
      <c r="Z86" s="150"/>
      <c r="AA86" s="150"/>
      <c r="AB86" s="150"/>
      <c r="AC86" s="150"/>
      <c r="AD86" s="150"/>
      <c r="AE86" s="150" t="s">
        <v>108</v>
      </c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1">
        <v>49</v>
      </c>
      <c r="B87" s="151" t="s">
        <v>228</v>
      </c>
      <c r="C87" s="187" t="s">
        <v>229</v>
      </c>
      <c r="D87" s="157" t="s">
        <v>107</v>
      </c>
      <c r="E87" s="159">
        <v>4</v>
      </c>
      <c r="F87" s="162"/>
      <c r="G87" s="163">
        <f>ROUND(E87*F87,2)</f>
        <v>0</v>
      </c>
      <c r="H87" s="162"/>
      <c r="I87" s="163">
        <f>ROUND(E87*H87,2)</f>
        <v>0</v>
      </c>
      <c r="J87" s="162"/>
      <c r="K87" s="163">
        <f>ROUND(E87*J87,2)</f>
        <v>0</v>
      </c>
      <c r="L87" s="163">
        <v>0</v>
      </c>
      <c r="M87" s="163">
        <f>G87*(1+L87/100)</f>
        <v>0</v>
      </c>
      <c r="N87" s="163">
        <v>0</v>
      </c>
      <c r="O87" s="163">
        <f>ROUND(E87*N87,2)</f>
        <v>0</v>
      </c>
      <c r="P87" s="163">
        <v>0</v>
      </c>
      <c r="Q87" s="163">
        <f>ROUND(E87*P87,2)</f>
        <v>0</v>
      </c>
      <c r="R87" s="163"/>
      <c r="S87" s="163"/>
      <c r="T87" s="164">
        <v>0.186</v>
      </c>
      <c r="U87" s="163">
        <f>ROUND(E87*T87,2)</f>
        <v>0.74</v>
      </c>
      <c r="V87" s="150"/>
      <c r="W87" s="150"/>
      <c r="X87" s="150"/>
      <c r="Y87" s="150"/>
      <c r="Z87" s="150"/>
      <c r="AA87" s="150"/>
      <c r="AB87" s="150"/>
      <c r="AC87" s="150"/>
      <c r="AD87" s="150"/>
      <c r="AE87" s="150" t="s">
        <v>108</v>
      </c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1"/>
      <c r="B88" s="151"/>
      <c r="C88" s="250" t="s">
        <v>230</v>
      </c>
      <c r="D88" s="251"/>
      <c r="E88" s="252"/>
      <c r="F88" s="253"/>
      <c r="G88" s="254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4"/>
      <c r="U88" s="163"/>
      <c r="V88" s="150"/>
      <c r="W88" s="150"/>
      <c r="X88" s="150"/>
      <c r="Y88" s="150"/>
      <c r="Z88" s="150"/>
      <c r="AA88" s="150"/>
      <c r="AB88" s="150"/>
      <c r="AC88" s="150"/>
      <c r="AD88" s="150"/>
      <c r="AE88" s="150" t="s">
        <v>142</v>
      </c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3" t="str">
        <f>C88</f>
        <v>připojení otopných těles VK, regulace průtoku nebo jeho úplné uzavření</v>
      </c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1"/>
      <c r="B89" s="151"/>
      <c r="C89" s="250" t="s">
        <v>231</v>
      </c>
      <c r="D89" s="251"/>
      <c r="E89" s="252"/>
      <c r="F89" s="253"/>
      <c r="G89" s="254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4"/>
      <c r="U89" s="163"/>
      <c r="V89" s="150"/>
      <c r="W89" s="150"/>
      <c r="X89" s="150"/>
      <c r="Y89" s="150"/>
      <c r="Z89" s="150"/>
      <c r="AA89" s="150"/>
      <c r="AB89" s="150"/>
      <c r="AC89" s="150"/>
      <c r="AD89" s="150"/>
      <c r="AE89" s="150" t="s">
        <v>142</v>
      </c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3" t="str">
        <f>C89</f>
        <v>pro tělesa s 1/2" vnitřním závitem, osová vzdálenost připojení 50 mm, závit dle ISO 228/1</v>
      </c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1"/>
      <c r="B90" s="151"/>
      <c r="C90" s="250" t="s">
        <v>232</v>
      </c>
      <c r="D90" s="251"/>
      <c r="E90" s="252"/>
      <c r="F90" s="253"/>
      <c r="G90" s="254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4"/>
      <c r="U90" s="163"/>
      <c r="V90" s="150"/>
      <c r="W90" s="150"/>
      <c r="X90" s="150"/>
      <c r="Y90" s="150"/>
      <c r="Z90" s="150"/>
      <c r="AA90" s="150"/>
      <c r="AB90" s="150"/>
      <c r="AC90" s="150"/>
      <c r="AD90" s="150"/>
      <c r="AE90" s="150" t="s">
        <v>142</v>
      </c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3" t="str">
        <f>C90</f>
        <v>max. provozní tlak 10 bar, EKx3/4"F</v>
      </c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1">
        <v>50</v>
      </c>
      <c r="B91" s="151" t="s">
        <v>233</v>
      </c>
      <c r="C91" s="187" t="s">
        <v>234</v>
      </c>
      <c r="D91" s="157" t="s">
        <v>107</v>
      </c>
      <c r="E91" s="159">
        <v>30</v>
      </c>
      <c r="F91" s="162"/>
      <c r="G91" s="163">
        <f>ROUND(E91*F91,2)</f>
        <v>0</v>
      </c>
      <c r="H91" s="162"/>
      <c r="I91" s="163">
        <f>ROUND(E91*H91,2)</f>
        <v>0</v>
      </c>
      <c r="J91" s="162"/>
      <c r="K91" s="163">
        <f>ROUND(E91*J91,2)</f>
        <v>0</v>
      </c>
      <c r="L91" s="163">
        <v>0</v>
      </c>
      <c r="M91" s="163">
        <f>G91*(1+L91/100)</f>
        <v>0</v>
      </c>
      <c r="N91" s="163">
        <v>0</v>
      </c>
      <c r="O91" s="163">
        <f>ROUND(E91*N91,2)</f>
        <v>0</v>
      </c>
      <c r="P91" s="163">
        <v>0</v>
      </c>
      <c r="Q91" s="163">
        <f>ROUND(E91*P91,2)</f>
        <v>0</v>
      </c>
      <c r="R91" s="163"/>
      <c r="S91" s="163"/>
      <c r="T91" s="164">
        <v>0.186</v>
      </c>
      <c r="U91" s="163">
        <f>ROUND(E91*T91,2)</f>
        <v>5.58</v>
      </c>
      <c r="V91" s="150"/>
      <c r="W91" s="150"/>
      <c r="X91" s="150"/>
      <c r="Y91" s="150"/>
      <c r="Z91" s="150"/>
      <c r="AA91" s="150"/>
      <c r="AB91" s="150"/>
      <c r="AC91" s="150"/>
      <c r="AD91" s="150"/>
      <c r="AE91" s="150" t="s">
        <v>108</v>
      </c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1"/>
      <c r="B92" s="151"/>
      <c r="C92" s="250" t="s">
        <v>230</v>
      </c>
      <c r="D92" s="251"/>
      <c r="E92" s="252"/>
      <c r="F92" s="253"/>
      <c r="G92" s="254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4"/>
      <c r="U92" s="163"/>
      <c r="V92" s="150"/>
      <c r="W92" s="150"/>
      <c r="X92" s="150"/>
      <c r="Y92" s="150"/>
      <c r="Z92" s="150"/>
      <c r="AA92" s="150"/>
      <c r="AB92" s="150"/>
      <c r="AC92" s="150"/>
      <c r="AD92" s="150"/>
      <c r="AE92" s="150" t="s">
        <v>142</v>
      </c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3" t="str">
        <f>C92</f>
        <v>připojení otopných těles VK, regulace průtoku nebo jeho úplné uzavření</v>
      </c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1"/>
      <c r="B93" s="151"/>
      <c r="C93" s="250" t="s">
        <v>231</v>
      </c>
      <c r="D93" s="251"/>
      <c r="E93" s="252"/>
      <c r="F93" s="253"/>
      <c r="G93" s="254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4"/>
      <c r="U93" s="163"/>
      <c r="V93" s="150"/>
      <c r="W93" s="150"/>
      <c r="X93" s="150"/>
      <c r="Y93" s="150"/>
      <c r="Z93" s="150"/>
      <c r="AA93" s="150"/>
      <c r="AB93" s="150"/>
      <c r="AC93" s="150"/>
      <c r="AD93" s="150"/>
      <c r="AE93" s="150" t="s">
        <v>142</v>
      </c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3" t="str">
        <f>C93</f>
        <v>pro tělesa s 1/2" vnitřním závitem, osová vzdálenost připojení 50 mm, závit dle ISO 228/1</v>
      </c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1"/>
      <c r="B94" s="151"/>
      <c r="C94" s="250" t="s">
        <v>232</v>
      </c>
      <c r="D94" s="251"/>
      <c r="E94" s="252"/>
      <c r="F94" s="253"/>
      <c r="G94" s="254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4"/>
      <c r="U94" s="163"/>
      <c r="V94" s="150"/>
      <c r="W94" s="150"/>
      <c r="X94" s="150"/>
      <c r="Y94" s="150"/>
      <c r="Z94" s="150"/>
      <c r="AA94" s="150"/>
      <c r="AB94" s="150"/>
      <c r="AC94" s="150"/>
      <c r="AD94" s="150"/>
      <c r="AE94" s="150" t="s">
        <v>142</v>
      </c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3" t="str">
        <f>C94</f>
        <v>max. provozní tlak 10 bar, EKx3/4"F</v>
      </c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1">
        <v>51</v>
      </c>
      <c r="B95" s="151" t="s">
        <v>235</v>
      </c>
      <c r="C95" s="187" t="s">
        <v>236</v>
      </c>
      <c r="D95" s="157" t="s">
        <v>107</v>
      </c>
      <c r="E95" s="159">
        <v>72</v>
      </c>
      <c r="F95" s="162"/>
      <c r="G95" s="163">
        <f>ROUND(E95*F95,2)</f>
        <v>0</v>
      </c>
      <c r="H95" s="162"/>
      <c r="I95" s="163">
        <f>ROUND(E95*H95,2)</f>
        <v>0</v>
      </c>
      <c r="J95" s="162"/>
      <c r="K95" s="163">
        <f>ROUND(E95*J95,2)</f>
        <v>0</v>
      </c>
      <c r="L95" s="163">
        <v>0</v>
      </c>
      <c r="M95" s="163">
        <f>G95*(1+L95/100)</f>
        <v>0</v>
      </c>
      <c r="N95" s="163">
        <v>0</v>
      </c>
      <c r="O95" s="163">
        <f>ROUND(E95*N95,2)</f>
        <v>0</v>
      </c>
      <c r="P95" s="163">
        <v>0</v>
      </c>
      <c r="Q95" s="163">
        <f>ROUND(E95*P95,2)</f>
        <v>0</v>
      </c>
      <c r="R95" s="163"/>
      <c r="S95" s="163"/>
      <c r="T95" s="164">
        <v>6.5000000000000002E-2</v>
      </c>
      <c r="U95" s="163">
        <f>ROUND(E95*T95,2)</f>
        <v>4.68</v>
      </c>
      <c r="V95" s="150"/>
      <c r="W95" s="150"/>
      <c r="X95" s="150"/>
      <c r="Y95" s="150"/>
      <c r="Z95" s="150"/>
      <c r="AA95" s="150"/>
      <c r="AB95" s="150"/>
      <c r="AC95" s="150"/>
      <c r="AD95" s="150"/>
      <c r="AE95" s="150" t="s">
        <v>108</v>
      </c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1">
        <v>52</v>
      </c>
      <c r="B96" s="151" t="s">
        <v>237</v>
      </c>
      <c r="C96" s="187" t="s">
        <v>238</v>
      </c>
      <c r="D96" s="157" t="s">
        <v>107</v>
      </c>
      <c r="E96" s="159">
        <v>6</v>
      </c>
      <c r="F96" s="162"/>
      <c r="G96" s="163">
        <f>ROUND(E96*F96,2)</f>
        <v>0</v>
      </c>
      <c r="H96" s="162"/>
      <c r="I96" s="163">
        <f>ROUND(E96*H96,2)</f>
        <v>0</v>
      </c>
      <c r="J96" s="162"/>
      <c r="K96" s="163">
        <f>ROUND(E96*J96,2)</f>
        <v>0</v>
      </c>
      <c r="L96" s="163">
        <v>0</v>
      </c>
      <c r="M96" s="163">
        <f>G96*(1+L96/100)</f>
        <v>0</v>
      </c>
      <c r="N96" s="163">
        <v>0</v>
      </c>
      <c r="O96" s="163">
        <f>ROUND(E96*N96,2)</f>
        <v>0</v>
      </c>
      <c r="P96" s="163">
        <v>0</v>
      </c>
      <c r="Q96" s="163">
        <f>ROUND(E96*P96,2)</f>
        <v>0</v>
      </c>
      <c r="R96" s="163"/>
      <c r="S96" s="163"/>
      <c r="T96" s="164">
        <v>8.3000000000000004E-2</v>
      </c>
      <c r="U96" s="163">
        <f>ROUND(E96*T96,2)</f>
        <v>0.5</v>
      </c>
      <c r="V96" s="150"/>
      <c r="W96" s="150"/>
      <c r="X96" s="150"/>
      <c r="Y96" s="150"/>
      <c r="Z96" s="150"/>
      <c r="AA96" s="150"/>
      <c r="AB96" s="150"/>
      <c r="AC96" s="150"/>
      <c r="AD96" s="150"/>
      <c r="AE96" s="150" t="s">
        <v>108</v>
      </c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1">
        <v>53</v>
      </c>
      <c r="B97" s="151" t="s">
        <v>239</v>
      </c>
      <c r="C97" s="187" t="s">
        <v>240</v>
      </c>
      <c r="D97" s="157" t="s">
        <v>107</v>
      </c>
      <c r="E97" s="159">
        <v>28</v>
      </c>
      <c r="F97" s="162"/>
      <c r="G97" s="163">
        <f>ROUND(E97*F97,2)</f>
        <v>0</v>
      </c>
      <c r="H97" s="162"/>
      <c r="I97" s="163">
        <f>ROUND(E97*H97,2)</f>
        <v>0</v>
      </c>
      <c r="J97" s="162"/>
      <c r="K97" s="163">
        <f>ROUND(E97*J97,2)</f>
        <v>0</v>
      </c>
      <c r="L97" s="163">
        <v>0</v>
      </c>
      <c r="M97" s="163">
        <f>G97*(1+L97/100)</f>
        <v>0</v>
      </c>
      <c r="N97" s="163">
        <v>0</v>
      </c>
      <c r="O97" s="163">
        <f>ROUND(E97*N97,2)</f>
        <v>0</v>
      </c>
      <c r="P97" s="163">
        <v>0</v>
      </c>
      <c r="Q97" s="163">
        <f>ROUND(E97*P97,2)</f>
        <v>0</v>
      </c>
      <c r="R97" s="163"/>
      <c r="S97" s="163"/>
      <c r="T97" s="164">
        <v>0</v>
      </c>
      <c r="U97" s="163">
        <f>ROUND(E97*T97,2)</f>
        <v>0</v>
      </c>
      <c r="V97" s="150"/>
      <c r="W97" s="150"/>
      <c r="X97" s="150"/>
      <c r="Y97" s="150"/>
      <c r="Z97" s="150"/>
      <c r="AA97" s="150"/>
      <c r="AB97" s="150"/>
      <c r="AC97" s="150"/>
      <c r="AD97" s="150"/>
      <c r="AE97" s="150" t="s">
        <v>134</v>
      </c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22.5" outlineLevel="1" x14ac:dyDescent="0.2">
      <c r="A98" s="151"/>
      <c r="B98" s="151"/>
      <c r="C98" s="250" t="s">
        <v>241</v>
      </c>
      <c r="D98" s="251"/>
      <c r="E98" s="252"/>
      <c r="F98" s="253"/>
      <c r="G98" s="254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4"/>
      <c r="U98" s="163"/>
      <c r="V98" s="150"/>
      <c r="W98" s="150"/>
      <c r="X98" s="150"/>
      <c r="Y98" s="150"/>
      <c r="Z98" s="150"/>
      <c r="AA98" s="150"/>
      <c r="AB98" s="150"/>
      <c r="AC98" s="150"/>
      <c r="AD98" s="150"/>
      <c r="AE98" s="150" t="s">
        <v>142</v>
      </c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3" t="str">
        <f>C98</f>
        <v>s připojovacím závitem M 30x1,5 a Clip-Clap systém Danfoss, možnost nastavení pěti hodnot prostorové teploty.</v>
      </c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1"/>
      <c r="B99" s="151"/>
      <c r="C99" s="250" t="s">
        <v>242</v>
      </c>
      <c r="D99" s="251"/>
      <c r="E99" s="252"/>
      <c r="F99" s="253"/>
      <c r="G99" s="254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4"/>
      <c r="U99" s="163"/>
      <c r="V99" s="150"/>
      <c r="W99" s="150"/>
      <c r="X99" s="150"/>
      <c r="Y99" s="150"/>
      <c r="Z99" s="150"/>
      <c r="AA99" s="150"/>
      <c r="AB99" s="150"/>
      <c r="AC99" s="150"/>
      <c r="AD99" s="150"/>
      <c r="AE99" s="150" t="s">
        <v>142</v>
      </c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3" t="str">
        <f>C99</f>
        <v>Umožňuje aretaci maximálního nastavení teploty v prostoru, případně blokaci na jednu pevnou teplotu.</v>
      </c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1"/>
      <c r="B100" s="151"/>
      <c r="C100" s="250" t="s">
        <v>243</v>
      </c>
      <c r="D100" s="251"/>
      <c r="E100" s="252"/>
      <c r="F100" s="253"/>
      <c r="G100" s="254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4"/>
      <c r="U100" s="163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 t="s">
        <v>142</v>
      </c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3" t="str">
        <f>C100</f>
        <v>vč. objímky proti zcizení.</v>
      </c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1">
        <v>54</v>
      </c>
      <c r="B101" s="151" t="s">
        <v>244</v>
      </c>
      <c r="C101" s="187" t="s">
        <v>245</v>
      </c>
      <c r="D101" s="157" t="s">
        <v>107</v>
      </c>
      <c r="E101" s="159">
        <v>6</v>
      </c>
      <c r="F101" s="162"/>
      <c r="G101" s="163">
        <f>ROUND(E101*F101,2)</f>
        <v>0</v>
      </c>
      <c r="H101" s="162"/>
      <c r="I101" s="163">
        <f>ROUND(E101*H101,2)</f>
        <v>0</v>
      </c>
      <c r="J101" s="162"/>
      <c r="K101" s="163">
        <f>ROUND(E101*J101,2)</f>
        <v>0</v>
      </c>
      <c r="L101" s="163">
        <v>0</v>
      </c>
      <c r="M101" s="163">
        <f>G101*(1+L101/100)</f>
        <v>0</v>
      </c>
      <c r="N101" s="163">
        <v>0</v>
      </c>
      <c r="O101" s="163">
        <f>ROUND(E101*N101,2)</f>
        <v>0</v>
      </c>
      <c r="P101" s="163">
        <v>0</v>
      </c>
      <c r="Q101" s="163">
        <f>ROUND(E101*P101,2)</f>
        <v>0</v>
      </c>
      <c r="R101" s="163"/>
      <c r="S101" s="163"/>
      <c r="T101" s="164">
        <v>0</v>
      </c>
      <c r="U101" s="163">
        <f>ROUND(E101*T101,2)</f>
        <v>0</v>
      </c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 t="s">
        <v>134</v>
      </c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1">
        <v>55</v>
      </c>
      <c r="B102" s="151" t="s">
        <v>246</v>
      </c>
      <c r="C102" s="187" t="s">
        <v>247</v>
      </c>
      <c r="D102" s="157" t="s">
        <v>107</v>
      </c>
      <c r="E102" s="159">
        <v>1</v>
      </c>
      <c r="F102" s="162"/>
      <c r="G102" s="163">
        <f>ROUND(E102*F102,2)</f>
        <v>0</v>
      </c>
      <c r="H102" s="162"/>
      <c r="I102" s="163">
        <f>ROUND(E102*H102,2)</f>
        <v>0</v>
      </c>
      <c r="J102" s="162"/>
      <c r="K102" s="163">
        <f>ROUND(E102*J102,2)</f>
        <v>0</v>
      </c>
      <c r="L102" s="163">
        <v>0</v>
      </c>
      <c r="M102" s="163">
        <f>G102*(1+L102/100)</f>
        <v>0</v>
      </c>
      <c r="N102" s="163">
        <v>0</v>
      </c>
      <c r="O102" s="163">
        <f>ROUND(E102*N102,2)</f>
        <v>0</v>
      </c>
      <c r="P102" s="163">
        <v>0</v>
      </c>
      <c r="Q102" s="163">
        <f>ROUND(E102*P102,2)</f>
        <v>0</v>
      </c>
      <c r="R102" s="163"/>
      <c r="S102" s="163"/>
      <c r="T102" s="164">
        <v>0.20599999999999999</v>
      </c>
      <c r="U102" s="163">
        <f>ROUND(E102*T102,2)</f>
        <v>0.21</v>
      </c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 t="s">
        <v>108</v>
      </c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1">
        <v>56</v>
      </c>
      <c r="B103" s="151" t="s">
        <v>248</v>
      </c>
      <c r="C103" s="187" t="s">
        <v>249</v>
      </c>
      <c r="D103" s="157" t="s">
        <v>107</v>
      </c>
      <c r="E103" s="159">
        <v>1</v>
      </c>
      <c r="F103" s="162"/>
      <c r="G103" s="163">
        <f>ROUND(E103*F103,2)</f>
        <v>0</v>
      </c>
      <c r="H103" s="162"/>
      <c r="I103" s="163">
        <f>ROUND(E103*H103,2)</f>
        <v>0</v>
      </c>
      <c r="J103" s="162"/>
      <c r="K103" s="163">
        <f>ROUND(E103*J103,2)</f>
        <v>0</v>
      </c>
      <c r="L103" s="163">
        <v>0</v>
      </c>
      <c r="M103" s="163">
        <f>G103*(1+L103/100)</f>
        <v>0</v>
      </c>
      <c r="N103" s="163">
        <v>0</v>
      </c>
      <c r="O103" s="163">
        <f>ROUND(E103*N103,2)</f>
        <v>0</v>
      </c>
      <c r="P103" s="163">
        <v>0</v>
      </c>
      <c r="Q103" s="163">
        <f>ROUND(E103*P103,2)</f>
        <v>0</v>
      </c>
      <c r="R103" s="163"/>
      <c r="S103" s="163"/>
      <c r="T103" s="164">
        <v>0.22700000000000001</v>
      </c>
      <c r="U103" s="163">
        <f>ROUND(E103*T103,2)</f>
        <v>0.23</v>
      </c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 t="s">
        <v>108</v>
      </c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1">
        <v>57</v>
      </c>
      <c r="B104" s="151" t="s">
        <v>250</v>
      </c>
      <c r="C104" s="187" t="s">
        <v>251</v>
      </c>
      <c r="D104" s="157" t="s">
        <v>133</v>
      </c>
      <c r="E104" s="159">
        <v>1</v>
      </c>
      <c r="F104" s="162"/>
      <c r="G104" s="163">
        <f>ROUND(E104*F104,2)</f>
        <v>0</v>
      </c>
      <c r="H104" s="162"/>
      <c r="I104" s="163">
        <f>ROUND(E104*H104,2)</f>
        <v>0</v>
      </c>
      <c r="J104" s="162"/>
      <c r="K104" s="163">
        <f>ROUND(E104*J104,2)</f>
        <v>0</v>
      </c>
      <c r="L104" s="163">
        <v>0</v>
      </c>
      <c r="M104" s="163">
        <f>G104*(1+L104/100)</f>
        <v>0</v>
      </c>
      <c r="N104" s="163">
        <v>1E-3</v>
      </c>
      <c r="O104" s="163">
        <f>ROUND(E104*N104,2)</f>
        <v>0</v>
      </c>
      <c r="P104" s="163">
        <v>0</v>
      </c>
      <c r="Q104" s="163">
        <f>ROUND(E104*P104,2)</f>
        <v>0</v>
      </c>
      <c r="R104" s="163"/>
      <c r="S104" s="163"/>
      <c r="T104" s="164">
        <v>0</v>
      </c>
      <c r="U104" s="163">
        <f>ROUND(E104*T104,2)</f>
        <v>0</v>
      </c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 t="s">
        <v>134</v>
      </c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ht="22.5" outlineLevel="1" x14ac:dyDescent="0.2">
      <c r="A105" s="151"/>
      <c r="B105" s="151"/>
      <c r="C105" s="250" t="s">
        <v>252</v>
      </c>
      <c r="D105" s="251"/>
      <c r="E105" s="252"/>
      <c r="F105" s="253"/>
      <c r="G105" s="254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4"/>
      <c r="U105" s="163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 t="s">
        <v>142</v>
      </c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3" t="str">
        <f>C105</f>
        <v>odkalovací, opatřen magnetem pro zachycování magnetických nečistot a nerezovou filtrační vložkou 500 mikrometrů</v>
      </c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1"/>
      <c r="B106" s="151"/>
      <c r="C106" s="250" t="s">
        <v>253</v>
      </c>
      <c r="D106" s="251"/>
      <c r="E106" s="252"/>
      <c r="F106" s="253"/>
      <c r="G106" s="254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4"/>
      <c r="U106" s="163"/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 t="s">
        <v>142</v>
      </c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3" t="str">
        <f>C106</f>
        <v>pro zachycování nemagnetických nečistot. Integrovaný uzavírací ventil.</v>
      </c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1">
        <v>58</v>
      </c>
      <c r="B107" s="151" t="s">
        <v>254</v>
      </c>
      <c r="C107" s="187" t="s">
        <v>255</v>
      </c>
      <c r="D107" s="157" t="s">
        <v>133</v>
      </c>
      <c r="E107" s="159">
        <v>1</v>
      </c>
      <c r="F107" s="162"/>
      <c r="G107" s="163">
        <f>ROUND(E107*F107,2)</f>
        <v>0</v>
      </c>
      <c r="H107" s="162"/>
      <c r="I107" s="163">
        <f>ROUND(E107*H107,2)</f>
        <v>0</v>
      </c>
      <c r="J107" s="162"/>
      <c r="K107" s="163">
        <f>ROUND(E107*J107,2)</f>
        <v>0</v>
      </c>
      <c r="L107" s="163">
        <v>0</v>
      </c>
      <c r="M107" s="163">
        <f>G107*(1+L107/100)</f>
        <v>0</v>
      </c>
      <c r="N107" s="163">
        <v>1E-3</v>
      </c>
      <c r="O107" s="163">
        <f>ROUND(E107*N107,2)</f>
        <v>0</v>
      </c>
      <c r="P107" s="163">
        <v>0</v>
      </c>
      <c r="Q107" s="163">
        <f>ROUND(E107*P107,2)</f>
        <v>0</v>
      </c>
      <c r="R107" s="163"/>
      <c r="S107" s="163"/>
      <c r="T107" s="164">
        <v>0</v>
      </c>
      <c r="U107" s="163">
        <f>ROUND(E107*T107,2)</f>
        <v>0</v>
      </c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 t="s">
        <v>134</v>
      </c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ht="22.5" outlineLevel="1" x14ac:dyDescent="0.2">
      <c r="A108" s="151"/>
      <c r="B108" s="151"/>
      <c r="C108" s="250" t="s">
        <v>252</v>
      </c>
      <c r="D108" s="251"/>
      <c r="E108" s="252"/>
      <c r="F108" s="253"/>
      <c r="G108" s="254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4"/>
      <c r="U108" s="163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 t="s">
        <v>142</v>
      </c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3" t="str">
        <f>C108</f>
        <v>odkalovací, opatřen magnetem pro zachycování magnetických nečistot a nerezovou filtrační vložkou 500 mikrometrů</v>
      </c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1"/>
      <c r="B109" s="151"/>
      <c r="C109" s="250" t="s">
        <v>253</v>
      </c>
      <c r="D109" s="251"/>
      <c r="E109" s="252"/>
      <c r="F109" s="253"/>
      <c r="G109" s="254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4"/>
      <c r="U109" s="163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 t="s">
        <v>142</v>
      </c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3" t="str">
        <f>C109</f>
        <v>pro zachycování nemagnetických nečistot. Integrovaný uzavírací ventil.</v>
      </c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1">
        <v>59</v>
      </c>
      <c r="B110" s="151" t="s">
        <v>256</v>
      </c>
      <c r="C110" s="187" t="s">
        <v>257</v>
      </c>
      <c r="D110" s="157" t="s">
        <v>159</v>
      </c>
      <c r="E110" s="159">
        <v>3.0000000000000001E-3</v>
      </c>
      <c r="F110" s="162"/>
      <c r="G110" s="163">
        <f>ROUND(E110*F110,2)</f>
        <v>0</v>
      </c>
      <c r="H110" s="162"/>
      <c r="I110" s="163">
        <f>ROUND(E110*H110,2)</f>
        <v>0</v>
      </c>
      <c r="J110" s="162"/>
      <c r="K110" s="163">
        <f>ROUND(E110*J110,2)</f>
        <v>0</v>
      </c>
      <c r="L110" s="163">
        <v>0</v>
      </c>
      <c r="M110" s="163">
        <f>G110*(1+L110/100)</f>
        <v>0</v>
      </c>
      <c r="N110" s="163">
        <v>0</v>
      </c>
      <c r="O110" s="163">
        <f>ROUND(E110*N110,2)</f>
        <v>0</v>
      </c>
      <c r="P110" s="163">
        <v>0</v>
      </c>
      <c r="Q110" s="163">
        <f>ROUND(E110*P110,2)</f>
        <v>0</v>
      </c>
      <c r="R110" s="163"/>
      <c r="S110" s="163"/>
      <c r="T110" s="164">
        <v>2.351</v>
      </c>
      <c r="U110" s="163">
        <f>ROUND(E110*T110,2)</f>
        <v>0.01</v>
      </c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 t="s">
        <v>108</v>
      </c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x14ac:dyDescent="0.2">
      <c r="A111" s="152" t="s">
        <v>103</v>
      </c>
      <c r="B111" s="152" t="s">
        <v>75</v>
      </c>
      <c r="C111" s="188" t="s">
        <v>76</v>
      </c>
      <c r="D111" s="158"/>
      <c r="E111" s="160"/>
      <c r="F111" s="165"/>
      <c r="G111" s="165">
        <f>SUMIF(AE112:AE128,"&lt;&gt;NOR",G112:G128)</f>
        <v>0</v>
      </c>
      <c r="H111" s="165"/>
      <c r="I111" s="165">
        <f>SUM(I112:I128)</f>
        <v>0</v>
      </c>
      <c r="J111" s="165"/>
      <c r="K111" s="165">
        <f>SUM(K112:K128)</f>
        <v>0</v>
      </c>
      <c r="L111" s="165"/>
      <c r="M111" s="165">
        <f>SUM(M112:M128)</f>
        <v>0</v>
      </c>
      <c r="N111" s="165"/>
      <c r="O111" s="165">
        <f>SUM(O112:O128)</f>
        <v>0.7300000000000002</v>
      </c>
      <c r="P111" s="165"/>
      <c r="Q111" s="165">
        <f>SUM(Q112:Q128)</f>
        <v>0</v>
      </c>
      <c r="R111" s="165"/>
      <c r="S111" s="165"/>
      <c r="T111" s="166"/>
      <c r="U111" s="165">
        <f>SUM(U112:U128)</f>
        <v>40.5</v>
      </c>
      <c r="AE111" t="s">
        <v>104</v>
      </c>
    </row>
    <row r="112" spans="1:60" outlineLevel="1" x14ac:dyDescent="0.2">
      <c r="A112" s="151">
        <v>60</v>
      </c>
      <c r="B112" s="151" t="s">
        <v>258</v>
      </c>
      <c r="C112" s="187" t="s">
        <v>259</v>
      </c>
      <c r="D112" s="157" t="s">
        <v>107</v>
      </c>
      <c r="E112" s="159">
        <v>1</v>
      </c>
      <c r="F112" s="162"/>
      <c r="G112" s="163">
        <f t="shared" ref="G112:G128" si="21">ROUND(E112*F112,2)</f>
        <v>0</v>
      </c>
      <c r="H112" s="162"/>
      <c r="I112" s="163">
        <f t="shared" ref="I112:I128" si="22">ROUND(E112*H112,2)</f>
        <v>0</v>
      </c>
      <c r="J112" s="162"/>
      <c r="K112" s="163">
        <f t="shared" ref="K112:K128" si="23">ROUND(E112*J112,2)</f>
        <v>0</v>
      </c>
      <c r="L112" s="163">
        <v>0</v>
      </c>
      <c r="M112" s="163">
        <f t="shared" ref="M112:M128" si="24">G112*(1+L112/100)</f>
        <v>0</v>
      </c>
      <c r="N112" s="163">
        <v>3.2000000000000002E-3</v>
      </c>
      <c r="O112" s="163">
        <f t="shared" ref="O112:O128" si="25">ROUND(E112*N112,2)</f>
        <v>0</v>
      </c>
      <c r="P112" s="163">
        <v>0</v>
      </c>
      <c r="Q112" s="163">
        <f t="shared" ref="Q112:Q128" si="26">ROUND(E112*P112,2)</f>
        <v>0</v>
      </c>
      <c r="R112" s="163"/>
      <c r="S112" s="163"/>
      <c r="T112" s="164">
        <v>0.84199999999999997</v>
      </c>
      <c r="U112" s="163">
        <f t="shared" ref="U112:U128" si="27">ROUND(E112*T112,2)</f>
        <v>0.84</v>
      </c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 t="s">
        <v>108</v>
      </c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1">
        <v>61</v>
      </c>
      <c r="B113" s="151" t="s">
        <v>260</v>
      </c>
      <c r="C113" s="187" t="s">
        <v>261</v>
      </c>
      <c r="D113" s="157" t="s">
        <v>107</v>
      </c>
      <c r="E113" s="159">
        <v>1</v>
      </c>
      <c r="F113" s="162"/>
      <c r="G113" s="163">
        <f t="shared" si="21"/>
        <v>0</v>
      </c>
      <c r="H113" s="162"/>
      <c r="I113" s="163">
        <f t="shared" si="22"/>
        <v>0</v>
      </c>
      <c r="J113" s="162"/>
      <c r="K113" s="163">
        <f t="shared" si="23"/>
        <v>0</v>
      </c>
      <c r="L113" s="163">
        <v>0</v>
      </c>
      <c r="M113" s="163">
        <f t="shared" si="24"/>
        <v>0</v>
      </c>
      <c r="N113" s="163">
        <v>7.45E-3</v>
      </c>
      <c r="O113" s="163">
        <f t="shared" si="25"/>
        <v>0.01</v>
      </c>
      <c r="P113" s="163">
        <v>0</v>
      </c>
      <c r="Q113" s="163">
        <f t="shared" si="26"/>
        <v>0</v>
      </c>
      <c r="R113" s="163"/>
      <c r="S113" s="163"/>
      <c r="T113" s="164">
        <v>0.85499999999999998</v>
      </c>
      <c r="U113" s="163">
        <f t="shared" si="27"/>
        <v>0.86</v>
      </c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 t="s">
        <v>108</v>
      </c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1">
        <v>62</v>
      </c>
      <c r="B114" s="151" t="s">
        <v>262</v>
      </c>
      <c r="C114" s="187" t="s">
        <v>263</v>
      </c>
      <c r="D114" s="157" t="s">
        <v>107</v>
      </c>
      <c r="E114" s="159">
        <v>1</v>
      </c>
      <c r="F114" s="162"/>
      <c r="G114" s="163">
        <f t="shared" si="21"/>
        <v>0</v>
      </c>
      <c r="H114" s="162"/>
      <c r="I114" s="163">
        <f t="shared" si="22"/>
        <v>0</v>
      </c>
      <c r="J114" s="162"/>
      <c r="K114" s="163">
        <f t="shared" si="23"/>
        <v>0</v>
      </c>
      <c r="L114" s="163">
        <v>0</v>
      </c>
      <c r="M114" s="163">
        <f t="shared" si="24"/>
        <v>0</v>
      </c>
      <c r="N114" s="163">
        <v>1.0800000000000001E-2</v>
      </c>
      <c r="O114" s="163">
        <f t="shared" si="25"/>
        <v>0.01</v>
      </c>
      <c r="P114" s="163">
        <v>0</v>
      </c>
      <c r="Q114" s="163">
        <f t="shared" si="26"/>
        <v>0</v>
      </c>
      <c r="R114" s="163"/>
      <c r="S114" s="163"/>
      <c r="T114" s="164">
        <v>0.84799999999999998</v>
      </c>
      <c r="U114" s="163">
        <f t="shared" si="27"/>
        <v>0.85</v>
      </c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 t="s">
        <v>108</v>
      </c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1">
        <v>63</v>
      </c>
      <c r="B115" s="151" t="s">
        <v>264</v>
      </c>
      <c r="C115" s="187" t="s">
        <v>265</v>
      </c>
      <c r="D115" s="157" t="s">
        <v>107</v>
      </c>
      <c r="E115" s="159">
        <v>1</v>
      </c>
      <c r="F115" s="162"/>
      <c r="G115" s="163">
        <f t="shared" si="21"/>
        <v>0</v>
      </c>
      <c r="H115" s="162"/>
      <c r="I115" s="163">
        <f t="shared" si="22"/>
        <v>0</v>
      </c>
      <c r="J115" s="162"/>
      <c r="K115" s="163">
        <f t="shared" si="23"/>
        <v>0</v>
      </c>
      <c r="L115" s="163">
        <v>0</v>
      </c>
      <c r="M115" s="163">
        <f t="shared" si="24"/>
        <v>0</v>
      </c>
      <c r="N115" s="163">
        <v>1.2959999999999999E-2</v>
      </c>
      <c r="O115" s="163">
        <f t="shared" si="25"/>
        <v>0.01</v>
      </c>
      <c r="P115" s="163">
        <v>0</v>
      </c>
      <c r="Q115" s="163">
        <f t="shared" si="26"/>
        <v>0</v>
      </c>
      <c r="R115" s="163"/>
      <c r="S115" s="163"/>
      <c r="T115" s="164">
        <v>0.85499999999999998</v>
      </c>
      <c r="U115" s="163">
        <f t="shared" si="27"/>
        <v>0.86</v>
      </c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 t="s">
        <v>108</v>
      </c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1">
        <v>64</v>
      </c>
      <c r="B116" s="151" t="s">
        <v>266</v>
      </c>
      <c r="C116" s="187" t="s">
        <v>267</v>
      </c>
      <c r="D116" s="157" t="s">
        <v>107</v>
      </c>
      <c r="E116" s="159">
        <v>8</v>
      </c>
      <c r="F116" s="162"/>
      <c r="G116" s="163">
        <f t="shared" si="21"/>
        <v>0</v>
      </c>
      <c r="H116" s="162"/>
      <c r="I116" s="163">
        <f t="shared" si="22"/>
        <v>0</v>
      </c>
      <c r="J116" s="162"/>
      <c r="K116" s="163">
        <f t="shared" si="23"/>
        <v>0</v>
      </c>
      <c r="L116" s="163">
        <v>0</v>
      </c>
      <c r="M116" s="163">
        <f t="shared" si="24"/>
        <v>0</v>
      </c>
      <c r="N116" s="163">
        <v>1.728E-2</v>
      </c>
      <c r="O116" s="163">
        <f t="shared" si="25"/>
        <v>0.14000000000000001</v>
      </c>
      <c r="P116" s="163">
        <v>0</v>
      </c>
      <c r="Q116" s="163">
        <f t="shared" si="26"/>
        <v>0</v>
      </c>
      <c r="R116" s="163"/>
      <c r="S116" s="163"/>
      <c r="T116" s="164">
        <v>0.86299999999999999</v>
      </c>
      <c r="U116" s="163">
        <f t="shared" si="27"/>
        <v>6.9</v>
      </c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 t="s">
        <v>108</v>
      </c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1">
        <v>65</v>
      </c>
      <c r="B117" s="151" t="s">
        <v>268</v>
      </c>
      <c r="C117" s="187" t="s">
        <v>269</v>
      </c>
      <c r="D117" s="157" t="s">
        <v>107</v>
      </c>
      <c r="E117" s="159">
        <v>10</v>
      </c>
      <c r="F117" s="162"/>
      <c r="G117" s="163">
        <f t="shared" si="21"/>
        <v>0</v>
      </c>
      <c r="H117" s="162"/>
      <c r="I117" s="163">
        <f t="shared" si="22"/>
        <v>0</v>
      </c>
      <c r="J117" s="162"/>
      <c r="K117" s="163">
        <f t="shared" si="23"/>
        <v>0</v>
      </c>
      <c r="L117" s="163">
        <v>0</v>
      </c>
      <c r="M117" s="163">
        <f t="shared" si="24"/>
        <v>0</v>
      </c>
      <c r="N117" s="163">
        <v>1.9439999999999999E-2</v>
      </c>
      <c r="O117" s="163">
        <f t="shared" si="25"/>
        <v>0.19</v>
      </c>
      <c r="P117" s="163">
        <v>0</v>
      </c>
      <c r="Q117" s="163">
        <f t="shared" si="26"/>
        <v>0</v>
      </c>
      <c r="R117" s="163"/>
      <c r="S117" s="163"/>
      <c r="T117" s="164">
        <v>0.86299999999999999</v>
      </c>
      <c r="U117" s="163">
        <f t="shared" si="27"/>
        <v>8.6300000000000008</v>
      </c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 t="s">
        <v>108</v>
      </c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1">
        <v>66</v>
      </c>
      <c r="B118" s="151" t="s">
        <v>270</v>
      </c>
      <c r="C118" s="187" t="s">
        <v>271</v>
      </c>
      <c r="D118" s="157" t="s">
        <v>107</v>
      </c>
      <c r="E118" s="159">
        <v>1</v>
      </c>
      <c r="F118" s="162"/>
      <c r="G118" s="163">
        <f t="shared" si="21"/>
        <v>0</v>
      </c>
      <c r="H118" s="162"/>
      <c r="I118" s="163">
        <f t="shared" si="22"/>
        <v>0</v>
      </c>
      <c r="J118" s="162"/>
      <c r="K118" s="163">
        <f t="shared" si="23"/>
        <v>0</v>
      </c>
      <c r="L118" s="163">
        <v>0</v>
      </c>
      <c r="M118" s="163">
        <f t="shared" si="24"/>
        <v>0</v>
      </c>
      <c r="N118" s="163">
        <v>2.1600000000000001E-2</v>
      </c>
      <c r="O118" s="163">
        <f t="shared" si="25"/>
        <v>0.02</v>
      </c>
      <c r="P118" s="163">
        <v>0</v>
      </c>
      <c r="Q118" s="163">
        <f t="shared" si="26"/>
        <v>0</v>
      </c>
      <c r="R118" s="163"/>
      <c r="S118" s="163"/>
      <c r="T118" s="164">
        <v>0.86699999999999999</v>
      </c>
      <c r="U118" s="163">
        <f t="shared" si="27"/>
        <v>0.87</v>
      </c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 t="s">
        <v>108</v>
      </c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1">
        <v>67</v>
      </c>
      <c r="B119" s="151" t="s">
        <v>272</v>
      </c>
      <c r="C119" s="187" t="s">
        <v>273</v>
      </c>
      <c r="D119" s="157" t="s">
        <v>107</v>
      </c>
      <c r="E119" s="159">
        <v>2</v>
      </c>
      <c r="F119" s="162"/>
      <c r="G119" s="163">
        <f t="shared" si="21"/>
        <v>0</v>
      </c>
      <c r="H119" s="162"/>
      <c r="I119" s="163">
        <f t="shared" si="22"/>
        <v>0</v>
      </c>
      <c r="J119" s="162"/>
      <c r="K119" s="163">
        <f t="shared" si="23"/>
        <v>0</v>
      </c>
      <c r="L119" s="163">
        <v>0</v>
      </c>
      <c r="M119" s="163">
        <f t="shared" si="24"/>
        <v>0</v>
      </c>
      <c r="N119" s="163">
        <v>2.5919999999999999E-2</v>
      </c>
      <c r="O119" s="163">
        <f t="shared" si="25"/>
        <v>0.05</v>
      </c>
      <c r="P119" s="163">
        <v>0</v>
      </c>
      <c r="Q119" s="163">
        <f t="shared" si="26"/>
        <v>0</v>
      </c>
      <c r="R119" s="163"/>
      <c r="S119" s="163"/>
      <c r="T119" s="164">
        <v>0.876</v>
      </c>
      <c r="U119" s="163">
        <f t="shared" si="27"/>
        <v>1.75</v>
      </c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 t="s">
        <v>108</v>
      </c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1">
        <v>68</v>
      </c>
      <c r="B120" s="151" t="s">
        <v>274</v>
      </c>
      <c r="C120" s="187" t="s">
        <v>275</v>
      </c>
      <c r="D120" s="157" t="s">
        <v>107</v>
      </c>
      <c r="E120" s="159">
        <v>5</v>
      </c>
      <c r="F120" s="162"/>
      <c r="G120" s="163">
        <f t="shared" si="21"/>
        <v>0</v>
      </c>
      <c r="H120" s="162"/>
      <c r="I120" s="163">
        <f t="shared" si="22"/>
        <v>0</v>
      </c>
      <c r="J120" s="162"/>
      <c r="K120" s="163">
        <f t="shared" si="23"/>
        <v>0</v>
      </c>
      <c r="L120" s="163">
        <v>0</v>
      </c>
      <c r="M120" s="163">
        <f t="shared" si="24"/>
        <v>0</v>
      </c>
      <c r="N120" s="163">
        <v>2.7449999999999999E-2</v>
      </c>
      <c r="O120" s="163">
        <f t="shared" si="25"/>
        <v>0.14000000000000001</v>
      </c>
      <c r="P120" s="163">
        <v>0</v>
      </c>
      <c r="Q120" s="163">
        <f t="shared" si="26"/>
        <v>0</v>
      </c>
      <c r="R120" s="163"/>
      <c r="S120" s="163"/>
      <c r="T120" s="164">
        <v>0.94499999999999995</v>
      </c>
      <c r="U120" s="163">
        <f t="shared" si="27"/>
        <v>4.7300000000000004</v>
      </c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 t="s">
        <v>108</v>
      </c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1">
        <v>69</v>
      </c>
      <c r="B121" s="151" t="s">
        <v>276</v>
      </c>
      <c r="C121" s="187" t="s">
        <v>277</v>
      </c>
      <c r="D121" s="157" t="s">
        <v>107</v>
      </c>
      <c r="E121" s="159">
        <v>1</v>
      </c>
      <c r="F121" s="162"/>
      <c r="G121" s="163">
        <f t="shared" si="21"/>
        <v>0</v>
      </c>
      <c r="H121" s="162"/>
      <c r="I121" s="163">
        <f t="shared" si="22"/>
        <v>0</v>
      </c>
      <c r="J121" s="162"/>
      <c r="K121" s="163">
        <f t="shared" si="23"/>
        <v>0</v>
      </c>
      <c r="L121" s="163">
        <v>0</v>
      </c>
      <c r="M121" s="163">
        <f t="shared" si="24"/>
        <v>0</v>
      </c>
      <c r="N121" s="163">
        <v>2.7449999999999999E-2</v>
      </c>
      <c r="O121" s="163">
        <f t="shared" si="25"/>
        <v>0.03</v>
      </c>
      <c r="P121" s="163">
        <v>0</v>
      </c>
      <c r="Q121" s="163">
        <f t="shared" si="26"/>
        <v>0</v>
      </c>
      <c r="R121" s="163"/>
      <c r="S121" s="163"/>
      <c r="T121" s="164">
        <v>0.94499999999999995</v>
      </c>
      <c r="U121" s="163">
        <f t="shared" si="27"/>
        <v>0.95</v>
      </c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 t="s">
        <v>108</v>
      </c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1">
        <v>70</v>
      </c>
      <c r="B122" s="151" t="s">
        <v>278</v>
      </c>
      <c r="C122" s="187" t="s">
        <v>279</v>
      </c>
      <c r="D122" s="157" t="s">
        <v>107</v>
      </c>
      <c r="E122" s="159">
        <v>2</v>
      </c>
      <c r="F122" s="162"/>
      <c r="G122" s="163">
        <f t="shared" si="21"/>
        <v>0</v>
      </c>
      <c r="H122" s="162"/>
      <c r="I122" s="163">
        <f t="shared" si="22"/>
        <v>0</v>
      </c>
      <c r="J122" s="162"/>
      <c r="K122" s="163">
        <f t="shared" si="23"/>
        <v>0</v>
      </c>
      <c r="L122" s="163">
        <v>0</v>
      </c>
      <c r="M122" s="163">
        <f t="shared" si="24"/>
        <v>0</v>
      </c>
      <c r="N122" s="163">
        <v>3.6299999999999999E-2</v>
      </c>
      <c r="O122" s="163">
        <f t="shared" si="25"/>
        <v>7.0000000000000007E-2</v>
      </c>
      <c r="P122" s="163">
        <v>0</v>
      </c>
      <c r="Q122" s="163">
        <f t="shared" si="26"/>
        <v>0</v>
      </c>
      <c r="R122" s="163"/>
      <c r="S122" s="163"/>
      <c r="T122" s="164">
        <v>0.95299999999999996</v>
      </c>
      <c r="U122" s="163">
        <f t="shared" si="27"/>
        <v>1.91</v>
      </c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 t="s">
        <v>108</v>
      </c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1">
        <v>71</v>
      </c>
      <c r="B123" s="151" t="s">
        <v>280</v>
      </c>
      <c r="C123" s="187" t="s">
        <v>281</v>
      </c>
      <c r="D123" s="157" t="s">
        <v>107</v>
      </c>
      <c r="E123" s="159">
        <v>1</v>
      </c>
      <c r="F123" s="162"/>
      <c r="G123" s="163">
        <f t="shared" si="21"/>
        <v>0</v>
      </c>
      <c r="H123" s="162"/>
      <c r="I123" s="163">
        <f t="shared" si="22"/>
        <v>0</v>
      </c>
      <c r="J123" s="162"/>
      <c r="K123" s="163">
        <f t="shared" si="23"/>
        <v>0</v>
      </c>
      <c r="L123" s="163">
        <v>0</v>
      </c>
      <c r="M123" s="163">
        <f t="shared" si="24"/>
        <v>0</v>
      </c>
      <c r="N123" s="163">
        <v>4.3560000000000001E-2</v>
      </c>
      <c r="O123" s="163">
        <f t="shared" si="25"/>
        <v>0.04</v>
      </c>
      <c r="P123" s="163">
        <v>0</v>
      </c>
      <c r="Q123" s="163">
        <f t="shared" si="26"/>
        <v>0</v>
      </c>
      <c r="R123" s="163"/>
      <c r="S123" s="163"/>
      <c r="T123" s="164">
        <v>1</v>
      </c>
      <c r="U123" s="163">
        <f t="shared" si="27"/>
        <v>1</v>
      </c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 t="s">
        <v>108</v>
      </c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1">
        <v>72</v>
      </c>
      <c r="B124" s="151" t="s">
        <v>282</v>
      </c>
      <c r="C124" s="187" t="s">
        <v>283</v>
      </c>
      <c r="D124" s="157" t="s">
        <v>107</v>
      </c>
      <c r="E124" s="159">
        <v>1</v>
      </c>
      <c r="F124" s="162"/>
      <c r="G124" s="163">
        <f t="shared" si="21"/>
        <v>0</v>
      </c>
      <c r="H124" s="162"/>
      <c r="I124" s="163">
        <f t="shared" si="22"/>
        <v>0</v>
      </c>
      <c r="J124" s="162"/>
      <c r="K124" s="163">
        <f t="shared" si="23"/>
        <v>0</v>
      </c>
      <c r="L124" s="163">
        <v>0</v>
      </c>
      <c r="M124" s="163">
        <f t="shared" si="24"/>
        <v>0</v>
      </c>
      <c r="N124" s="163">
        <v>5.8999999999999999E-3</v>
      </c>
      <c r="O124" s="163">
        <f t="shared" si="25"/>
        <v>0.01</v>
      </c>
      <c r="P124" s="163">
        <v>0</v>
      </c>
      <c r="Q124" s="163">
        <f t="shared" si="26"/>
        <v>0</v>
      </c>
      <c r="R124" s="163"/>
      <c r="S124" s="163"/>
      <c r="T124" s="164">
        <v>0.878</v>
      </c>
      <c r="U124" s="163">
        <f t="shared" si="27"/>
        <v>0.88</v>
      </c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 t="s">
        <v>108</v>
      </c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1">
        <v>73</v>
      </c>
      <c r="B125" s="151" t="s">
        <v>284</v>
      </c>
      <c r="C125" s="187" t="s">
        <v>285</v>
      </c>
      <c r="D125" s="157" t="s">
        <v>107</v>
      </c>
      <c r="E125" s="159">
        <v>1</v>
      </c>
      <c r="F125" s="162"/>
      <c r="G125" s="163">
        <f t="shared" si="21"/>
        <v>0</v>
      </c>
      <c r="H125" s="162"/>
      <c r="I125" s="163">
        <f t="shared" si="22"/>
        <v>0</v>
      </c>
      <c r="J125" s="162"/>
      <c r="K125" s="163">
        <f t="shared" si="23"/>
        <v>0</v>
      </c>
      <c r="L125" s="163">
        <v>0</v>
      </c>
      <c r="M125" s="163">
        <f t="shared" si="24"/>
        <v>0</v>
      </c>
      <c r="N125" s="163">
        <v>5.8999999999999999E-3</v>
      </c>
      <c r="O125" s="163">
        <f t="shared" si="25"/>
        <v>0.01</v>
      </c>
      <c r="P125" s="163">
        <v>0</v>
      </c>
      <c r="Q125" s="163">
        <f t="shared" si="26"/>
        <v>0</v>
      </c>
      <c r="R125" s="163"/>
      <c r="S125" s="163"/>
      <c r="T125" s="164">
        <v>0.878</v>
      </c>
      <c r="U125" s="163">
        <f t="shared" si="27"/>
        <v>0.88</v>
      </c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 t="s">
        <v>108</v>
      </c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1">
        <v>74</v>
      </c>
      <c r="B126" s="151" t="s">
        <v>286</v>
      </c>
      <c r="C126" s="187" t="s">
        <v>287</v>
      </c>
      <c r="D126" s="157" t="s">
        <v>288</v>
      </c>
      <c r="E126" s="159">
        <v>195.5</v>
      </c>
      <c r="F126" s="162"/>
      <c r="G126" s="163">
        <f t="shared" si="21"/>
        <v>0</v>
      </c>
      <c r="H126" s="162"/>
      <c r="I126" s="163">
        <f t="shared" si="22"/>
        <v>0</v>
      </c>
      <c r="J126" s="162"/>
      <c r="K126" s="163">
        <f t="shared" si="23"/>
        <v>0</v>
      </c>
      <c r="L126" s="163">
        <v>0</v>
      </c>
      <c r="M126" s="163">
        <f t="shared" si="24"/>
        <v>0</v>
      </c>
      <c r="N126" s="163">
        <v>0</v>
      </c>
      <c r="O126" s="163">
        <f t="shared" si="25"/>
        <v>0</v>
      </c>
      <c r="P126" s="163">
        <v>0</v>
      </c>
      <c r="Q126" s="163">
        <f t="shared" si="26"/>
        <v>0</v>
      </c>
      <c r="R126" s="163"/>
      <c r="S126" s="163"/>
      <c r="T126" s="164">
        <v>3.1E-2</v>
      </c>
      <c r="U126" s="163">
        <f t="shared" si="27"/>
        <v>6.06</v>
      </c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 t="s">
        <v>108</v>
      </c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1">
        <v>75</v>
      </c>
      <c r="B127" s="151" t="s">
        <v>289</v>
      </c>
      <c r="C127" s="187" t="s">
        <v>290</v>
      </c>
      <c r="D127" s="157" t="s">
        <v>107</v>
      </c>
      <c r="E127" s="159">
        <v>2</v>
      </c>
      <c r="F127" s="162"/>
      <c r="G127" s="163">
        <f t="shared" si="21"/>
        <v>0</v>
      </c>
      <c r="H127" s="162"/>
      <c r="I127" s="163">
        <f t="shared" si="22"/>
        <v>0</v>
      </c>
      <c r="J127" s="162"/>
      <c r="K127" s="163">
        <f t="shared" si="23"/>
        <v>0</v>
      </c>
      <c r="L127" s="163">
        <v>0</v>
      </c>
      <c r="M127" s="163">
        <f t="shared" si="24"/>
        <v>0</v>
      </c>
      <c r="N127" s="163">
        <v>0</v>
      </c>
      <c r="O127" s="163">
        <f t="shared" si="25"/>
        <v>0</v>
      </c>
      <c r="P127" s="163">
        <v>0</v>
      </c>
      <c r="Q127" s="163">
        <f t="shared" si="26"/>
        <v>0</v>
      </c>
      <c r="R127" s="163"/>
      <c r="S127" s="163"/>
      <c r="T127" s="164">
        <v>0.26800000000000002</v>
      </c>
      <c r="U127" s="163">
        <f t="shared" si="27"/>
        <v>0.54</v>
      </c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 t="s">
        <v>108</v>
      </c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1">
        <v>76</v>
      </c>
      <c r="B128" s="151" t="s">
        <v>291</v>
      </c>
      <c r="C128" s="187" t="s">
        <v>292</v>
      </c>
      <c r="D128" s="157" t="s">
        <v>159</v>
      </c>
      <c r="E128" s="159">
        <v>0.73319999999999996</v>
      </c>
      <c r="F128" s="162"/>
      <c r="G128" s="163">
        <f t="shared" si="21"/>
        <v>0</v>
      </c>
      <c r="H128" s="162"/>
      <c r="I128" s="163">
        <f t="shared" si="22"/>
        <v>0</v>
      </c>
      <c r="J128" s="162"/>
      <c r="K128" s="163">
        <f t="shared" si="23"/>
        <v>0</v>
      </c>
      <c r="L128" s="163">
        <v>0</v>
      </c>
      <c r="M128" s="163">
        <f t="shared" si="24"/>
        <v>0</v>
      </c>
      <c r="N128" s="163">
        <v>0</v>
      </c>
      <c r="O128" s="163">
        <f t="shared" si="25"/>
        <v>0</v>
      </c>
      <c r="P128" s="163">
        <v>0</v>
      </c>
      <c r="Q128" s="163">
        <f t="shared" si="26"/>
        <v>0</v>
      </c>
      <c r="R128" s="163"/>
      <c r="S128" s="163"/>
      <c r="T128" s="164">
        <v>2.71</v>
      </c>
      <c r="U128" s="163">
        <f t="shared" si="27"/>
        <v>1.99</v>
      </c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 t="s">
        <v>108</v>
      </c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x14ac:dyDescent="0.2">
      <c r="A129" s="152" t="s">
        <v>103</v>
      </c>
      <c r="B129" s="152" t="s">
        <v>77</v>
      </c>
      <c r="C129" s="188" t="s">
        <v>26</v>
      </c>
      <c r="D129" s="158"/>
      <c r="E129" s="160"/>
      <c r="F129" s="165"/>
      <c r="G129" s="165">
        <f>SUMIF(AE130:AE136,"&lt;&gt;NOR",G130:G136)</f>
        <v>0</v>
      </c>
      <c r="H129" s="165"/>
      <c r="I129" s="165">
        <f>SUM(I130:I136)</f>
        <v>0</v>
      </c>
      <c r="J129" s="165"/>
      <c r="K129" s="165">
        <f>SUM(K130:K136)</f>
        <v>0</v>
      </c>
      <c r="L129" s="165"/>
      <c r="M129" s="165">
        <f>SUM(M130:M136)</f>
        <v>0</v>
      </c>
      <c r="N129" s="165"/>
      <c r="O129" s="165">
        <f>SUM(O130:O136)</f>
        <v>0</v>
      </c>
      <c r="P129" s="165"/>
      <c r="Q129" s="165">
        <f>SUM(Q130:Q136)</f>
        <v>0</v>
      </c>
      <c r="R129" s="165"/>
      <c r="S129" s="165"/>
      <c r="T129" s="166"/>
      <c r="U129" s="165">
        <f>SUM(U130:U136)</f>
        <v>0</v>
      </c>
      <c r="AE129" t="s">
        <v>104</v>
      </c>
    </row>
    <row r="130" spans="1:60" outlineLevel="1" x14ac:dyDescent="0.2">
      <c r="A130" s="151">
        <v>77</v>
      </c>
      <c r="B130" s="151" t="s">
        <v>293</v>
      </c>
      <c r="C130" s="187" t="s">
        <v>294</v>
      </c>
      <c r="D130" s="157" t="s">
        <v>152</v>
      </c>
      <c r="E130" s="159">
        <v>1</v>
      </c>
      <c r="F130" s="162"/>
      <c r="G130" s="163">
        <f t="shared" ref="G130:G136" si="28">ROUND(E130*F130,2)</f>
        <v>0</v>
      </c>
      <c r="H130" s="162"/>
      <c r="I130" s="163">
        <f t="shared" ref="I130:I136" si="29">ROUND(E130*H130,2)</f>
        <v>0</v>
      </c>
      <c r="J130" s="162"/>
      <c r="K130" s="163">
        <f t="shared" ref="K130:K136" si="30">ROUND(E130*J130,2)</f>
        <v>0</v>
      </c>
      <c r="L130" s="163">
        <v>0</v>
      </c>
      <c r="M130" s="163">
        <f t="shared" ref="M130:M136" si="31">G130*(1+L130/100)</f>
        <v>0</v>
      </c>
      <c r="N130" s="163">
        <v>0</v>
      </c>
      <c r="O130" s="163">
        <f t="shared" ref="O130:O136" si="32">ROUND(E130*N130,2)</f>
        <v>0</v>
      </c>
      <c r="P130" s="163">
        <v>0</v>
      </c>
      <c r="Q130" s="163">
        <f t="shared" ref="Q130:Q136" si="33">ROUND(E130*P130,2)</f>
        <v>0</v>
      </c>
      <c r="R130" s="163"/>
      <c r="S130" s="163"/>
      <c r="T130" s="164">
        <v>0</v>
      </c>
      <c r="U130" s="163">
        <f t="shared" ref="U130:U136" si="34">ROUND(E130*T130,2)</f>
        <v>0</v>
      </c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 t="s">
        <v>108</v>
      </c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1">
        <v>78</v>
      </c>
      <c r="B131" s="151" t="s">
        <v>295</v>
      </c>
      <c r="C131" s="187" t="s">
        <v>296</v>
      </c>
      <c r="D131" s="157" t="s">
        <v>152</v>
      </c>
      <c r="E131" s="159">
        <v>1</v>
      </c>
      <c r="F131" s="162"/>
      <c r="G131" s="163">
        <f t="shared" si="28"/>
        <v>0</v>
      </c>
      <c r="H131" s="162"/>
      <c r="I131" s="163">
        <f t="shared" si="29"/>
        <v>0</v>
      </c>
      <c r="J131" s="162"/>
      <c r="K131" s="163">
        <f t="shared" si="30"/>
        <v>0</v>
      </c>
      <c r="L131" s="163">
        <v>0</v>
      </c>
      <c r="M131" s="163">
        <f t="shared" si="31"/>
        <v>0</v>
      </c>
      <c r="N131" s="163">
        <v>0</v>
      </c>
      <c r="O131" s="163">
        <f t="shared" si="32"/>
        <v>0</v>
      </c>
      <c r="P131" s="163">
        <v>0</v>
      </c>
      <c r="Q131" s="163">
        <f t="shared" si="33"/>
        <v>0</v>
      </c>
      <c r="R131" s="163"/>
      <c r="S131" s="163"/>
      <c r="T131" s="164">
        <v>0</v>
      </c>
      <c r="U131" s="163">
        <f t="shared" si="34"/>
        <v>0</v>
      </c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 t="s">
        <v>108</v>
      </c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1">
        <v>79</v>
      </c>
      <c r="B132" s="151" t="s">
        <v>297</v>
      </c>
      <c r="C132" s="187" t="s">
        <v>298</v>
      </c>
      <c r="D132" s="157" t="s">
        <v>152</v>
      </c>
      <c r="E132" s="159">
        <v>2</v>
      </c>
      <c r="F132" s="162"/>
      <c r="G132" s="163">
        <f t="shared" si="28"/>
        <v>0</v>
      </c>
      <c r="H132" s="162"/>
      <c r="I132" s="163">
        <f t="shared" si="29"/>
        <v>0</v>
      </c>
      <c r="J132" s="162"/>
      <c r="K132" s="163">
        <f t="shared" si="30"/>
        <v>0</v>
      </c>
      <c r="L132" s="163">
        <v>0</v>
      </c>
      <c r="M132" s="163">
        <f t="shared" si="31"/>
        <v>0</v>
      </c>
      <c r="N132" s="163">
        <v>0</v>
      </c>
      <c r="O132" s="163">
        <f t="shared" si="32"/>
        <v>0</v>
      </c>
      <c r="P132" s="163">
        <v>0</v>
      </c>
      <c r="Q132" s="163">
        <f t="shared" si="33"/>
        <v>0</v>
      </c>
      <c r="R132" s="163"/>
      <c r="S132" s="163"/>
      <c r="T132" s="164">
        <v>0</v>
      </c>
      <c r="U132" s="163">
        <f t="shared" si="34"/>
        <v>0</v>
      </c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 t="s">
        <v>108</v>
      </c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51">
        <v>80</v>
      </c>
      <c r="B133" s="151" t="s">
        <v>299</v>
      </c>
      <c r="C133" s="187" t="s">
        <v>300</v>
      </c>
      <c r="D133" s="157" t="s">
        <v>152</v>
      </c>
      <c r="E133" s="159">
        <v>1</v>
      </c>
      <c r="F133" s="162"/>
      <c r="G133" s="163">
        <f t="shared" si="28"/>
        <v>0</v>
      </c>
      <c r="H133" s="162"/>
      <c r="I133" s="163">
        <f t="shared" si="29"/>
        <v>0</v>
      </c>
      <c r="J133" s="162"/>
      <c r="K133" s="163">
        <f t="shared" si="30"/>
        <v>0</v>
      </c>
      <c r="L133" s="163">
        <v>0</v>
      </c>
      <c r="M133" s="163">
        <f t="shared" si="31"/>
        <v>0</v>
      </c>
      <c r="N133" s="163">
        <v>0</v>
      </c>
      <c r="O133" s="163">
        <f t="shared" si="32"/>
        <v>0</v>
      </c>
      <c r="P133" s="163">
        <v>0</v>
      </c>
      <c r="Q133" s="163">
        <f t="shared" si="33"/>
        <v>0</v>
      </c>
      <c r="R133" s="163"/>
      <c r="S133" s="163"/>
      <c r="T133" s="164">
        <v>0</v>
      </c>
      <c r="U133" s="163">
        <f t="shared" si="34"/>
        <v>0</v>
      </c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 t="s">
        <v>108</v>
      </c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1">
        <v>81</v>
      </c>
      <c r="B134" s="151" t="s">
        <v>301</v>
      </c>
      <c r="C134" s="187" t="s">
        <v>302</v>
      </c>
      <c r="D134" s="157" t="s">
        <v>152</v>
      </c>
      <c r="E134" s="159">
        <v>1</v>
      </c>
      <c r="F134" s="162"/>
      <c r="G134" s="163">
        <f t="shared" si="28"/>
        <v>0</v>
      </c>
      <c r="H134" s="162"/>
      <c r="I134" s="163">
        <f t="shared" si="29"/>
        <v>0</v>
      </c>
      <c r="J134" s="162"/>
      <c r="K134" s="163">
        <f t="shared" si="30"/>
        <v>0</v>
      </c>
      <c r="L134" s="163">
        <v>0</v>
      </c>
      <c r="M134" s="163">
        <f t="shared" si="31"/>
        <v>0</v>
      </c>
      <c r="N134" s="163">
        <v>0</v>
      </c>
      <c r="O134" s="163">
        <f t="shared" si="32"/>
        <v>0</v>
      </c>
      <c r="P134" s="163">
        <v>0</v>
      </c>
      <c r="Q134" s="163">
        <f t="shared" si="33"/>
        <v>0</v>
      </c>
      <c r="R134" s="163"/>
      <c r="S134" s="163"/>
      <c r="T134" s="164">
        <v>0</v>
      </c>
      <c r="U134" s="163">
        <f t="shared" si="34"/>
        <v>0</v>
      </c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 t="s">
        <v>108</v>
      </c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1">
        <v>82</v>
      </c>
      <c r="B135" s="151" t="s">
        <v>303</v>
      </c>
      <c r="C135" s="187" t="s">
        <v>304</v>
      </c>
      <c r="D135" s="157" t="s">
        <v>152</v>
      </c>
      <c r="E135" s="159">
        <v>2</v>
      </c>
      <c r="F135" s="162"/>
      <c r="G135" s="163">
        <f t="shared" si="28"/>
        <v>0</v>
      </c>
      <c r="H135" s="162"/>
      <c r="I135" s="163">
        <f t="shared" si="29"/>
        <v>0</v>
      </c>
      <c r="J135" s="162"/>
      <c r="K135" s="163">
        <f t="shared" si="30"/>
        <v>0</v>
      </c>
      <c r="L135" s="163">
        <v>0</v>
      </c>
      <c r="M135" s="163">
        <f t="shared" si="31"/>
        <v>0</v>
      </c>
      <c r="N135" s="163">
        <v>0</v>
      </c>
      <c r="O135" s="163">
        <f t="shared" si="32"/>
        <v>0</v>
      </c>
      <c r="P135" s="163">
        <v>0</v>
      </c>
      <c r="Q135" s="163">
        <f t="shared" si="33"/>
        <v>0</v>
      </c>
      <c r="R135" s="163"/>
      <c r="S135" s="163"/>
      <c r="T135" s="164">
        <v>0</v>
      </c>
      <c r="U135" s="163">
        <f t="shared" si="34"/>
        <v>0</v>
      </c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 t="s">
        <v>108</v>
      </c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76">
        <v>83</v>
      </c>
      <c r="B136" s="176" t="s">
        <v>305</v>
      </c>
      <c r="C136" s="189" t="s">
        <v>306</v>
      </c>
      <c r="D136" s="177" t="s">
        <v>152</v>
      </c>
      <c r="E136" s="178">
        <v>2</v>
      </c>
      <c r="F136" s="179"/>
      <c r="G136" s="180">
        <f t="shared" si="28"/>
        <v>0</v>
      </c>
      <c r="H136" s="179"/>
      <c r="I136" s="180">
        <f t="shared" si="29"/>
        <v>0</v>
      </c>
      <c r="J136" s="179"/>
      <c r="K136" s="180">
        <f t="shared" si="30"/>
        <v>0</v>
      </c>
      <c r="L136" s="180">
        <v>0</v>
      </c>
      <c r="M136" s="180">
        <f t="shared" si="31"/>
        <v>0</v>
      </c>
      <c r="N136" s="180">
        <v>0</v>
      </c>
      <c r="O136" s="180">
        <f t="shared" si="32"/>
        <v>0</v>
      </c>
      <c r="P136" s="180">
        <v>0</v>
      </c>
      <c r="Q136" s="180">
        <f t="shared" si="33"/>
        <v>0</v>
      </c>
      <c r="R136" s="180"/>
      <c r="S136" s="180"/>
      <c r="T136" s="181">
        <v>0</v>
      </c>
      <c r="U136" s="180">
        <f t="shared" si="34"/>
        <v>0</v>
      </c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 t="s">
        <v>108</v>
      </c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x14ac:dyDescent="0.2">
      <c r="A137" s="4"/>
      <c r="B137" s="5" t="s">
        <v>311</v>
      </c>
      <c r="C137" s="190" t="s">
        <v>311</v>
      </c>
      <c r="D137" s="7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AC137">
        <v>15</v>
      </c>
      <c r="AD137">
        <v>21</v>
      </c>
    </row>
    <row r="138" spans="1:60" x14ac:dyDescent="0.2">
      <c r="A138" s="182"/>
      <c r="B138" s="183">
        <v>26</v>
      </c>
      <c r="C138" s="191" t="s">
        <v>311</v>
      </c>
      <c r="D138" s="184"/>
      <c r="E138" s="185"/>
      <c r="F138" s="185"/>
      <c r="G138" s="186">
        <f>G8+G13+G18+G40+G63+G66+G73+G111+G129</f>
        <v>0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AC138">
        <f>SUMIF(L7:L136,AC137,G7:G136)</f>
        <v>0</v>
      </c>
      <c r="AD138">
        <f>SUMIF(L7:L136,AD137,G7:G136)</f>
        <v>0</v>
      </c>
      <c r="AE138" t="s">
        <v>312</v>
      </c>
    </row>
    <row r="139" spans="1:60" x14ac:dyDescent="0.2">
      <c r="A139" s="4"/>
      <c r="B139" s="5" t="s">
        <v>311</v>
      </c>
      <c r="C139" s="190" t="s">
        <v>311</v>
      </c>
      <c r="D139" s="7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60" x14ac:dyDescent="0.2">
      <c r="A140" s="4"/>
      <c r="B140" s="5" t="s">
        <v>311</v>
      </c>
      <c r="C140" s="190" t="s">
        <v>311</v>
      </c>
      <c r="D140" s="7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60" x14ac:dyDescent="0.2">
      <c r="A141" s="255">
        <v>33</v>
      </c>
      <c r="B141" s="255"/>
      <c r="C141" s="256"/>
      <c r="D141" s="7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60" x14ac:dyDescent="0.2">
      <c r="A142" s="238"/>
      <c r="B142" s="239"/>
      <c r="C142" s="240"/>
      <c r="D142" s="239"/>
      <c r="E142" s="239"/>
      <c r="F142" s="239"/>
      <c r="G142" s="241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AE142" t="s">
        <v>313</v>
      </c>
    </row>
    <row r="143" spans="1:60" x14ac:dyDescent="0.2">
      <c r="A143" s="242"/>
      <c r="B143" s="243"/>
      <c r="C143" s="244"/>
      <c r="D143" s="243"/>
      <c r="E143" s="243"/>
      <c r="F143" s="243"/>
      <c r="G143" s="245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60" x14ac:dyDescent="0.2">
      <c r="A144" s="242"/>
      <c r="B144" s="243"/>
      <c r="C144" s="244"/>
      <c r="D144" s="243"/>
      <c r="E144" s="243"/>
      <c r="F144" s="243"/>
      <c r="G144" s="245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31" x14ac:dyDescent="0.2">
      <c r="A145" s="242"/>
      <c r="B145" s="243"/>
      <c r="C145" s="244"/>
      <c r="D145" s="243"/>
      <c r="E145" s="243"/>
      <c r="F145" s="243"/>
      <c r="G145" s="245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31" x14ac:dyDescent="0.2">
      <c r="A146" s="246"/>
      <c r="B146" s="247"/>
      <c r="C146" s="248"/>
      <c r="D146" s="247"/>
      <c r="E146" s="247"/>
      <c r="F146" s="247"/>
      <c r="G146" s="249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31" x14ac:dyDescent="0.2">
      <c r="A147" s="4"/>
      <c r="B147" s="5" t="s">
        <v>311</v>
      </c>
      <c r="C147" s="190" t="s">
        <v>311</v>
      </c>
      <c r="D147" s="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31" x14ac:dyDescent="0.2">
      <c r="C148" s="192"/>
      <c r="D148" s="11"/>
      <c r="AE148" t="s">
        <v>314</v>
      </c>
    </row>
    <row r="149" spans="1:31" x14ac:dyDescent="0.2">
      <c r="D149" s="11"/>
    </row>
    <row r="150" spans="1:31" x14ac:dyDescent="0.2">
      <c r="D150" s="11"/>
    </row>
    <row r="151" spans="1:31" x14ac:dyDescent="0.2">
      <c r="D151" s="11"/>
    </row>
    <row r="152" spans="1:31" x14ac:dyDescent="0.2">
      <c r="D152" s="11"/>
    </row>
    <row r="153" spans="1:31" x14ac:dyDescent="0.2">
      <c r="D153" s="11"/>
    </row>
    <row r="154" spans="1:31" x14ac:dyDescent="0.2">
      <c r="D154" s="11"/>
    </row>
    <row r="155" spans="1:31" x14ac:dyDescent="0.2">
      <c r="D155" s="11"/>
    </row>
    <row r="156" spans="1:31" x14ac:dyDescent="0.2">
      <c r="D156" s="11"/>
    </row>
    <row r="157" spans="1:31" x14ac:dyDescent="0.2">
      <c r="D157" s="11"/>
    </row>
    <row r="158" spans="1:31" x14ac:dyDescent="0.2">
      <c r="D158" s="11"/>
    </row>
    <row r="159" spans="1:31" x14ac:dyDescent="0.2">
      <c r="D159" s="11"/>
    </row>
    <row r="160" spans="1:31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</sheetData>
  <mergeCells count="43">
    <mergeCell ref="C36:G36"/>
    <mergeCell ref="A1:G1"/>
    <mergeCell ref="C2:G2"/>
    <mergeCell ref="C3:G3"/>
    <mergeCell ref="C4:G4"/>
    <mergeCell ref="C26:G26"/>
    <mergeCell ref="C27:G27"/>
    <mergeCell ref="C28:G28"/>
    <mergeCell ref="C30:G30"/>
    <mergeCell ref="C31:G31"/>
    <mergeCell ref="C32:G32"/>
    <mergeCell ref="C35:G35"/>
    <mergeCell ref="C77:G77"/>
    <mergeCell ref="C38:G38"/>
    <mergeCell ref="C44:G44"/>
    <mergeCell ref="C45:G45"/>
    <mergeCell ref="C47:G47"/>
    <mergeCell ref="C48:G48"/>
    <mergeCell ref="C50:G50"/>
    <mergeCell ref="C52:G52"/>
    <mergeCell ref="C53:G53"/>
    <mergeCell ref="C54:G54"/>
    <mergeCell ref="C56:G56"/>
    <mergeCell ref="C76:G76"/>
    <mergeCell ref="C99:G99"/>
    <mergeCell ref="C79:G79"/>
    <mergeCell ref="C80:G80"/>
    <mergeCell ref="C82:G82"/>
    <mergeCell ref="C84:G84"/>
    <mergeCell ref="C88:G88"/>
    <mergeCell ref="C89:G89"/>
    <mergeCell ref="C90:G90"/>
    <mergeCell ref="C92:G92"/>
    <mergeCell ref="C93:G93"/>
    <mergeCell ref="C94:G94"/>
    <mergeCell ref="C98:G98"/>
    <mergeCell ref="A142:G146"/>
    <mergeCell ref="C100:G100"/>
    <mergeCell ref="C105:G105"/>
    <mergeCell ref="C106:G106"/>
    <mergeCell ref="C108:G108"/>
    <mergeCell ref="C109:G109"/>
    <mergeCell ref="A141:C141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2023-08-17T11:11:06Z</dcterms:created>
  <dcterms:modified xsi:type="dcterms:W3CDTF">2023-08-17T11:11:16Z</dcterms:modified>
</cp:coreProperties>
</file>