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ThisWorkbook" defaultThemeVersion="124226"/>
  <xr:revisionPtr revIDLastSave="0" documentId="13_ncr:1_{6C4DCFEC-3600-44A4-B842-5B1EC47F6597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Pol'!$A$1:$U$131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21" i="12" l="1"/>
  <c r="F39" i="1" s="1"/>
  <c r="AD121" i="12"/>
  <c r="G39" i="1" s="1"/>
  <c r="G40" i="1" s="1"/>
  <c r="G25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O8" i="12" s="1"/>
  <c r="Q10" i="12"/>
  <c r="U10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1" i="12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5" i="12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8" i="12"/>
  <c r="M78" i="12" s="1"/>
  <c r="I78" i="12"/>
  <c r="K78" i="12"/>
  <c r="O78" i="12"/>
  <c r="Q78" i="12"/>
  <c r="U78" i="12"/>
  <c r="G79" i="12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I92" i="12"/>
  <c r="K92" i="12"/>
  <c r="M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6" i="12"/>
  <c r="I116" i="12"/>
  <c r="K116" i="12"/>
  <c r="M116" i="12"/>
  <c r="O116" i="12"/>
  <c r="Q116" i="12"/>
  <c r="U116" i="12"/>
  <c r="G117" i="12"/>
  <c r="G115" i="12" s="1"/>
  <c r="I52" i="1" s="1"/>
  <c r="I117" i="12"/>
  <c r="K117" i="12"/>
  <c r="O117" i="12"/>
  <c r="O115" i="12" s="1"/>
  <c r="Q117" i="12"/>
  <c r="U117" i="12"/>
  <c r="G119" i="12"/>
  <c r="G118" i="12" s="1"/>
  <c r="I53" i="1" s="1"/>
  <c r="I19" i="1" s="1"/>
  <c r="I119" i="12"/>
  <c r="I118" i="12" s="1"/>
  <c r="K119" i="12"/>
  <c r="K118" i="12" s="1"/>
  <c r="O119" i="12"/>
  <c r="O118" i="12" s="1"/>
  <c r="Q119" i="12"/>
  <c r="Q118" i="12" s="1"/>
  <c r="U119" i="12"/>
  <c r="U118" i="12" s="1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K115" i="12" l="1"/>
  <c r="I115" i="12"/>
  <c r="U8" i="12"/>
  <c r="K8" i="12"/>
  <c r="U115" i="12"/>
  <c r="F40" i="1"/>
  <c r="G23" i="1" s="1"/>
  <c r="G29" i="1" s="1"/>
  <c r="I39" i="1"/>
  <c r="I40" i="1" s="1"/>
  <c r="J39" i="1" s="1"/>
  <c r="J40" i="1" s="1"/>
  <c r="Q115" i="12"/>
  <c r="U77" i="12"/>
  <c r="O77" i="12"/>
  <c r="K43" i="12"/>
  <c r="G43" i="12"/>
  <c r="I50" i="1" s="1"/>
  <c r="Q43" i="12"/>
  <c r="I43" i="12"/>
  <c r="U20" i="12"/>
  <c r="O20" i="12"/>
  <c r="K20" i="12"/>
  <c r="G20" i="12"/>
  <c r="I49" i="1" s="1"/>
  <c r="U11" i="12"/>
  <c r="O11" i="12"/>
  <c r="K11" i="12"/>
  <c r="G11" i="12"/>
  <c r="I48" i="1" s="1"/>
  <c r="Q8" i="12"/>
  <c r="I8" i="12"/>
  <c r="K77" i="12"/>
  <c r="G77" i="12"/>
  <c r="I51" i="1" s="1"/>
  <c r="Q77" i="12"/>
  <c r="I77" i="12"/>
  <c r="U43" i="12"/>
  <c r="O43" i="12"/>
  <c r="Q20" i="12"/>
  <c r="M21" i="12"/>
  <c r="M20" i="12" s="1"/>
  <c r="I20" i="12"/>
  <c r="Q11" i="12"/>
  <c r="I11" i="12"/>
  <c r="M11" i="12"/>
  <c r="M8" i="12"/>
  <c r="M119" i="12"/>
  <c r="M118" i="12" s="1"/>
  <c r="M117" i="12"/>
  <c r="M115" i="12" s="1"/>
  <c r="M79" i="12"/>
  <c r="M77" i="12" s="1"/>
  <c r="M45" i="12"/>
  <c r="M43" i="12" s="1"/>
  <c r="G8" i="12"/>
  <c r="G28" i="1" l="1"/>
  <c r="I47" i="1"/>
  <c r="G121" i="12"/>
  <c r="I17" i="1"/>
  <c r="I54" i="1" l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<sst xmlns="http://schemas.openxmlformats.org/spreadsheetml/2006/main" count="589" uniqueCount="323">
  <si>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</si>
  <si>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</si>
  <si>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</si>
  <si>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</si>
  <si>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</si>
  <si>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</si>
  <si>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</si>
  <si>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</si>
  <si>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</si>
  <si>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</si>
  <si>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</si>
  <si>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</si>
  <si>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</si>
  <si>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</si>
  <si>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</si>
  <si>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</si>
  <si>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</si>
  <si>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</si>
  <si>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</si>
  <si>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</si>
  <si>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</si>
  <si>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</si>
  <si>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</si>
  <si>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</si>
  <si>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</si>
  <si>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</si>
  <si>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</si>
  <si>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</si>
  <si>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</si>
  <si>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</si>
  <si>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</si>
  <si>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</si>
  <si>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</si>
  <si>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</si>
  <si>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</si>
  <si>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</si>
  <si>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</si>
  <si>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</si>
  <si>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</si>
  <si>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</si>
  <si>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</si>
  <si>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</si>
  <si>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</si>
  <si>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</si>
  <si>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Ing.Jeníčková,Ing. Zikudová</t>
  </si>
  <si>
    <t>Stavební úprava budova čp.22 v Hubálově, SOU Hubál</t>
  </si>
  <si>
    <t xml:space="preserve">SOU Hubálov, </t>
  </si>
  <si>
    <t xml:space="preserve">Hubálov 17, </t>
  </si>
  <si>
    <t>Loukovec</t>
  </si>
  <si>
    <t xml:space="preserve"> 294 1</t>
  </si>
  <si>
    <t>JENA-CZ, společnost s ručením omezeným</t>
  </si>
  <si>
    <t>Kacanovy 11</t>
  </si>
  <si>
    <t>Turnov</t>
  </si>
  <si>
    <t>511 01</t>
  </si>
  <si>
    <t>25295365</t>
  </si>
  <si>
    <t>Celkem za stavbu</t>
  </si>
  <si>
    <t>CZK</t>
  </si>
  <si>
    <t>Rekapitulace dílů</t>
  </si>
  <si>
    <t>Typ dílu</t>
  </si>
  <si>
    <t>3</t>
  </si>
  <si>
    <t>Svislé a kompletní konstrukce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</si>
  <si>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</si>
  <si>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</si>
  <si>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</si>
  <si>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</si>
  <si>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</si>
  <si>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</si>
  <si>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</si>
  <si>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</si>
  <si>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</si>
  <si>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</si>
  <si>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</si>
  <si>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</si>
  <si>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</si>
  <si>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</si>
  <si>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</si>
  <si>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</si>
  <si>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</si>
  <si>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</si>
  <si>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</si>
  <si>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</si>
  <si>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</si>
  <si>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</si>
  <si>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</si>
  <si>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</si>
  <si>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</si>
  <si>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</si>
  <si>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</si>
  <si>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</si>
  <si>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</si>
  <si>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</si>
  <si>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</si>
  <si>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</si>
  <si>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</si>
  <si>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</si>
  <si>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</si>
  <si>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</si>
  <si>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</si>
  <si>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</si>
  <si>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</si>
  <si>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346244361RT2</t>
  </si>
  <si>
    <t>Zazdívka rýh, potrubí, kapes cihlami tl. 6,5 cm, s použitím suché maltové směsi</t>
  </si>
  <si>
    <t>m2</t>
  </si>
  <si>
    <t>POL1_0</t>
  </si>
  <si>
    <t>359901111R00</t>
  </si>
  <si>
    <t>Vyčištění stok jakékoliv výšky</t>
  </si>
  <si>
    <t>m</t>
  </si>
  <si>
    <t>974031142R00</t>
  </si>
  <si>
    <t>Vysekání rýh ve zdi cihelné 7 x 7 cm</t>
  </si>
  <si>
    <t>974031153R00</t>
  </si>
  <si>
    <t>Vysekání rýh ve zdi cihelné 10 x 10 cm</t>
  </si>
  <si>
    <t>974031164R00</t>
  </si>
  <si>
    <t>Vysekání rýh ve zdi cihelné 15 x 15 cm</t>
  </si>
  <si>
    <t>973031324R00</t>
  </si>
  <si>
    <t>Vysekání kapes zeď cihel. MVC, pl. 0,1m2, hl. 15cm</t>
  </si>
  <si>
    <t>kus</t>
  </si>
  <si>
    <t>971033361R00</t>
  </si>
  <si>
    <t>Vybourání otv. zeď cihel. pl.0,09 m2, tl.60cm, MVC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</si>
  <si>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</si>
  <si>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</si>
  <si>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</si>
  <si>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</si>
  <si>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</si>
  <si>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979990107R00</t>
  </si>
  <si>
    <t>Poplatek za skládku suti - směs betonu,cihel,dřeva</t>
  </si>
  <si>
    <t>721176102R00</t>
  </si>
  <si>
    <t>Potrubí HT připojovací D 40 x 1,8 mm</t>
  </si>
  <si>
    <t>721176103R00</t>
  </si>
  <si>
    <t>Potrubí HT připojovací D 50 x 1,8 mm</t>
  </si>
  <si>
    <t>721176114R00</t>
  </si>
  <si>
    <t>Potrubí HT odpadní svislé D 75 x 1,9 mm</t>
  </si>
  <si>
    <t>721176115R00</t>
  </si>
  <si>
    <t>Potrubí HT odpadní svislé D 110 x 2,7 mm</t>
  </si>
  <si>
    <t>721176137R00</t>
  </si>
  <si>
    <t>Potrubí HT svodné (ležaté) zavěšené D 160 x 3,9 mm</t>
  </si>
  <si>
    <t>721176135R00</t>
  </si>
  <si>
    <t>Potrubí HT svodné (ležaté) zavěšené D 110 x 2,7 mm</t>
  </si>
  <si>
    <t>721176144R00</t>
  </si>
  <si>
    <t>Potrubí HT dešťové (svislé) D 75 x 1,9 mm</t>
  </si>
  <si>
    <t>721176145R00</t>
  </si>
  <si>
    <t>Potrubí HT dešťové (svislé)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</si>
  <si>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</si>
  <si>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</si>
  <si>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</si>
  <si>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</si>
  <si>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</si>
  <si>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</si>
  <si>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28650881R</t>
  </si>
  <si>
    <t>Tvarovka čisticí s uzávěrem kanalizační D 110 mm</t>
  </si>
  <si>
    <t>POL3_0</t>
  </si>
  <si>
    <t>42974356RM</t>
  </si>
  <si>
    <t>Dvířka kontrolní do potrubí velikost 200x300</t>
  </si>
  <si>
    <t>42391035RM</t>
  </si>
  <si>
    <t>Objímka ocelová pro dva šrouby DN 100,  vč. hmoždinky a šroubů</t>
  </si>
  <si>
    <t>42391045RM</t>
  </si>
  <si>
    <t>Objímka ocelová pro dva šrouby DN 150, vč. hmoždinky a šroubů</t>
  </si>
  <si>
    <t>230195031R0M</t>
  </si>
  <si>
    <t>Montáž objímky do 160 mm</t>
  </si>
  <si>
    <t>721290123R00</t>
  </si>
  <si>
    <t>Zkouška těsnosti kanalizace kouřem DN 300</t>
  </si>
  <si>
    <t>998721102R00</t>
  </si>
  <si>
    <t>Přesun hmot pro vnitřní kanalizaci, výšky do 12 m</t>
  </si>
  <si>
    <t>721170965R00</t>
  </si>
  <si>
    <t>Oprava - propojení dosavadního potrubí PVC D 110</t>
  </si>
  <si>
    <t>721140802R00</t>
  </si>
  <si>
    <t>Demontáž potrubí litinového DN 100</t>
  </si>
  <si>
    <t>721170909R00</t>
  </si>
  <si>
    <t>Oprava potrubí PVC odpadní, vsazení odbočky D 110</t>
  </si>
  <si>
    <t>721290822R00</t>
  </si>
  <si>
    <t>Přesun vybouraných hmot - kanalizace, H 6 - 12 m</t>
  </si>
  <si>
    <t>722172311R00</t>
  </si>
  <si>
    <t>Potrubí z PPR Instaplast, studená, D 20x2,8 mm,  vč. mont.,vysekání a zazdívky rýh</t>
  </si>
  <si>
    <t>722172312R00</t>
  </si>
  <si>
    <t>Potrubí z PPR Instaplast, studená, D 25x3,5 mm, vč. mont.,vysekání a zazdívky rýh</t>
  </si>
  <si>
    <t>722172313R00</t>
  </si>
  <si>
    <t>Potrubí z PPR Instaplast, studená, D 32x4,4 mm, vč. mont.,vysekání a zazdívky rýh</t>
  </si>
  <si>
    <t>722172331R00</t>
  </si>
  <si>
    <t>Potrubí z PPR Instaplast, teplá, D 20x3,4 mm, vč. mont.,vysekání a zazdívky rýh</t>
  </si>
  <si>
    <t>722172332R00</t>
  </si>
  <si>
    <t>Potrubí z PPR Instaplast, teplá, D 25x4,2 mm, vč. mont.,vysekání a zazdívky rýh</t>
  </si>
  <si>
    <t>722181212RT7</t>
  </si>
  <si>
    <t>Izolace návleková MIRELON PRO tl. stěny 9 mm, vnitřní průměr 22 mm</t>
  </si>
  <si>
    <t>722181212RT9</t>
  </si>
  <si>
    <t>Izolace návleková MIRELON PRO tl. stěny 9 mm, vnitřní průměr 28 mm</t>
  </si>
  <si>
    <t>722181212RU2</t>
  </si>
  <si>
    <t>Izolace návleková MIRELON PRO tl. stěny 9 mm, vnitřní průměr 35 mm</t>
  </si>
  <si>
    <t>722181214RT7</t>
  </si>
  <si>
    <t>Izolace návleková MIRELON PRO tl. stěny 20 mm, vnitřní průměr 22 mm</t>
  </si>
  <si>
    <t>722181215RT9</t>
  </si>
  <si>
    <t>Izolace návleková  MIRELON PRO tl. stěny 25 mm, vnitřní průměr 28 mm</t>
  </si>
  <si>
    <t>722190401R00</t>
  </si>
  <si>
    <t>Vyvedení a upevnění výpustek DN 15</t>
  </si>
  <si>
    <t>722191112R00</t>
  </si>
  <si>
    <t>Hadice flexibilní k baterii,DN 15 x M10,délka 0,5m</t>
  </si>
  <si>
    <t>soubor</t>
  </si>
  <si>
    <t>722235111R00</t>
  </si>
  <si>
    <t>Kohout kulový, vnitř.-vnitř.z. IVAR PERFECTA DN 15</t>
  </si>
  <si>
    <t>722235112R00</t>
  </si>
  <si>
    <t>Kohout kulový, vnitř.-vnitř.z. IVAR PERFECTA DN 20</t>
  </si>
  <si>
    <t>722235641R00</t>
  </si>
  <si>
    <t>Klapka zpětná vodorovná CLAPET FIV.08406 DN 15</t>
  </si>
  <si>
    <t>722235642R00</t>
  </si>
  <si>
    <t>Klapka zpětná vodorovná CLAPET FIV.08406 DN 20</t>
  </si>
  <si>
    <t>55111402R</t>
  </si>
  <si>
    <t>TE-1847 pojistný ventil DN15, k elektrickému bojleru</t>
  </si>
  <si>
    <t>734213112R00</t>
  </si>
  <si>
    <t>Ventil automatický odvzdušňovací, IVAR VARIA DN 15</t>
  </si>
  <si>
    <t>722238512R00</t>
  </si>
  <si>
    <t>Filtr, vnitřní-vnitřní závit Slovarm K-508 DN 20</t>
  </si>
  <si>
    <t>722238616R0M</t>
  </si>
  <si>
    <t>Ventil směšovací DN 15</t>
  </si>
  <si>
    <t>722264111R0M</t>
  </si>
  <si>
    <t>Vodoměr bytový SV DN 15x80 mm, Qn 1,5</t>
  </si>
  <si>
    <t>38841220RM</t>
  </si>
  <si>
    <t xml:space="preserve">Tlakoměr standardní </t>
  </si>
  <si>
    <t>722229101R00</t>
  </si>
  <si>
    <t>Montáž vodovodních armatur,1závit, G 1/2</t>
  </si>
  <si>
    <t>722239101R00</t>
  </si>
  <si>
    <t>Montáž vodovodních armatur 2závity, G 1/2</t>
  </si>
  <si>
    <t>722239102R00</t>
  </si>
  <si>
    <t>Montáž vodovodních armatur 2závity, G 3/4</t>
  </si>
  <si>
    <t>722239107R0M</t>
  </si>
  <si>
    <t>Montáž vodovodních armatur 3závity, G 1/2</t>
  </si>
  <si>
    <t>722290226R00</t>
  </si>
  <si>
    <t>Zkouška tlaku potrubí závitového DN 50</t>
  </si>
  <si>
    <t>722290234R00</t>
  </si>
  <si>
    <t>Proplach a dezinfekce vodovod.potrubí DN 80</t>
  </si>
  <si>
    <t>722172914R00</t>
  </si>
  <si>
    <t>Propojení plastového potrubí polyf. D 32 mm</t>
  </si>
  <si>
    <t>998722102R00</t>
  </si>
  <si>
    <t>Přesun hmot pro vnitřní vodovod, výšky do 12 m</t>
  </si>
  <si>
    <t>722130803R00</t>
  </si>
  <si>
    <t>Demontáž potrubí ocelových závitových DN 50</t>
  </si>
  <si>
    <t>722170804R00</t>
  </si>
  <si>
    <t>Demontáž rozvodů vody z plastů do D 63</t>
  </si>
  <si>
    <t>722290822R00</t>
  </si>
  <si>
    <t>Přesun vybouraných hmot - vodovody, H 6 - 12 m</t>
  </si>
  <si>
    <t>725014171R0M</t>
  </si>
  <si>
    <t>Klozet závěsný + sedátko a tlačítko, bílý, vč. montáže</t>
  </si>
  <si>
    <t>725016105R0M</t>
  </si>
  <si>
    <t>Pisoár ovládání skryté automatické, bílý (možnost nast. 1 litr)vč. montáže</t>
  </si>
  <si>
    <t>725017122R0M</t>
  </si>
  <si>
    <t>Umyvadlo na šrouby, bílé, vč. montáže</t>
  </si>
  <si>
    <t>725017321R0M</t>
  </si>
  <si>
    <t>Umývátko na šrouby , bílé, vč. montáže</t>
  </si>
  <si>
    <t>725018122R0M</t>
  </si>
  <si>
    <t>Vana , dl. 1800 mm</t>
  </si>
  <si>
    <t>725019103R00</t>
  </si>
  <si>
    <t>Výlevka závěsná MIRA s plastovou mžížkou</t>
  </si>
  <si>
    <t>725019101R00</t>
  </si>
  <si>
    <t>Výlevka stojící MIRA 5104.6 s plastovou mřížkou</t>
  </si>
  <si>
    <t>725019103R0M</t>
  </si>
  <si>
    <t>Výlevka závěsná s mžížkou na stěnu, odpad 50, vč, sifonu</t>
  </si>
  <si>
    <t>725314290R00</t>
  </si>
  <si>
    <t>Příslušenství k dřezu v kuchyňské sestavě</t>
  </si>
  <si>
    <t>725319101R00</t>
  </si>
  <si>
    <t>Montáž dřezů jednoduchých</t>
  </si>
  <si>
    <t>55230700RM</t>
  </si>
  <si>
    <t xml:space="preserve">Dřez nerez </t>
  </si>
  <si>
    <t>55428083.ARM</t>
  </si>
  <si>
    <t xml:space="preserve">Kout sprchov čtverc ,vanička,dveře,zástěna 90x90  </t>
  </si>
  <si>
    <t>725823111RT1</t>
  </si>
  <si>
    <t>Baterie umyvadlová stoján. ruční, bez otvír.odpadu, standardní</t>
  </si>
  <si>
    <t>725823511RT1</t>
  </si>
  <si>
    <t>Baterie umyvadlová stoján. ruční,pro studenou vodu, standardní</t>
  </si>
  <si>
    <t>725823134R00</t>
  </si>
  <si>
    <t>Baterie dřezová stojánková ruční s výsuv. sprchou</t>
  </si>
  <si>
    <t>725825633R00</t>
  </si>
  <si>
    <t>Baterie automat. umyvadlová nástěnná, regulační</t>
  </si>
  <si>
    <t>725845811RT1</t>
  </si>
  <si>
    <t>Baterie termost.sprchová nástěn.,bez příslušenství, standardní</t>
  </si>
  <si>
    <t>725849302R00</t>
  </si>
  <si>
    <t>Montáž držáku sprchy</t>
  </si>
  <si>
    <t>725835813RT1</t>
  </si>
  <si>
    <t>Baterie termostat.vanová nástěn.,vč. příslušenství, standardní</t>
  </si>
  <si>
    <t>55145355R</t>
  </si>
  <si>
    <t>Vývod sprchy stěnový 701.00</t>
  </si>
  <si>
    <t>55145356R</t>
  </si>
  <si>
    <t>Tyč sprchová 60 cm 972.00</t>
  </si>
  <si>
    <t>55145350R</t>
  </si>
  <si>
    <t>Růžice sprchová plochá, 3 funkce d 118 mm 953.00</t>
  </si>
  <si>
    <t>55145200R</t>
  </si>
  <si>
    <t>Hadice sprchová kov SPS 357</t>
  </si>
  <si>
    <t>725814106R00</t>
  </si>
  <si>
    <t>Ventil rohový s filtrem IVAR.ART.230 DN 15 x DN 15</t>
  </si>
  <si>
    <t>725860202R00</t>
  </si>
  <si>
    <t>Sifon dřezový HL100G, D 40, 50 mm, 6/4"</t>
  </si>
  <si>
    <t>725860213R00</t>
  </si>
  <si>
    <t>Sifon umyvadlový HL132, D 32, 40 mm</t>
  </si>
  <si>
    <t>725860224R00</t>
  </si>
  <si>
    <t>Sifon ke sprchové vaničce PP HL 522, D 40/50 mm</t>
  </si>
  <si>
    <t>725860300RT1</t>
  </si>
  <si>
    <t>Odtok vanový HL555N, odpad D 40/50 mm, přepad, sifon, rozeta a ventil z mosazi chromované</t>
  </si>
  <si>
    <t>998725102R00</t>
  </si>
  <si>
    <t>Přesun hmot pro zařizovací předměty, výšky do 12 m</t>
  </si>
  <si>
    <t>725210821R00</t>
  </si>
  <si>
    <t>Demontáž umyvadel bez výtokových armatur</t>
  </si>
  <si>
    <t>725820802R00</t>
  </si>
  <si>
    <t>Demontáž baterie stojánkové do 1otvoru</t>
  </si>
  <si>
    <t>725310823R00</t>
  </si>
  <si>
    <t>Demontáž dřezů 1dílných v kuchyňské sestavě</t>
  </si>
  <si>
    <t>725820801R00</t>
  </si>
  <si>
    <t>Demontáž baterie nástěnné do G 3/4</t>
  </si>
  <si>
    <t>725240811R00</t>
  </si>
  <si>
    <t>Demontáž sprchových kabin bez výtokových armatur</t>
  </si>
  <si>
    <t>725110811R00</t>
  </si>
  <si>
    <t>Demontáž klozetů splachovacích</t>
  </si>
  <si>
    <t>725860811R00</t>
  </si>
  <si>
    <t>Demontáž uzávěrek zápachových jednoduchých</t>
  </si>
  <si>
    <t>725590812R00</t>
  </si>
  <si>
    <t>Přesun vybour.hmot, zařizovací předměty H 12 m</t>
  </si>
  <si>
    <t>726211323R00</t>
  </si>
  <si>
    <t>Modul-WC Duofix, nastavitelný, h 112 cm</t>
  </si>
  <si>
    <t>998726122R00</t>
  </si>
  <si>
    <t>Přesun hmot pro předstěnové systémy, výšky do 12 m</t>
  </si>
  <si>
    <t>004111010R</t>
  </si>
  <si>
    <t xml:space="preserve">Průzkumné práce </t>
  </si>
  <si>
    <t>Soubor</t>
  </si>
  <si>
    <t/>
  </si>
  <si>
    <t>SUM</t>
  </si>
  <si>
    <t>POPUZIV</t>
  </si>
  <si>
    <t>END</t>
  </si>
  <si>
    <t xml:space="preserve">Slepý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</si>
</sst>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G17" sqref="G17:H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202" t="s">
        <v>322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3"/>
      <c r="B2" s="71" t="s">
        <v>40</v>
      </c>
      <c r="C2" s="72"/>
      <c r="D2" s="73"/>
      <c r="E2" s="73" t="s">
        <v>45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42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43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46</v>
      </c>
      <c r="E5" s="23"/>
      <c r="F5" s="23"/>
      <c r="G5" s="23"/>
      <c r="H5" s="25" t="s">
        <v>33</v>
      </c>
      <c r="I5" s="86"/>
      <c r="J5" s="9"/>
    </row>
    <row r="6" spans="1:15" ht="15.75" customHeight="1" x14ac:dyDescent="0.2">
      <c r="A6" s="3"/>
      <c r="B6" s="35"/>
      <c r="C6" s="23"/>
      <c r="D6" s="86" t="s">
        <v>47</v>
      </c>
      <c r="E6" s="23"/>
      <c r="F6" s="23"/>
      <c r="G6" s="23"/>
      <c r="H6" s="25" t="s">
        <v>34</v>
      </c>
      <c r="I6" s="86"/>
      <c r="J6" s="9"/>
    </row>
    <row r="7" spans="1:15" ht="15.75" customHeight="1" x14ac:dyDescent="0.2">
      <c r="A7" s="3"/>
      <c r="B7" s="36"/>
      <c r="C7" s="87" t="s">
        <v>49</v>
      </c>
      <c r="D7" s="70" t="s">
        <v>48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09" t="s">
        <v>50</v>
      </c>
      <c r="E11" s="209"/>
      <c r="F11" s="209"/>
      <c r="G11" s="209"/>
      <c r="H11" s="25" t="s">
        <v>33</v>
      </c>
      <c r="I11" s="89" t="s">
        <v>54</v>
      </c>
      <c r="J11" s="9"/>
    </row>
    <row r="12" spans="1:15" ht="15.75" customHeight="1" x14ac:dyDescent="0.2">
      <c r="A12" s="3"/>
      <c r="B12" s="35"/>
      <c r="C12" s="23"/>
      <c r="D12" s="212" t="s">
        <v>51</v>
      </c>
      <c r="E12" s="212"/>
      <c r="F12" s="212"/>
      <c r="G12" s="212"/>
      <c r="H12" s="25" t="s">
        <v>34</v>
      </c>
      <c r="I12" s="89"/>
      <c r="J12" s="9"/>
    </row>
    <row r="13" spans="1:15" ht="15.75" customHeight="1" x14ac:dyDescent="0.2">
      <c r="A13" s="3"/>
      <c r="B13" s="36"/>
      <c r="C13" s="88" t="s">
        <v>53</v>
      </c>
      <c r="D13" s="213" t="s">
        <v>52</v>
      </c>
      <c r="E13" s="213"/>
      <c r="F13" s="213"/>
      <c r="G13" s="213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44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8"/>
      <c r="F15" s="208"/>
      <c r="G15" s="210"/>
      <c r="H15" s="210"/>
      <c r="I15" s="210" t="s">
        <v>28</v>
      </c>
      <c r="J15" s="211"/>
    </row>
    <row r="16" spans="1:15" ht="23.25" customHeight="1" x14ac:dyDescent="0.2">
      <c r="A16" s="138" t="s">
        <v>23</v>
      </c>
      <c r="B16" s="139" t="s">
        <v>23</v>
      </c>
      <c r="C16" s="48"/>
      <c r="D16" s="49"/>
      <c r="E16" s="196"/>
      <c r="F16" s="201"/>
      <c r="G16" s="196"/>
      <c r="H16" s="201"/>
      <c r="I16" s="196">
        <f>SUMIF(F47:F53,A16,I47:I53)+SUMIF(F47:F53,"PSU",I47:I53)</f>
        <v>0</v>
      </c>
      <c r="J16" s="197"/>
    </row>
    <row r="17" spans="1:10" ht="23.25" customHeight="1" x14ac:dyDescent="0.2">
      <c r="A17" s="138" t="s">
        <v>24</v>
      </c>
      <c r="B17" s="139" t="s">
        <v>24</v>
      </c>
      <c r="C17" s="48"/>
      <c r="D17" s="49"/>
      <c r="E17" s="196"/>
      <c r="F17" s="201"/>
      <c r="G17" s="196"/>
      <c r="H17" s="201"/>
      <c r="I17" s="196">
        <f>SUMIF(F47:F53,A17,I47:I53)</f>
        <v>0</v>
      </c>
      <c r="J17" s="197"/>
    </row>
    <row r="18" spans="1:10" ht="23.25" customHeight="1" x14ac:dyDescent="0.2">
      <c r="A18" s="138" t="s">
        <v>25</v>
      </c>
      <c r="B18" s="139" t="s">
        <v>25</v>
      </c>
      <c r="C18" s="48"/>
      <c r="D18" s="49"/>
      <c r="E18" s="196"/>
      <c r="F18" s="201"/>
      <c r="G18" s="196"/>
      <c r="H18" s="201"/>
      <c r="I18" s="196">
        <f>SUMIF(F47:F53,A18,I47:I53)</f>
        <v>0</v>
      </c>
      <c r="J18" s="197"/>
    </row>
    <row r="19" spans="1:10" ht="23.25" customHeight="1" x14ac:dyDescent="0.2">
      <c r="A19" s="138" t="s">
        <v>71</v>
      </c>
      <c r="B19" s="139" t="s">
        <v>26</v>
      </c>
      <c r="C19" s="48"/>
      <c r="D19" s="49"/>
      <c r="E19" s="196"/>
      <c r="F19" s="201"/>
      <c r="G19" s="196"/>
      <c r="H19" s="201"/>
      <c r="I19" s="196">
        <f>SUMIF(F47:F53,A19,I47:I53)</f>
        <v>0</v>
      </c>
      <c r="J19" s="197"/>
    </row>
    <row r="20" spans="1:10" ht="23.25" customHeight="1" x14ac:dyDescent="0.2">
      <c r="A20" s="138" t="s">
        <v>72</v>
      </c>
      <c r="B20" s="139" t="s">
        <v>27</v>
      </c>
      <c r="C20" s="48"/>
      <c r="D20" s="49"/>
      <c r="E20" s="196"/>
      <c r="F20" s="201"/>
      <c r="G20" s="196"/>
      <c r="H20" s="201"/>
      <c r="I20" s="196">
        <f>SUMIF(F47:F53,A20,I47:I53)</f>
        <v>0</v>
      </c>
      <c r="J20" s="197"/>
    </row>
    <row r="21" spans="1:10" ht="23.25" customHeight="1" x14ac:dyDescent="0.2">
      <c r="A21" s="3"/>
      <c r="B21" s="64" t="s">
        <v>28</v>
      </c>
      <c r="C21" s="65"/>
      <c r="D21" s="66"/>
      <c r="E21" s="198"/>
      <c r="F21" s="199"/>
      <c r="G21" s="198"/>
      <c r="H21" s="199"/>
      <c r="I21" s="198">
        <f>SUM(I16:J20)</f>
        <v>0</v>
      </c>
      <c r="J21" s="220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4">
        <f>ZakladDPHSniVypocet</f>
        <v>0</v>
      </c>
      <c r="H23" s="195"/>
      <c r="I23" s="195"/>
      <c r="J23" s="52" t="str">
        <f t="shared" ref="J23:J28" si="0">Mena</f>
        <v>CZK</v>
      </c>
    </row>
    <row r="24" spans="1:10" ht="23.25" hidden="1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8">
        <f>I23*E23/100</f>
        <v>0</v>
      </c>
      <c r="H24" s="219"/>
      <c r="I24" s="219"/>
      <c r="J24" s="52" t="str">
        <f t="shared" si="0"/>
        <v>CZK</v>
      </c>
    </row>
    <row r="25" spans="1:10" ht="23.25" customHeight="1" thickBot="1" x14ac:dyDescent="0.25">
      <c r="A25" s="3"/>
      <c r="B25" s="47" t="s">
        <v>13</v>
      </c>
      <c r="C25" s="48"/>
      <c r="D25" s="49"/>
      <c r="E25" s="50">
        <v>21</v>
      </c>
      <c r="F25" s="51" t="s">
        <v>0</v>
      </c>
      <c r="G25" s="194">
        <f>ZakladDPHZaklVypocet</f>
        <v>0</v>
      </c>
      <c r="H25" s="195"/>
      <c r="I25" s="195"/>
      <c r="J25" s="52" t="str">
        <f t="shared" si="0"/>
        <v>CZK</v>
      </c>
    </row>
    <row r="26" spans="1:10" ht="23.25" hidden="1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05">
        <f>I25*E25/100</f>
        <v>0</v>
      </c>
      <c r="H26" s="206"/>
      <c r="I26" s="206"/>
      <c r="J26" s="46" t="str">
        <f t="shared" si="0"/>
        <v>CZK</v>
      </c>
    </row>
    <row r="27" spans="1:10" ht="23.25" hidden="1" customHeight="1" thickBot="1" x14ac:dyDescent="0.25">
      <c r="A27" s="3"/>
      <c r="B27" s="40" t="s">
        <v>4</v>
      </c>
      <c r="C27" s="17"/>
      <c r="D27" s="20"/>
      <c r="E27" s="17"/>
      <c r="F27" s="18"/>
      <c r="G27" s="207">
        <f>0</f>
        <v>0</v>
      </c>
      <c r="H27" s="207"/>
      <c r="I27" s="207"/>
      <c r="J27" s="53" t="str">
        <f t="shared" si="0"/>
        <v>CZK</v>
      </c>
    </row>
    <row r="28" spans="1:10" ht="27.75" customHeight="1" thickBot="1" x14ac:dyDescent="0.25">
      <c r="A28" s="3"/>
      <c r="B28" s="111" t="s">
        <v>22</v>
      </c>
      <c r="C28" s="112"/>
      <c r="D28" s="112"/>
      <c r="E28" s="113"/>
      <c r="F28" s="114"/>
      <c r="G28" s="200">
        <f>ZakladDPHSniVypocet+ZakladDPHZaklVypocet</f>
        <v>0</v>
      </c>
      <c r="H28" s="200"/>
      <c r="I28" s="200"/>
      <c r="J28" s="115" t="str">
        <f t="shared" si="0"/>
        <v>CZK</v>
      </c>
    </row>
    <row r="29" spans="1:10" ht="27.75" hidden="1" customHeight="1" thickBot="1" x14ac:dyDescent="0.25">
      <c r="A29" s="3"/>
      <c r="B29" s="111" t="s">
        <v>35</v>
      </c>
      <c r="C29" s="116"/>
      <c r="D29" s="116"/>
      <c r="E29" s="116"/>
      <c r="F29" s="116"/>
      <c r="G29" s="193">
        <f>ZakladDPHSni+DPHSni+ZakladDPHZakl+DPHZakl+Zaokrouhleni</f>
        <v>0</v>
      </c>
      <c r="H29" s="193"/>
      <c r="I29" s="193"/>
      <c r="J29" s="117" t="s">
        <v>56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45155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7" t="s">
        <v>2</v>
      </c>
      <c r="E35" s="217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10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3" t="s">
        <v>1</v>
      </c>
      <c r="J38" s="97" t="s">
        <v>0</v>
      </c>
    </row>
    <row r="39" spans="1:10" ht="25.5" hidden="1" customHeight="1" x14ac:dyDescent="0.2">
      <c r="A39" s="92">
        <v>1</v>
      </c>
      <c r="B39" s="98"/>
      <c r="C39" s="221"/>
      <c r="D39" s="222"/>
      <c r="E39" s="222"/>
      <c r="F39" s="104">
        <f>' Pol'!AC121</f>
        <v>0</v>
      </c>
      <c r="G39" s="105">
        <f>' Pol'!AD121</f>
        <v>0</v>
      </c>
      <c r="H39" s="106"/>
      <c r="I39" s="107">
        <f>F39+G39+H39</f>
        <v>0</v>
      </c>
      <c r="J39" s="99" t="str">
        <f>IF(CenaCelkemVypocet=0,"",I39/CenaCelkemVypocet*100)</f>
        <v/>
      </c>
    </row>
    <row r="40" spans="1:10" ht="25.5" hidden="1" customHeight="1" x14ac:dyDescent="0.2">
      <c r="A40" s="92"/>
      <c r="B40" s="223" t="s">
        <v>55</v>
      </c>
      <c r="C40" s="224"/>
      <c r="D40" s="224"/>
      <c r="E40" s="224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10">
        <f>SUMIF(A39:A39,"=1",I39:I39)</f>
        <v>0</v>
      </c>
      <c r="J40" s="93">
        <f>SUMIF(A39:A39,"=1",J39:J39)</f>
        <v>0</v>
      </c>
    </row>
    <row r="44" spans="1:10" ht="15.75" x14ac:dyDescent="0.25">
      <c r="B44" s="118" t="s">
        <v>57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58</v>
      </c>
      <c r="G46" s="127"/>
      <c r="H46" s="127"/>
      <c r="I46" s="225" t="s">
        <v>28</v>
      </c>
      <c r="J46" s="225"/>
    </row>
    <row r="47" spans="1:10" ht="25.5" customHeight="1" x14ac:dyDescent="0.2">
      <c r="A47" s="120"/>
      <c r="B47" s="128" t="s">
        <v>59</v>
      </c>
      <c r="C47" s="227" t="s">
        <v>60</v>
      </c>
      <c r="D47" s="228"/>
      <c r="E47" s="228"/>
      <c r="F47" s="130" t="s">
        <v>23</v>
      </c>
      <c r="G47" s="131"/>
      <c r="H47" s="131"/>
      <c r="I47" s="226">
        <f>' Pol'!G8</f>
        <v>0</v>
      </c>
      <c r="J47" s="226"/>
    </row>
    <row r="48" spans="1:10" ht="25.5" customHeight="1" x14ac:dyDescent="0.2">
      <c r="A48" s="120"/>
      <c r="B48" s="122" t="s">
        <v>61</v>
      </c>
      <c r="C48" s="215" t="s">
        <v>62</v>
      </c>
      <c r="D48" s="216"/>
      <c r="E48" s="216"/>
      <c r="F48" s="132" t="s">
        <v>23</v>
      </c>
      <c r="G48" s="133"/>
      <c r="H48" s="133"/>
      <c r="I48" s="214">
        <f>' Pol'!G11</f>
        <v>0</v>
      </c>
      <c r="J48" s="214"/>
    </row>
    <row r="49" spans="1:10" ht="25.5" customHeight="1" x14ac:dyDescent="0.2">
      <c r="A49" s="120"/>
      <c r="B49" s="122" t="s">
        <v>63</v>
      </c>
      <c r="C49" s="215" t="s">
        <v>64</v>
      </c>
      <c r="D49" s="216"/>
      <c r="E49" s="216"/>
      <c r="F49" s="132" t="s">
        <v>24</v>
      </c>
      <c r="G49" s="133"/>
      <c r="H49" s="133"/>
      <c r="I49" s="214">
        <f>' Pol'!G20</f>
        <v>0</v>
      </c>
      <c r="J49" s="214"/>
    </row>
    <row r="50" spans="1:10" ht="25.5" customHeight="1" x14ac:dyDescent="0.2">
      <c r="A50" s="120"/>
      <c r="B50" s="122" t="s">
        <v>65</v>
      </c>
      <c r="C50" s="215" t="s">
        <v>66</v>
      </c>
      <c r="D50" s="216"/>
      <c r="E50" s="216"/>
      <c r="F50" s="132" t="s">
        <v>24</v>
      </c>
      <c r="G50" s="133"/>
      <c r="H50" s="133"/>
      <c r="I50" s="214">
        <f>' Pol'!G43</f>
        <v>0</v>
      </c>
      <c r="J50" s="214"/>
    </row>
    <row r="51" spans="1:10" ht="25.5" customHeight="1" x14ac:dyDescent="0.2">
      <c r="A51" s="120"/>
      <c r="B51" s="122" t="s">
        <v>67</v>
      </c>
      <c r="C51" s="215" t="s">
        <v>68</v>
      </c>
      <c r="D51" s="216"/>
      <c r="E51" s="216"/>
      <c r="F51" s="132" t="s">
        <v>24</v>
      </c>
      <c r="G51" s="133"/>
      <c r="H51" s="133"/>
      <c r="I51" s="214">
        <f>' Pol'!G77</f>
        <v>0</v>
      </c>
      <c r="J51" s="214"/>
    </row>
    <row r="52" spans="1:10" ht="25.5" customHeight="1" x14ac:dyDescent="0.2">
      <c r="A52" s="120"/>
      <c r="B52" s="122" t="s">
        <v>69</v>
      </c>
      <c r="C52" s="215" t="s">
        <v>70</v>
      </c>
      <c r="D52" s="216"/>
      <c r="E52" s="216"/>
      <c r="F52" s="132" t="s">
        <v>24</v>
      </c>
      <c r="G52" s="133"/>
      <c r="H52" s="133"/>
      <c r="I52" s="214">
        <f>' Pol'!G115</f>
        <v>0</v>
      </c>
      <c r="J52" s="214"/>
    </row>
    <row r="53" spans="1:10" ht="25.5" customHeight="1" x14ac:dyDescent="0.2">
      <c r="A53" s="120"/>
      <c r="B53" s="129" t="s">
        <v>71</v>
      </c>
      <c r="C53" s="230" t="s">
        <v>26</v>
      </c>
      <c r="D53" s="231"/>
      <c r="E53" s="231"/>
      <c r="F53" s="134" t="s">
        <v>71</v>
      </c>
      <c r="G53" s="135"/>
      <c r="H53" s="135"/>
      <c r="I53" s="229">
        <f>' Pol'!G118</f>
        <v>0</v>
      </c>
      <c r="J53" s="229"/>
    </row>
    <row r="54" spans="1:10" ht="25.5" customHeight="1" x14ac:dyDescent="0.2">
      <c r="A54" s="121"/>
      <c r="B54" s="125" t="s">
        <v>1</v>
      </c>
      <c r="C54" s="125"/>
      <c r="D54" s="126"/>
      <c r="E54" s="126"/>
      <c r="F54" s="136"/>
      <c r="G54" s="137"/>
      <c r="H54" s="137"/>
      <c r="I54" s="232">
        <f>SUM(I47:I53)</f>
        <v>0</v>
      </c>
      <c r="J54" s="232"/>
    </row>
    <row r="55" spans="1:10" x14ac:dyDescent="0.2">
      <c r="F55" s="91"/>
      <c r="G55" s="91"/>
      <c r="H55" s="91"/>
      <c r="I55" s="91"/>
      <c r="J55" s="91"/>
    </row>
    <row r="56" spans="1:10" x14ac:dyDescent="0.2">
      <c r="F56" s="91"/>
      <c r="G56" s="91"/>
      <c r="H56" s="91"/>
      <c r="I56" s="91"/>
      <c r="J56" s="91"/>
    </row>
    <row r="57" spans="1:10" x14ac:dyDescent="0.2">
      <c r="F57" s="91"/>
      <c r="G57" s="91"/>
      <c r="H57" s="91"/>
      <c r="I57" s="91"/>
      <c r="J57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9" t="s">
        <v>41</v>
      </c>
      <c r="B2" s="68"/>
      <c r="C2" s="235"/>
      <c r="D2" s="235"/>
      <c r="E2" s="235"/>
      <c r="F2" s="235"/>
      <c r="G2" s="236"/>
    </row>
    <row r="3" spans="1:7" ht="24.95" hidden="1" customHeight="1" x14ac:dyDescent="0.2">
      <c r="A3" s="69" t="s">
        <v>7</v>
      </c>
      <c r="B3" s="68"/>
      <c r="C3" s="235"/>
      <c r="D3" s="235"/>
      <c r="E3" s="235"/>
      <c r="F3" s="235"/>
      <c r="G3" s="236"/>
    </row>
    <row r="4" spans="1:7" ht="24.95" hidden="1" customHeight="1" x14ac:dyDescent="0.2">
      <c r="A4" s="69" t="s">
        <v>8</v>
      </c>
      <c r="B4" s="68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activeCell="G20" sqref="G20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49" t="s">
        <v>322</v>
      </c>
      <c r="B1" s="249"/>
      <c r="C1" s="249"/>
      <c r="D1" s="249"/>
      <c r="E1" s="249"/>
      <c r="F1" s="249"/>
      <c r="G1" s="249"/>
      <c r="AE1" t="s">
        <v>74</v>
      </c>
    </row>
    <row r="2" spans="1:60" ht="24.95" customHeight="1" x14ac:dyDescent="0.2">
      <c r="A2" s="142" t="s">
        <v>73</v>
      </c>
      <c r="B2" s="140"/>
      <c r="C2" s="250" t="s">
        <v>45</v>
      </c>
      <c r="D2" s="251"/>
      <c r="E2" s="251"/>
      <c r="F2" s="251"/>
      <c r="G2" s="252"/>
      <c r="AE2" t="s">
        <v>75</v>
      </c>
    </row>
    <row r="3" spans="1:60" ht="24.95" hidden="1" customHeight="1" x14ac:dyDescent="0.2">
      <c r="A3" s="143" t="s">
        <v>7</v>
      </c>
      <c r="B3" s="141"/>
      <c r="C3" s="253"/>
      <c r="D3" s="253"/>
      <c r="E3" s="253"/>
      <c r="F3" s="253"/>
      <c r="G3" s="254"/>
      <c r="AE3" t="s">
        <v>76</v>
      </c>
    </row>
    <row r="4" spans="1:60" ht="24.95" hidden="1" customHeight="1" x14ac:dyDescent="0.2">
      <c r="A4" s="143" t="s">
        <v>8</v>
      </c>
      <c r="B4" s="141"/>
      <c r="C4" s="255"/>
      <c r="D4" s="253"/>
      <c r="E4" s="253"/>
      <c r="F4" s="253"/>
      <c r="G4" s="254"/>
      <c r="AE4" t="s">
        <v>77</v>
      </c>
    </row>
    <row r="5" spans="1:60" hidden="1" x14ac:dyDescent="0.2">
      <c r="A5" s="144" t="s">
        <v>78</v>
      </c>
      <c r="B5" s="145"/>
      <c r="C5" s="145"/>
      <c r="D5" s="146"/>
      <c r="E5" s="147"/>
      <c r="F5" s="147"/>
      <c r="G5" s="148"/>
      <c r="AE5" t="s">
        <v>79</v>
      </c>
    </row>
    <row r="6" spans="1:60" x14ac:dyDescent="0.2">
      <c r="D6" s="11"/>
    </row>
    <row r="7" spans="1:60" ht="38.25" x14ac:dyDescent="0.2">
      <c r="A7" s="153" t="s">
        <v>80</v>
      </c>
      <c r="B7" s="154" t="s">
        <v>81</v>
      </c>
      <c r="C7" s="154" t="s">
        <v>82</v>
      </c>
      <c r="D7" s="166" t="s">
        <v>83</v>
      </c>
      <c r="E7" s="153" t="s">
        <v>84</v>
      </c>
      <c r="F7" s="149" t="s">
        <v>85</v>
      </c>
      <c r="G7" s="167" t="s">
        <v>28</v>
      </c>
      <c r="H7" s="168" t="s">
        <v>29</v>
      </c>
      <c r="I7" s="168" t="s">
        <v>86</v>
      </c>
      <c r="J7" s="168" t="s">
        <v>30</v>
      </c>
      <c r="K7" s="168" t="s">
        <v>87</v>
      </c>
      <c r="L7" s="168" t="s">
        <v>88</v>
      </c>
      <c r="M7" s="168" t="s">
        <v>89</v>
      </c>
      <c r="N7" s="168" t="s">
        <v>90</v>
      </c>
      <c r="O7" s="168" t="s">
        <v>91</v>
      </c>
      <c r="P7" s="168" t="s">
        <v>92</v>
      </c>
      <c r="Q7" s="168" t="s">
        <v>93</v>
      </c>
      <c r="R7" s="168" t="s">
        <v>94</v>
      </c>
      <c r="S7" s="168" t="s">
        <v>95</v>
      </c>
      <c r="T7" s="168" t="s">
        <v>96</v>
      </c>
      <c r="U7" s="155" t="s">
        <v>97</v>
      </c>
    </row>
    <row r="8" spans="1:60" x14ac:dyDescent="0.2">
      <c r="A8" s="169" t="s">
        <v>98</v>
      </c>
      <c r="B8" s="170" t="s">
        <v>59</v>
      </c>
      <c r="C8" s="171" t="s">
        <v>60</v>
      </c>
      <c r="D8" s="172"/>
      <c r="E8" s="173"/>
      <c r="F8" s="160"/>
      <c r="G8" s="160">
        <f>SUMIF(AE9:AE10,"&lt;&gt;NOR",G9:G10)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60"/>
      <c r="O8" s="160">
        <f>SUM(O9:O10)</f>
        <v>1.17</v>
      </c>
      <c r="P8" s="160"/>
      <c r="Q8" s="160">
        <f>SUM(Q9:Q10)</f>
        <v>0</v>
      </c>
      <c r="R8" s="160"/>
      <c r="S8" s="160"/>
      <c r="T8" s="174"/>
      <c r="U8" s="160">
        <f>SUM(U9:U10)</f>
        <v>12.5</v>
      </c>
      <c r="AE8" t="s">
        <v>99</v>
      </c>
    </row>
    <row r="9" spans="1:60" ht="22.5" outlineLevel="1" x14ac:dyDescent="0.2">
      <c r="A9" s="151">
        <v>1</v>
      </c>
      <c r="B9" s="151" t="s">
        <v>100</v>
      </c>
      <c r="C9" s="186" t="s">
        <v>101</v>
      </c>
      <c r="D9" s="156" t="s">
        <v>102</v>
      </c>
      <c r="E9" s="158">
        <v>9.2409999999999997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0</v>
      </c>
      <c r="M9" s="162">
        <f>G9*(1+L9/100)</f>
        <v>0</v>
      </c>
      <c r="N9" s="162">
        <v>0.12675</v>
      </c>
      <c r="O9" s="162">
        <f>ROUND(E9*N9,2)</f>
        <v>1.17</v>
      </c>
      <c r="P9" s="162">
        <v>0</v>
      </c>
      <c r="Q9" s="162">
        <f>ROUND(E9*P9,2)</f>
        <v>0</v>
      </c>
      <c r="R9" s="162"/>
      <c r="S9" s="162"/>
      <c r="T9" s="163">
        <v>0.87629999999999997</v>
      </c>
      <c r="U9" s="162">
        <f>ROUND(E9*T9,2)</f>
        <v>8.1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103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1" t="s">
        <v>104</v>
      </c>
      <c r="C10" s="186" t="s">
        <v>105</v>
      </c>
      <c r="D10" s="156" t="s">
        <v>106</v>
      </c>
      <c r="E10" s="158">
        <v>15</v>
      </c>
      <c r="F10" s="161"/>
      <c r="G10" s="162">
        <f>ROUND(E10*F10,2)</f>
        <v>0</v>
      </c>
      <c r="H10" s="161"/>
      <c r="I10" s="162">
        <f>ROUND(E10*H10,2)</f>
        <v>0</v>
      </c>
      <c r="J10" s="161"/>
      <c r="K10" s="162">
        <f>ROUND(E10*J10,2)</f>
        <v>0</v>
      </c>
      <c r="L10" s="162">
        <v>0</v>
      </c>
      <c r="M10" s="162">
        <f>G10*(1+L10/100)</f>
        <v>0</v>
      </c>
      <c r="N10" s="162">
        <v>0</v>
      </c>
      <c r="O10" s="162">
        <f>ROUND(E10*N10,2)</f>
        <v>0</v>
      </c>
      <c r="P10" s="162">
        <v>0</v>
      </c>
      <c r="Q10" s="162">
        <f>ROUND(E10*P10,2)</f>
        <v>0</v>
      </c>
      <c r="R10" s="162"/>
      <c r="S10" s="162"/>
      <c r="T10" s="163">
        <v>0.29299999999999998</v>
      </c>
      <c r="U10" s="162">
        <f>ROUND(E10*T10,2)</f>
        <v>4.4000000000000004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103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52" t="s">
        <v>98</v>
      </c>
      <c r="B11" s="152" t="s">
        <v>61</v>
      </c>
      <c r="C11" s="187" t="s">
        <v>62</v>
      </c>
      <c r="D11" s="157"/>
      <c r="E11" s="159"/>
      <c r="F11" s="164"/>
      <c r="G11" s="164">
        <f>SUMIF(AE12:AE19,"&lt;&gt;NOR",G12:G19)</f>
        <v>0</v>
      </c>
      <c r="H11" s="164"/>
      <c r="I11" s="164">
        <f>SUM(I12:I19)</f>
        <v>0</v>
      </c>
      <c r="J11" s="164"/>
      <c r="K11" s="164">
        <f>SUM(K12:K19)</f>
        <v>0</v>
      </c>
      <c r="L11" s="164"/>
      <c r="M11" s="164">
        <f>SUM(M12:M19)</f>
        <v>0</v>
      </c>
      <c r="N11" s="164"/>
      <c r="O11" s="164">
        <f>SUM(O12:O19)</f>
        <v>0.03</v>
      </c>
      <c r="P11" s="164"/>
      <c r="Q11" s="164">
        <f>SUM(Q12:Q19)</f>
        <v>1.22</v>
      </c>
      <c r="R11" s="164"/>
      <c r="S11" s="164"/>
      <c r="T11" s="165"/>
      <c r="U11" s="164">
        <f>SUM(U12:U19)</f>
        <v>22.56</v>
      </c>
      <c r="AE11" t="s">
        <v>99</v>
      </c>
    </row>
    <row r="12" spans="1:60" outlineLevel="1" x14ac:dyDescent="0.2">
      <c r="A12" s="151">
        <v>3</v>
      </c>
      <c r="B12" s="151" t="s">
        <v>107</v>
      </c>
      <c r="C12" s="186" t="s">
        <v>108</v>
      </c>
      <c r="D12" s="156" t="s">
        <v>106</v>
      </c>
      <c r="E12" s="158">
        <v>14.4</v>
      </c>
      <c r="F12" s="161"/>
      <c r="G12" s="162">
        <f t="shared" ref="G12:G19" si="0">ROUND(E12*F12,2)</f>
        <v>0</v>
      </c>
      <c r="H12" s="161"/>
      <c r="I12" s="162">
        <f t="shared" ref="I12:I19" si="1">ROUND(E12*H12,2)</f>
        <v>0</v>
      </c>
      <c r="J12" s="161"/>
      <c r="K12" s="162">
        <f t="shared" ref="K12:K19" si="2">ROUND(E12*J12,2)</f>
        <v>0</v>
      </c>
      <c r="L12" s="162">
        <v>0</v>
      </c>
      <c r="M12" s="162">
        <f t="shared" ref="M12:M19" si="3">G12*(1+L12/100)</f>
        <v>0</v>
      </c>
      <c r="N12" s="162">
        <v>4.8999999999999998E-4</v>
      </c>
      <c r="O12" s="162">
        <f t="shared" ref="O12:O19" si="4">ROUND(E12*N12,2)</f>
        <v>0.01</v>
      </c>
      <c r="P12" s="162">
        <v>8.9999999999999993E-3</v>
      </c>
      <c r="Q12" s="162">
        <f t="shared" ref="Q12:Q19" si="5">ROUND(E12*P12,2)</f>
        <v>0.13</v>
      </c>
      <c r="R12" s="162"/>
      <c r="S12" s="162"/>
      <c r="T12" s="163">
        <v>0.247</v>
      </c>
      <c r="U12" s="162">
        <f t="shared" ref="U12:U19" si="6">ROUND(E12*T12,2)</f>
        <v>3.56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103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4</v>
      </c>
      <c r="B13" s="151" t="s">
        <v>109</v>
      </c>
      <c r="C13" s="186" t="s">
        <v>110</v>
      </c>
      <c r="D13" s="156" t="s">
        <v>106</v>
      </c>
      <c r="E13" s="158">
        <v>2.5</v>
      </c>
      <c r="F13" s="161"/>
      <c r="G13" s="162">
        <f t="shared" si="0"/>
        <v>0</v>
      </c>
      <c r="H13" s="161"/>
      <c r="I13" s="162">
        <f t="shared" si="1"/>
        <v>0</v>
      </c>
      <c r="J13" s="161"/>
      <c r="K13" s="162">
        <f t="shared" si="2"/>
        <v>0</v>
      </c>
      <c r="L13" s="162">
        <v>0</v>
      </c>
      <c r="M13" s="162">
        <f t="shared" si="3"/>
        <v>0</v>
      </c>
      <c r="N13" s="162">
        <v>4.8999999999999998E-4</v>
      </c>
      <c r="O13" s="162">
        <f t="shared" si="4"/>
        <v>0</v>
      </c>
      <c r="P13" s="162">
        <v>1.7999999999999999E-2</v>
      </c>
      <c r="Q13" s="162">
        <f t="shared" si="5"/>
        <v>0.05</v>
      </c>
      <c r="R13" s="162"/>
      <c r="S13" s="162"/>
      <c r="T13" s="163">
        <v>0.34200000000000003</v>
      </c>
      <c r="U13" s="162">
        <f t="shared" si="6"/>
        <v>0.86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103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5</v>
      </c>
      <c r="B14" s="151" t="s">
        <v>111</v>
      </c>
      <c r="C14" s="186" t="s">
        <v>112</v>
      </c>
      <c r="D14" s="156" t="s">
        <v>106</v>
      </c>
      <c r="E14" s="158">
        <v>12.9</v>
      </c>
      <c r="F14" s="161"/>
      <c r="G14" s="162">
        <f t="shared" si="0"/>
        <v>0</v>
      </c>
      <c r="H14" s="161"/>
      <c r="I14" s="162">
        <f t="shared" si="1"/>
        <v>0</v>
      </c>
      <c r="J14" s="161"/>
      <c r="K14" s="162">
        <f t="shared" si="2"/>
        <v>0</v>
      </c>
      <c r="L14" s="162">
        <v>0</v>
      </c>
      <c r="M14" s="162">
        <f t="shared" si="3"/>
        <v>0</v>
      </c>
      <c r="N14" s="162">
        <v>4.8999999999999998E-4</v>
      </c>
      <c r="O14" s="162">
        <f t="shared" si="4"/>
        <v>0.01</v>
      </c>
      <c r="P14" s="162">
        <v>0.04</v>
      </c>
      <c r="Q14" s="162">
        <f t="shared" si="5"/>
        <v>0.52</v>
      </c>
      <c r="R14" s="162"/>
      <c r="S14" s="162"/>
      <c r="T14" s="163">
        <v>0.66800000000000004</v>
      </c>
      <c r="U14" s="162">
        <f t="shared" si="6"/>
        <v>8.6199999999999992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103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6</v>
      </c>
      <c r="B15" s="151" t="s">
        <v>113</v>
      </c>
      <c r="C15" s="186" t="s">
        <v>114</v>
      </c>
      <c r="D15" s="156" t="s">
        <v>115</v>
      </c>
      <c r="E15" s="158">
        <v>8</v>
      </c>
      <c r="F15" s="161"/>
      <c r="G15" s="162">
        <f t="shared" si="0"/>
        <v>0</v>
      </c>
      <c r="H15" s="161"/>
      <c r="I15" s="162">
        <f t="shared" si="1"/>
        <v>0</v>
      </c>
      <c r="J15" s="161"/>
      <c r="K15" s="162">
        <f t="shared" si="2"/>
        <v>0</v>
      </c>
      <c r="L15" s="162">
        <v>0</v>
      </c>
      <c r="M15" s="162">
        <f t="shared" si="3"/>
        <v>0</v>
      </c>
      <c r="N15" s="162">
        <v>4.8999999999999998E-4</v>
      </c>
      <c r="O15" s="162">
        <f t="shared" si="4"/>
        <v>0</v>
      </c>
      <c r="P15" s="162">
        <v>1.4999999999999999E-2</v>
      </c>
      <c r="Q15" s="162">
        <f t="shared" si="5"/>
        <v>0.12</v>
      </c>
      <c r="R15" s="162"/>
      <c r="S15" s="162"/>
      <c r="T15" s="163">
        <v>0.54200000000000004</v>
      </c>
      <c r="U15" s="162">
        <f t="shared" si="6"/>
        <v>4.34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103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7</v>
      </c>
      <c r="B16" s="151" t="s">
        <v>116</v>
      </c>
      <c r="C16" s="186" t="s">
        <v>117</v>
      </c>
      <c r="D16" s="156" t="s">
        <v>115</v>
      </c>
      <c r="E16" s="158">
        <v>4</v>
      </c>
      <c r="F16" s="161"/>
      <c r="G16" s="162">
        <f t="shared" si="0"/>
        <v>0</v>
      </c>
      <c r="H16" s="161"/>
      <c r="I16" s="162">
        <f t="shared" si="1"/>
        <v>0</v>
      </c>
      <c r="J16" s="161"/>
      <c r="K16" s="162">
        <f t="shared" si="2"/>
        <v>0</v>
      </c>
      <c r="L16" s="162">
        <v>0</v>
      </c>
      <c r="M16" s="162">
        <f t="shared" si="3"/>
        <v>0</v>
      </c>
      <c r="N16" s="162">
        <v>1.33E-3</v>
      </c>
      <c r="O16" s="162">
        <f t="shared" si="4"/>
        <v>0.01</v>
      </c>
      <c r="P16" s="162">
        <v>9.9000000000000005E-2</v>
      </c>
      <c r="Q16" s="162">
        <f t="shared" si="5"/>
        <v>0.4</v>
      </c>
      <c r="R16" s="162"/>
      <c r="S16" s="162"/>
      <c r="T16" s="163">
        <v>1.147</v>
      </c>
      <c r="U16" s="162">
        <f t="shared" si="6"/>
        <v>4.59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103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1">
        <v>8</v>
      </c>
      <c r="B17" s="151" t="s">
        <v>118</v>
      </c>
      <c r="C17" s="186" t="s">
        <v>119</v>
      </c>
      <c r="D17" s="156" t="s">
        <v>120</v>
      </c>
      <c r="E17" s="158">
        <v>1.2</v>
      </c>
      <c r="F17" s="161"/>
      <c r="G17" s="162">
        <f t="shared" si="0"/>
        <v>0</v>
      </c>
      <c r="H17" s="161"/>
      <c r="I17" s="162">
        <f t="shared" si="1"/>
        <v>0</v>
      </c>
      <c r="J17" s="161"/>
      <c r="K17" s="162">
        <f t="shared" si="2"/>
        <v>0</v>
      </c>
      <c r="L17" s="162">
        <v>0</v>
      </c>
      <c r="M17" s="162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2"/>
      <c r="S17" s="162"/>
      <c r="T17" s="163">
        <v>0.49</v>
      </c>
      <c r="U17" s="162">
        <f t="shared" si="6"/>
        <v>0.59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103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1">
        <v>9</v>
      </c>
      <c r="B18" s="151" t="s">
        <v>121</v>
      </c>
      <c r="C18" s="186" t="s">
        <v>122</v>
      </c>
      <c r="D18" s="156" t="s">
        <v>120</v>
      </c>
      <c r="E18" s="158">
        <v>12</v>
      </c>
      <c r="F18" s="161"/>
      <c r="G18" s="162">
        <f t="shared" si="0"/>
        <v>0</v>
      </c>
      <c r="H18" s="161"/>
      <c r="I18" s="162">
        <f t="shared" si="1"/>
        <v>0</v>
      </c>
      <c r="J18" s="161"/>
      <c r="K18" s="162">
        <f t="shared" si="2"/>
        <v>0</v>
      </c>
      <c r="L18" s="162">
        <v>0</v>
      </c>
      <c r="M18" s="162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2"/>
      <c r="S18" s="162"/>
      <c r="T18" s="163">
        <v>0</v>
      </c>
      <c r="U18" s="162">
        <f t="shared" si="6"/>
        <v>0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103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1">
        <v>10</v>
      </c>
      <c r="B19" s="151" t="s">
        <v>123</v>
      </c>
      <c r="C19" s="186" t="s">
        <v>124</v>
      </c>
      <c r="D19" s="156" t="s">
        <v>120</v>
      </c>
      <c r="E19" s="158">
        <v>1.2</v>
      </c>
      <c r="F19" s="161"/>
      <c r="G19" s="162">
        <f t="shared" si="0"/>
        <v>0</v>
      </c>
      <c r="H19" s="161"/>
      <c r="I19" s="162">
        <f t="shared" si="1"/>
        <v>0</v>
      </c>
      <c r="J19" s="161"/>
      <c r="K19" s="162">
        <f t="shared" si="2"/>
        <v>0</v>
      </c>
      <c r="L19" s="162">
        <v>0</v>
      </c>
      <c r="M19" s="162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2"/>
      <c r="S19" s="162"/>
      <c r="T19" s="163">
        <v>0</v>
      </c>
      <c r="U19" s="162">
        <f t="shared" si="6"/>
        <v>0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103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52" t="s">
        <v>98</v>
      </c>
      <c r="B20" s="152" t="s">
        <v>63</v>
      </c>
      <c r="C20" s="187" t="s">
        <v>64</v>
      </c>
      <c r="D20" s="157"/>
      <c r="E20" s="159"/>
      <c r="F20" s="164"/>
      <c r="G20" s="164">
        <f>SUMIF(AE21:AE42,"&lt;&gt;NOR",G21:G42)</f>
        <v>0</v>
      </c>
      <c r="H20" s="164"/>
      <c r="I20" s="164">
        <f>SUM(I21:I42)</f>
        <v>0</v>
      </c>
      <c r="J20" s="164"/>
      <c r="K20" s="164">
        <f>SUM(K21:K42)</f>
        <v>0</v>
      </c>
      <c r="L20" s="164"/>
      <c r="M20" s="164">
        <f>SUM(M21:M42)</f>
        <v>0</v>
      </c>
      <c r="N20" s="164"/>
      <c r="O20" s="164">
        <f>SUM(O21:O42)</f>
        <v>0.15000000000000002</v>
      </c>
      <c r="P20" s="164"/>
      <c r="Q20" s="164">
        <f>SUM(Q21:Q42)</f>
        <v>0.12</v>
      </c>
      <c r="R20" s="164"/>
      <c r="S20" s="164"/>
      <c r="T20" s="165"/>
      <c r="U20" s="164">
        <f>SUM(U21:U42)</f>
        <v>67.86</v>
      </c>
      <c r="AE20" t="s">
        <v>99</v>
      </c>
    </row>
    <row r="21" spans="1:60" outlineLevel="1" x14ac:dyDescent="0.2">
      <c r="A21" s="151">
        <v>11</v>
      </c>
      <c r="B21" s="151" t="s">
        <v>125</v>
      </c>
      <c r="C21" s="186" t="s">
        <v>126</v>
      </c>
      <c r="D21" s="156" t="s">
        <v>106</v>
      </c>
      <c r="E21" s="158">
        <v>4.8</v>
      </c>
      <c r="F21" s="161"/>
      <c r="G21" s="162">
        <f t="shared" ref="G21:G42" si="7">ROUND(E21*F21,2)</f>
        <v>0</v>
      </c>
      <c r="H21" s="161"/>
      <c r="I21" s="162">
        <f t="shared" ref="I21:I42" si="8">ROUND(E21*H21,2)</f>
        <v>0</v>
      </c>
      <c r="J21" s="161"/>
      <c r="K21" s="162">
        <f t="shared" ref="K21:K42" si="9">ROUND(E21*J21,2)</f>
        <v>0</v>
      </c>
      <c r="L21" s="162">
        <v>0</v>
      </c>
      <c r="M21" s="162">
        <f t="shared" ref="M21:M42" si="10">G21*(1+L21/100)</f>
        <v>0</v>
      </c>
      <c r="N21" s="162">
        <v>3.8000000000000002E-4</v>
      </c>
      <c r="O21" s="162">
        <f t="shared" ref="O21:O42" si="11">ROUND(E21*N21,2)</f>
        <v>0</v>
      </c>
      <c r="P21" s="162">
        <v>0</v>
      </c>
      <c r="Q21" s="162">
        <f t="shared" ref="Q21:Q42" si="12">ROUND(E21*P21,2)</f>
        <v>0</v>
      </c>
      <c r="R21" s="162"/>
      <c r="S21" s="162"/>
      <c r="T21" s="163">
        <v>0.32</v>
      </c>
      <c r="U21" s="162">
        <f t="shared" ref="U21:U42" si="13">ROUND(E21*T21,2)</f>
        <v>1.54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103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>
        <v>12</v>
      </c>
      <c r="B22" s="151" t="s">
        <v>127</v>
      </c>
      <c r="C22" s="186" t="s">
        <v>128</v>
      </c>
      <c r="D22" s="156" t="s">
        <v>106</v>
      </c>
      <c r="E22" s="158">
        <v>9.6</v>
      </c>
      <c r="F22" s="161"/>
      <c r="G22" s="162">
        <f t="shared" si="7"/>
        <v>0</v>
      </c>
      <c r="H22" s="161"/>
      <c r="I22" s="162">
        <f t="shared" si="8"/>
        <v>0</v>
      </c>
      <c r="J22" s="161"/>
      <c r="K22" s="162">
        <f t="shared" si="9"/>
        <v>0</v>
      </c>
      <c r="L22" s="162">
        <v>0</v>
      </c>
      <c r="M22" s="162">
        <f t="shared" si="10"/>
        <v>0</v>
      </c>
      <c r="N22" s="162">
        <v>4.6999999999999999E-4</v>
      </c>
      <c r="O22" s="162">
        <f t="shared" si="11"/>
        <v>0</v>
      </c>
      <c r="P22" s="162">
        <v>0</v>
      </c>
      <c r="Q22" s="162">
        <f t="shared" si="12"/>
        <v>0</v>
      </c>
      <c r="R22" s="162"/>
      <c r="S22" s="162"/>
      <c r="T22" s="163">
        <v>0.35899999999999999</v>
      </c>
      <c r="U22" s="162">
        <f t="shared" si="13"/>
        <v>3.45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103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13</v>
      </c>
      <c r="B23" s="151" t="s">
        <v>129</v>
      </c>
      <c r="C23" s="186" t="s">
        <v>130</v>
      </c>
      <c r="D23" s="156" t="s">
        <v>106</v>
      </c>
      <c r="E23" s="158">
        <v>18.5</v>
      </c>
      <c r="F23" s="161"/>
      <c r="G23" s="162">
        <f t="shared" si="7"/>
        <v>0</v>
      </c>
      <c r="H23" s="161"/>
      <c r="I23" s="162">
        <f t="shared" si="8"/>
        <v>0</v>
      </c>
      <c r="J23" s="161"/>
      <c r="K23" s="162">
        <f t="shared" si="9"/>
        <v>0</v>
      </c>
      <c r="L23" s="162">
        <v>0</v>
      </c>
      <c r="M23" s="162">
        <f t="shared" si="10"/>
        <v>0</v>
      </c>
      <c r="N23" s="162">
        <v>7.7999999999999999E-4</v>
      </c>
      <c r="O23" s="162">
        <f t="shared" si="11"/>
        <v>0.01</v>
      </c>
      <c r="P23" s="162">
        <v>0</v>
      </c>
      <c r="Q23" s="162">
        <f t="shared" si="12"/>
        <v>0</v>
      </c>
      <c r="R23" s="162"/>
      <c r="S23" s="162"/>
      <c r="T23" s="163">
        <v>0.81899999999999995</v>
      </c>
      <c r="U23" s="162">
        <f t="shared" si="13"/>
        <v>15.15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103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14</v>
      </c>
      <c r="B24" s="151" t="s">
        <v>131</v>
      </c>
      <c r="C24" s="186" t="s">
        <v>132</v>
      </c>
      <c r="D24" s="156" t="s">
        <v>106</v>
      </c>
      <c r="E24" s="158">
        <v>5.2</v>
      </c>
      <c r="F24" s="161"/>
      <c r="G24" s="162">
        <f t="shared" si="7"/>
        <v>0</v>
      </c>
      <c r="H24" s="161"/>
      <c r="I24" s="162">
        <f t="shared" si="8"/>
        <v>0</v>
      </c>
      <c r="J24" s="161"/>
      <c r="K24" s="162">
        <f t="shared" si="9"/>
        <v>0</v>
      </c>
      <c r="L24" s="162">
        <v>0</v>
      </c>
      <c r="M24" s="162">
        <f t="shared" si="10"/>
        <v>0</v>
      </c>
      <c r="N24" s="162">
        <v>1.31E-3</v>
      </c>
      <c r="O24" s="162">
        <f t="shared" si="11"/>
        <v>0.01</v>
      </c>
      <c r="P24" s="162">
        <v>0</v>
      </c>
      <c r="Q24" s="162">
        <f t="shared" si="12"/>
        <v>0</v>
      </c>
      <c r="R24" s="162"/>
      <c r="S24" s="162"/>
      <c r="T24" s="163">
        <v>0.79700000000000004</v>
      </c>
      <c r="U24" s="162">
        <f t="shared" si="13"/>
        <v>4.1399999999999997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103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1">
        <v>15</v>
      </c>
      <c r="B25" s="151" t="s">
        <v>133</v>
      </c>
      <c r="C25" s="186" t="s">
        <v>134</v>
      </c>
      <c r="D25" s="156" t="s">
        <v>106</v>
      </c>
      <c r="E25" s="158">
        <v>4.5</v>
      </c>
      <c r="F25" s="161"/>
      <c r="G25" s="162">
        <f t="shared" si="7"/>
        <v>0</v>
      </c>
      <c r="H25" s="161"/>
      <c r="I25" s="162">
        <f t="shared" si="8"/>
        <v>0</v>
      </c>
      <c r="J25" s="161"/>
      <c r="K25" s="162">
        <f t="shared" si="9"/>
        <v>0</v>
      </c>
      <c r="L25" s="162">
        <v>0</v>
      </c>
      <c r="M25" s="162">
        <f t="shared" si="10"/>
        <v>0</v>
      </c>
      <c r="N25" s="162">
        <v>2.47E-3</v>
      </c>
      <c r="O25" s="162">
        <f t="shared" si="11"/>
        <v>0.01</v>
      </c>
      <c r="P25" s="162">
        <v>0</v>
      </c>
      <c r="Q25" s="162">
        <f t="shared" si="12"/>
        <v>0</v>
      </c>
      <c r="R25" s="162"/>
      <c r="S25" s="162"/>
      <c r="T25" s="163">
        <v>0.84570000000000001</v>
      </c>
      <c r="U25" s="162">
        <f t="shared" si="13"/>
        <v>3.81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103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1">
        <v>16</v>
      </c>
      <c r="B26" s="151" t="s">
        <v>135</v>
      </c>
      <c r="C26" s="186" t="s">
        <v>136</v>
      </c>
      <c r="D26" s="156" t="s">
        <v>106</v>
      </c>
      <c r="E26" s="158">
        <v>8.1999999999999993</v>
      </c>
      <c r="F26" s="161"/>
      <c r="G26" s="162">
        <f t="shared" si="7"/>
        <v>0</v>
      </c>
      <c r="H26" s="161"/>
      <c r="I26" s="162">
        <f t="shared" si="8"/>
        <v>0</v>
      </c>
      <c r="J26" s="161"/>
      <c r="K26" s="162">
        <f t="shared" si="9"/>
        <v>0</v>
      </c>
      <c r="L26" s="162">
        <v>0</v>
      </c>
      <c r="M26" s="162">
        <f t="shared" si="10"/>
        <v>0</v>
      </c>
      <c r="N26" s="162">
        <v>1.3699999999999999E-3</v>
      </c>
      <c r="O26" s="162">
        <f t="shared" si="11"/>
        <v>0.01</v>
      </c>
      <c r="P26" s="162">
        <v>0</v>
      </c>
      <c r="Q26" s="162">
        <f t="shared" si="12"/>
        <v>0</v>
      </c>
      <c r="R26" s="162"/>
      <c r="S26" s="162"/>
      <c r="T26" s="163">
        <v>0.79669999999999996</v>
      </c>
      <c r="U26" s="162">
        <f t="shared" si="13"/>
        <v>6.53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103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>
        <v>17</v>
      </c>
      <c r="B27" s="151" t="s">
        <v>137</v>
      </c>
      <c r="C27" s="186" t="s">
        <v>138</v>
      </c>
      <c r="D27" s="156" t="s">
        <v>106</v>
      </c>
      <c r="E27" s="158">
        <v>3.4</v>
      </c>
      <c r="F27" s="161"/>
      <c r="G27" s="162">
        <f t="shared" si="7"/>
        <v>0</v>
      </c>
      <c r="H27" s="161"/>
      <c r="I27" s="162">
        <f t="shared" si="8"/>
        <v>0</v>
      </c>
      <c r="J27" s="161"/>
      <c r="K27" s="162">
        <f t="shared" si="9"/>
        <v>0</v>
      </c>
      <c r="L27" s="162">
        <v>0</v>
      </c>
      <c r="M27" s="162">
        <f t="shared" si="10"/>
        <v>0</v>
      </c>
      <c r="N27" s="162">
        <v>6.9999999999999999E-4</v>
      </c>
      <c r="O27" s="162">
        <f t="shared" si="11"/>
        <v>0</v>
      </c>
      <c r="P27" s="162">
        <v>0</v>
      </c>
      <c r="Q27" s="162">
        <f t="shared" si="12"/>
        <v>0</v>
      </c>
      <c r="R27" s="162"/>
      <c r="S27" s="162"/>
      <c r="T27" s="163">
        <v>0.36399999999999999</v>
      </c>
      <c r="U27" s="162">
        <f t="shared" si="13"/>
        <v>1.24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103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18</v>
      </c>
      <c r="B28" s="151" t="s">
        <v>139</v>
      </c>
      <c r="C28" s="186" t="s">
        <v>140</v>
      </c>
      <c r="D28" s="156" t="s">
        <v>106</v>
      </c>
      <c r="E28" s="158">
        <v>34.9</v>
      </c>
      <c r="F28" s="161"/>
      <c r="G28" s="162">
        <f t="shared" si="7"/>
        <v>0</v>
      </c>
      <c r="H28" s="161"/>
      <c r="I28" s="162">
        <f t="shared" si="8"/>
        <v>0</v>
      </c>
      <c r="J28" s="161"/>
      <c r="K28" s="162">
        <f t="shared" si="9"/>
        <v>0</v>
      </c>
      <c r="L28" s="162">
        <v>0</v>
      </c>
      <c r="M28" s="162">
        <f t="shared" si="10"/>
        <v>0</v>
      </c>
      <c r="N28" s="162">
        <v>1.3600000000000001E-3</v>
      </c>
      <c r="O28" s="162">
        <f t="shared" si="11"/>
        <v>0.05</v>
      </c>
      <c r="P28" s="162">
        <v>0</v>
      </c>
      <c r="Q28" s="162">
        <f t="shared" si="12"/>
        <v>0</v>
      </c>
      <c r="R28" s="162"/>
      <c r="S28" s="162"/>
      <c r="T28" s="163">
        <v>0.43930000000000002</v>
      </c>
      <c r="U28" s="162">
        <f t="shared" si="13"/>
        <v>15.33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103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>
        <v>19</v>
      </c>
      <c r="B29" s="151" t="s">
        <v>141</v>
      </c>
      <c r="C29" s="186" t="s">
        <v>142</v>
      </c>
      <c r="D29" s="156" t="s">
        <v>115</v>
      </c>
      <c r="E29" s="158">
        <v>8</v>
      </c>
      <c r="F29" s="161"/>
      <c r="G29" s="162">
        <f t="shared" si="7"/>
        <v>0</v>
      </c>
      <c r="H29" s="161"/>
      <c r="I29" s="162">
        <f t="shared" si="8"/>
        <v>0</v>
      </c>
      <c r="J29" s="161"/>
      <c r="K29" s="162">
        <f t="shared" si="9"/>
        <v>0</v>
      </c>
      <c r="L29" s="162">
        <v>0</v>
      </c>
      <c r="M29" s="162">
        <f t="shared" si="10"/>
        <v>0</v>
      </c>
      <c r="N29" s="162">
        <v>0</v>
      </c>
      <c r="O29" s="162">
        <f t="shared" si="11"/>
        <v>0</v>
      </c>
      <c r="P29" s="162">
        <v>0</v>
      </c>
      <c r="Q29" s="162">
        <f t="shared" si="12"/>
        <v>0</v>
      </c>
      <c r="R29" s="162"/>
      <c r="S29" s="162"/>
      <c r="T29" s="163">
        <v>0.157</v>
      </c>
      <c r="U29" s="162">
        <f t="shared" si="13"/>
        <v>1.26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103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20</v>
      </c>
      <c r="B30" s="151" t="s">
        <v>143</v>
      </c>
      <c r="C30" s="186" t="s">
        <v>144</v>
      </c>
      <c r="D30" s="156" t="s">
        <v>115</v>
      </c>
      <c r="E30" s="158">
        <v>2</v>
      </c>
      <c r="F30" s="161"/>
      <c r="G30" s="162">
        <f t="shared" si="7"/>
        <v>0</v>
      </c>
      <c r="H30" s="161"/>
      <c r="I30" s="162">
        <f t="shared" si="8"/>
        <v>0</v>
      </c>
      <c r="J30" s="161"/>
      <c r="K30" s="162">
        <f t="shared" si="9"/>
        <v>0</v>
      </c>
      <c r="L30" s="162">
        <v>0</v>
      </c>
      <c r="M30" s="162">
        <f t="shared" si="10"/>
        <v>0</v>
      </c>
      <c r="N30" s="162">
        <v>0</v>
      </c>
      <c r="O30" s="162">
        <f t="shared" si="11"/>
        <v>0</v>
      </c>
      <c r="P30" s="162">
        <v>0</v>
      </c>
      <c r="Q30" s="162">
        <f t="shared" si="12"/>
        <v>0</v>
      </c>
      <c r="R30" s="162"/>
      <c r="S30" s="162"/>
      <c r="T30" s="163">
        <v>0.17399999999999999</v>
      </c>
      <c r="U30" s="162">
        <f t="shared" si="13"/>
        <v>0.35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103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>
        <v>21</v>
      </c>
      <c r="B31" s="151" t="s">
        <v>145</v>
      </c>
      <c r="C31" s="186" t="s">
        <v>146</v>
      </c>
      <c r="D31" s="156" t="s">
        <v>115</v>
      </c>
      <c r="E31" s="158">
        <v>5</v>
      </c>
      <c r="F31" s="161"/>
      <c r="G31" s="162">
        <f t="shared" si="7"/>
        <v>0</v>
      </c>
      <c r="H31" s="161"/>
      <c r="I31" s="162">
        <f t="shared" si="8"/>
        <v>0</v>
      </c>
      <c r="J31" s="161"/>
      <c r="K31" s="162">
        <f t="shared" si="9"/>
        <v>0</v>
      </c>
      <c r="L31" s="162">
        <v>0</v>
      </c>
      <c r="M31" s="162">
        <f t="shared" si="10"/>
        <v>0</v>
      </c>
      <c r="N31" s="162">
        <v>0</v>
      </c>
      <c r="O31" s="162">
        <f t="shared" si="11"/>
        <v>0</v>
      </c>
      <c r="P31" s="162">
        <v>0</v>
      </c>
      <c r="Q31" s="162">
        <f t="shared" si="12"/>
        <v>0</v>
      </c>
      <c r="R31" s="162"/>
      <c r="S31" s="162"/>
      <c r="T31" s="163">
        <v>0.25900000000000001</v>
      </c>
      <c r="U31" s="162">
        <f t="shared" si="13"/>
        <v>1.3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103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>
        <v>22</v>
      </c>
      <c r="B32" s="151" t="s">
        <v>147</v>
      </c>
      <c r="C32" s="186" t="s">
        <v>148</v>
      </c>
      <c r="D32" s="156" t="s">
        <v>115</v>
      </c>
      <c r="E32" s="158">
        <v>3</v>
      </c>
      <c r="F32" s="161"/>
      <c r="G32" s="162">
        <f t="shared" si="7"/>
        <v>0</v>
      </c>
      <c r="H32" s="161"/>
      <c r="I32" s="162">
        <f t="shared" si="8"/>
        <v>0</v>
      </c>
      <c r="J32" s="161"/>
      <c r="K32" s="162">
        <f t="shared" si="9"/>
        <v>0</v>
      </c>
      <c r="L32" s="162">
        <v>0</v>
      </c>
      <c r="M32" s="162">
        <f t="shared" si="10"/>
        <v>0</v>
      </c>
      <c r="N32" s="162">
        <v>1.4999999999999999E-4</v>
      </c>
      <c r="O32" s="162">
        <f t="shared" si="11"/>
        <v>0</v>
      </c>
      <c r="P32" s="162">
        <v>0</v>
      </c>
      <c r="Q32" s="162">
        <f t="shared" si="12"/>
        <v>0</v>
      </c>
      <c r="R32" s="162"/>
      <c r="S32" s="162"/>
      <c r="T32" s="163">
        <v>0</v>
      </c>
      <c r="U32" s="162">
        <f t="shared" si="13"/>
        <v>0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149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1">
        <v>23</v>
      </c>
      <c r="B33" s="151" t="s">
        <v>150</v>
      </c>
      <c r="C33" s="186" t="s">
        <v>151</v>
      </c>
      <c r="D33" s="156" t="s">
        <v>115</v>
      </c>
      <c r="E33" s="158">
        <v>6</v>
      </c>
      <c r="F33" s="161"/>
      <c r="G33" s="162">
        <f t="shared" si="7"/>
        <v>0</v>
      </c>
      <c r="H33" s="161"/>
      <c r="I33" s="162">
        <f t="shared" si="8"/>
        <v>0</v>
      </c>
      <c r="J33" s="161"/>
      <c r="K33" s="162">
        <f t="shared" si="9"/>
        <v>0</v>
      </c>
      <c r="L33" s="162">
        <v>0</v>
      </c>
      <c r="M33" s="162">
        <f t="shared" si="10"/>
        <v>0</v>
      </c>
      <c r="N33" s="162">
        <v>4.0000000000000001E-3</v>
      </c>
      <c r="O33" s="162">
        <f t="shared" si="11"/>
        <v>0.02</v>
      </c>
      <c r="P33" s="162">
        <v>0</v>
      </c>
      <c r="Q33" s="162">
        <f t="shared" si="12"/>
        <v>0</v>
      </c>
      <c r="R33" s="162"/>
      <c r="S33" s="162"/>
      <c r="T33" s="163">
        <v>0</v>
      </c>
      <c r="U33" s="162">
        <f t="shared" si="13"/>
        <v>0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149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51">
        <v>24</v>
      </c>
      <c r="B34" s="151" t="s">
        <v>152</v>
      </c>
      <c r="C34" s="186" t="s">
        <v>153</v>
      </c>
      <c r="D34" s="156" t="s">
        <v>115</v>
      </c>
      <c r="E34" s="158">
        <v>9</v>
      </c>
      <c r="F34" s="161"/>
      <c r="G34" s="162">
        <f t="shared" si="7"/>
        <v>0</v>
      </c>
      <c r="H34" s="161"/>
      <c r="I34" s="162">
        <f t="shared" si="8"/>
        <v>0</v>
      </c>
      <c r="J34" s="161"/>
      <c r="K34" s="162">
        <f t="shared" si="9"/>
        <v>0</v>
      </c>
      <c r="L34" s="162">
        <v>0</v>
      </c>
      <c r="M34" s="162">
        <f t="shared" si="10"/>
        <v>0</v>
      </c>
      <c r="N34" s="162">
        <v>1.6999999999999999E-3</v>
      </c>
      <c r="O34" s="162">
        <f t="shared" si="11"/>
        <v>0.02</v>
      </c>
      <c r="P34" s="162">
        <v>0</v>
      </c>
      <c r="Q34" s="162">
        <f t="shared" si="12"/>
        <v>0</v>
      </c>
      <c r="R34" s="162"/>
      <c r="S34" s="162"/>
      <c r="T34" s="163">
        <v>0</v>
      </c>
      <c r="U34" s="162">
        <f t="shared" si="13"/>
        <v>0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149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1">
        <v>25</v>
      </c>
      <c r="B35" s="151" t="s">
        <v>154</v>
      </c>
      <c r="C35" s="186" t="s">
        <v>155</v>
      </c>
      <c r="D35" s="156" t="s">
        <v>115</v>
      </c>
      <c r="E35" s="158">
        <v>4</v>
      </c>
      <c r="F35" s="161"/>
      <c r="G35" s="162">
        <f t="shared" si="7"/>
        <v>0</v>
      </c>
      <c r="H35" s="161"/>
      <c r="I35" s="162">
        <f t="shared" si="8"/>
        <v>0</v>
      </c>
      <c r="J35" s="161"/>
      <c r="K35" s="162">
        <f t="shared" si="9"/>
        <v>0</v>
      </c>
      <c r="L35" s="162">
        <v>0</v>
      </c>
      <c r="M35" s="162">
        <f t="shared" si="10"/>
        <v>0</v>
      </c>
      <c r="N35" s="162">
        <v>2.0999999999999999E-3</v>
      </c>
      <c r="O35" s="162">
        <f t="shared" si="11"/>
        <v>0.01</v>
      </c>
      <c r="P35" s="162">
        <v>0</v>
      </c>
      <c r="Q35" s="162">
        <f t="shared" si="12"/>
        <v>0</v>
      </c>
      <c r="R35" s="162"/>
      <c r="S35" s="162"/>
      <c r="T35" s="163">
        <v>0</v>
      </c>
      <c r="U35" s="162">
        <f t="shared" si="13"/>
        <v>0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149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>
        <v>26</v>
      </c>
      <c r="B36" s="151" t="s">
        <v>156</v>
      </c>
      <c r="C36" s="186" t="s">
        <v>157</v>
      </c>
      <c r="D36" s="156" t="s">
        <v>115</v>
      </c>
      <c r="E36" s="158">
        <v>13</v>
      </c>
      <c r="F36" s="161"/>
      <c r="G36" s="162">
        <f t="shared" si="7"/>
        <v>0</v>
      </c>
      <c r="H36" s="161"/>
      <c r="I36" s="162">
        <f t="shared" si="8"/>
        <v>0</v>
      </c>
      <c r="J36" s="161"/>
      <c r="K36" s="162">
        <f t="shared" si="9"/>
        <v>0</v>
      </c>
      <c r="L36" s="162">
        <v>0</v>
      </c>
      <c r="M36" s="162">
        <f t="shared" si="10"/>
        <v>0</v>
      </c>
      <c r="N36" s="162">
        <v>0</v>
      </c>
      <c r="O36" s="162">
        <f t="shared" si="11"/>
        <v>0</v>
      </c>
      <c r="P36" s="162">
        <v>0</v>
      </c>
      <c r="Q36" s="162">
        <f t="shared" si="12"/>
        <v>0</v>
      </c>
      <c r="R36" s="162"/>
      <c r="S36" s="162"/>
      <c r="T36" s="163">
        <v>0.214</v>
      </c>
      <c r="U36" s="162">
        <f t="shared" si="13"/>
        <v>2.78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103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>
        <v>27</v>
      </c>
      <c r="B37" s="151" t="s">
        <v>158</v>
      </c>
      <c r="C37" s="186" t="s">
        <v>159</v>
      </c>
      <c r="D37" s="156" t="s">
        <v>106</v>
      </c>
      <c r="E37" s="158">
        <v>90</v>
      </c>
      <c r="F37" s="161"/>
      <c r="G37" s="162">
        <f t="shared" si="7"/>
        <v>0</v>
      </c>
      <c r="H37" s="161"/>
      <c r="I37" s="162">
        <f t="shared" si="8"/>
        <v>0</v>
      </c>
      <c r="J37" s="161"/>
      <c r="K37" s="162">
        <f t="shared" si="9"/>
        <v>0</v>
      </c>
      <c r="L37" s="162">
        <v>0</v>
      </c>
      <c r="M37" s="162">
        <f t="shared" si="10"/>
        <v>0</v>
      </c>
      <c r="N37" s="162">
        <v>0</v>
      </c>
      <c r="O37" s="162">
        <f t="shared" si="11"/>
        <v>0</v>
      </c>
      <c r="P37" s="162">
        <v>0</v>
      </c>
      <c r="Q37" s="162">
        <f t="shared" si="12"/>
        <v>0</v>
      </c>
      <c r="R37" s="162"/>
      <c r="S37" s="162"/>
      <c r="T37" s="163">
        <v>5.8999999999999997E-2</v>
      </c>
      <c r="U37" s="162">
        <f t="shared" si="13"/>
        <v>5.31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103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1">
        <v>28</v>
      </c>
      <c r="B38" s="151" t="s">
        <v>160</v>
      </c>
      <c r="C38" s="186" t="s">
        <v>161</v>
      </c>
      <c r="D38" s="156" t="s">
        <v>120</v>
      </c>
      <c r="E38" s="158">
        <v>0.16</v>
      </c>
      <c r="F38" s="161"/>
      <c r="G38" s="162">
        <f t="shared" si="7"/>
        <v>0</v>
      </c>
      <c r="H38" s="161"/>
      <c r="I38" s="162">
        <f t="shared" si="8"/>
        <v>0</v>
      </c>
      <c r="J38" s="161"/>
      <c r="K38" s="162">
        <f t="shared" si="9"/>
        <v>0</v>
      </c>
      <c r="L38" s="162">
        <v>0</v>
      </c>
      <c r="M38" s="162">
        <f t="shared" si="10"/>
        <v>0</v>
      </c>
      <c r="N38" s="162">
        <v>0</v>
      </c>
      <c r="O38" s="162">
        <f t="shared" si="11"/>
        <v>0</v>
      </c>
      <c r="P38" s="162">
        <v>0</v>
      </c>
      <c r="Q38" s="162">
        <f t="shared" si="12"/>
        <v>0</v>
      </c>
      <c r="R38" s="162"/>
      <c r="S38" s="162"/>
      <c r="T38" s="163">
        <v>1.5229999999999999</v>
      </c>
      <c r="U38" s="162">
        <f t="shared" si="13"/>
        <v>0.24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103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29</v>
      </c>
      <c r="B39" s="151" t="s">
        <v>162</v>
      </c>
      <c r="C39" s="186" t="s">
        <v>163</v>
      </c>
      <c r="D39" s="156" t="s">
        <v>115</v>
      </c>
      <c r="E39" s="158">
        <v>1</v>
      </c>
      <c r="F39" s="161"/>
      <c r="G39" s="162">
        <f t="shared" si="7"/>
        <v>0</v>
      </c>
      <c r="H39" s="161"/>
      <c r="I39" s="162">
        <f t="shared" si="8"/>
        <v>0</v>
      </c>
      <c r="J39" s="161"/>
      <c r="K39" s="162">
        <f t="shared" si="9"/>
        <v>0</v>
      </c>
      <c r="L39" s="162">
        <v>0</v>
      </c>
      <c r="M39" s="162">
        <f t="shared" si="10"/>
        <v>0</v>
      </c>
      <c r="N39" s="162">
        <v>6.7499999999999999E-3</v>
      </c>
      <c r="O39" s="162">
        <f t="shared" si="11"/>
        <v>0.01</v>
      </c>
      <c r="P39" s="162">
        <v>0</v>
      </c>
      <c r="Q39" s="162">
        <f t="shared" si="12"/>
        <v>0</v>
      </c>
      <c r="R39" s="162"/>
      <c r="S39" s="162"/>
      <c r="T39" s="163">
        <v>0.70899999999999996</v>
      </c>
      <c r="U39" s="162">
        <f t="shared" si="13"/>
        <v>0.71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103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1">
        <v>30</v>
      </c>
      <c r="B40" s="151" t="s">
        <v>164</v>
      </c>
      <c r="C40" s="186" t="s">
        <v>165</v>
      </c>
      <c r="D40" s="156" t="s">
        <v>106</v>
      </c>
      <c r="E40" s="158">
        <v>8</v>
      </c>
      <c r="F40" s="161"/>
      <c r="G40" s="162">
        <f t="shared" si="7"/>
        <v>0</v>
      </c>
      <c r="H40" s="161"/>
      <c r="I40" s="162">
        <f t="shared" si="8"/>
        <v>0</v>
      </c>
      <c r="J40" s="161"/>
      <c r="K40" s="162">
        <f t="shared" si="9"/>
        <v>0</v>
      </c>
      <c r="L40" s="162">
        <v>0</v>
      </c>
      <c r="M40" s="162">
        <f t="shared" si="10"/>
        <v>0</v>
      </c>
      <c r="N40" s="162">
        <v>0</v>
      </c>
      <c r="O40" s="162">
        <f t="shared" si="11"/>
        <v>0</v>
      </c>
      <c r="P40" s="162">
        <v>1.4919999999999999E-2</v>
      </c>
      <c r="Q40" s="162">
        <f t="shared" si="12"/>
        <v>0.12</v>
      </c>
      <c r="R40" s="162"/>
      <c r="S40" s="162"/>
      <c r="T40" s="163">
        <v>0.41299999999999998</v>
      </c>
      <c r="U40" s="162">
        <f t="shared" si="13"/>
        <v>3.3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103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51">
        <v>31</v>
      </c>
      <c r="B41" s="151" t="s">
        <v>166</v>
      </c>
      <c r="C41" s="186" t="s">
        <v>167</v>
      </c>
      <c r="D41" s="156" t="s">
        <v>115</v>
      </c>
      <c r="E41" s="158">
        <v>1</v>
      </c>
      <c r="F41" s="161"/>
      <c r="G41" s="162">
        <f t="shared" si="7"/>
        <v>0</v>
      </c>
      <c r="H41" s="161"/>
      <c r="I41" s="162">
        <f t="shared" si="8"/>
        <v>0</v>
      </c>
      <c r="J41" s="161"/>
      <c r="K41" s="162">
        <f t="shared" si="9"/>
        <v>0</v>
      </c>
      <c r="L41" s="162">
        <v>0</v>
      </c>
      <c r="M41" s="162">
        <f t="shared" si="10"/>
        <v>0</v>
      </c>
      <c r="N41" s="162">
        <v>7.3999999999999999E-4</v>
      </c>
      <c r="O41" s="162">
        <f t="shared" si="11"/>
        <v>0</v>
      </c>
      <c r="P41" s="162">
        <v>0</v>
      </c>
      <c r="Q41" s="162">
        <f t="shared" si="12"/>
        <v>0</v>
      </c>
      <c r="R41" s="162"/>
      <c r="S41" s="162"/>
      <c r="T41" s="163">
        <v>0.92300000000000004</v>
      </c>
      <c r="U41" s="162">
        <f t="shared" si="13"/>
        <v>0.92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103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1">
        <v>32</v>
      </c>
      <c r="B42" s="151" t="s">
        <v>168</v>
      </c>
      <c r="C42" s="186" t="s">
        <v>169</v>
      </c>
      <c r="D42" s="156" t="s">
        <v>120</v>
      </c>
      <c r="E42" s="158">
        <v>0.12</v>
      </c>
      <c r="F42" s="161"/>
      <c r="G42" s="162">
        <f t="shared" si="7"/>
        <v>0</v>
      </c>
      <c r="H42" s="161"/>
      <c r="I42" s="162">
        <f t="shared" si="8"/>
        <v>0</v>
      </c>
      <c r="J42" s="161"/>
      <c r="K42" s="162">
        <f t="shared" si="9"/>
        <v>0</v>
      </c>
      <c r="L42" s="162">
        <v>0</v>
      </c>
      <c r="M42" s="162">
        <f t="shared" si="10"/>
        <v>0</v>
      </c>
      <c r="N42" s="162">
        <v>0</v>
      </c>
      <c r="O42" s="162">
        <f t="shared" si="11"/>
        <v>0</v>
      </c>
      <c r="P42" s="162">
        <v>0</v>
      </c>
      <c r="Q42" s="162">
        <f t="shared" si="12"/>
        <v>0</v>
      </c>
      <c r="R42" s="162"/>
      <c r="S42" s="162"/>
      <c r="T42" s="163">
        <v>4.1550000000000002</v>
      </c>
      <c r="U42" s="162">
        <f t="shared" si="13"/>
        <v>0.5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103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52" t="s">
        <v>98</v>
      </c>
      <c r="B43" s="152" t="s">
        <v>65</v>
      </c>
      <c r="C43" s="187" t="s">
        <v>66</v>
      </c>
      <c r="D43" s="157"/>
      <c r="E43" s="159"/>
      <c r="F43" s="164"/>
      <c r="G43" s="164">
        <f>SUMIF(AE44:AE76,"&lt;&gt;NOR",G44:G76)</f>
        <v>0</v>
      </c>
      <c r="H43" s="164"/>
      <c r="I43" s="164">
        <f>SUM(I44:I76)</f>
        <v>0</v>
      </c>
      <c r="J43" s="164"/>
      <c r="K43" s="164">
        <f>SUM(K44:K76)</f>
        <v>0</v>
      </c>
      <c r="L43" s="164"/>
      <c r="M43" s="164">
        <f>SUM(M44:M76)</f>
        <v>0</v>
      </c>
      <c r="N43" s="164"/>
      <c r="O43" s="164">
        <f>SUM(O44:O76)</f>
        <v>0.43000000000000005</v>
      </c>
      <c r="P43" s="164"/>
      <c r="Q43" s="164">
        <f>SUM(Q44:Q76)</f>
        <v>0.1</v>
      </c>
      <c r="R43" s="164"/>
      <c r="S43" s="164"/>
      <c r="T43" s="165"/>
      <c r="U43" s="164">
        <f>SUM(U44:U76)</f>
        <v>94.88</v>
      </c>
      <c r="AE43" t="s">
        <v>99</v>
      </c>
    </row>
    <row r="44" spans="1:60" ht="22.5" outlineLevel="1" x14ac:dyDescent="0.2">
      <c r="A44" s="151">
        <v>33</v>
      </c>
      <c r="B44" s="151" t="s">
        <v>170</v>
      </c>
      <c r="C44" s="186" t="s">
        <v>171</v>
      </c>
      <c r="D44" s="156" t="s">
        <v>106</v>
      </c>
      <c r="E44" s="158">
        <v>30.2</v>
      </c>
      <c r="F44" s="161"/>
      <c r="G44" s="162">
        <f t="shared" ref="G44:G76" si="14">ROUND(E44*F44,2)</f>
        <v>0</v>
      </c>
      <c r="H44" s="161"/>
      <c r="I44" s="162">
        <f t="shared" ref="I44:I76" si="15">ROUND(E44*H44,2)</f>
        <v>0</v>
      </c>
      <c r="J44" s="161"/>
      <c r="K44" s="162">
        <f t="shared" ref="K44:K76" si="16">ROUND(E44*J44,2)</f>
        <v>0</v>
      </c>
      <c r="L44" s="162">
        <v>0</v>
      </c>
      <c r="M44" s="162">
        <f t="shared" ref="M44:M76" si="17">G44*(1+L44/100)</f>
        <v>0</v>
      </c>
      <c r="N44" s="162">
        <v>3.98E-3</v>
      </c>
      <c r="O44" s="162">
        <f t="shared" ref="O44:O76" si="18">ROUND(E44*N44,2)</f>
        <v>0.12</v>
      </c>
      <c r="P44" s="162">
        <v>0</v>
      </c>
      <c r="Q44" s="162">
        <f t="shared" ref="Q44:Q76" si="19">ROUND(E44*P44,2)</f>
        <v>0</v>
      </c>
      <c r="R44" s="162"/>
      <c r="S44" s="162"/>
      <c r="T44" s="163">
        <v>0.54290000000000005</v>
      </c>
      <c r="U44" s="162">
        <f t="shared" ref="U44:U76" si="20">ROUND(E44*T44,2)</f>
        <v>16.399999999999999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103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51">
        <v>34</v>
      </c>
      <c r="B45" s="151" t="s">
        <v>172</v>
      </c>
      <c r="C45" s="186" t="s">
        <v>173</v>
      </c>
      <c r="D45" s="156" t="s">
        <v>106</v>
      </c>
      <c r="E45" s="158">
        <v>18.3</v>
      </c>
      <c r="F45" s="161"/>
      <c r="G45" s="162">
        <f t="shared" si="14"/>
        <v>0</v>
      </c>
      <c r="H45" s="161"/>
      <c r="I45" s="162">
        <f t="shared" si="15"/>
        <v>0</v>
      </c>
      <c r="J45" s="161"/>
      <c r="K45" s="162">
        <f t="shared" si="16"/>
        <v>0</v>
      </c>
      <c r="L45" s="162">
        <v>0</v>
      </c>
      <c r="M45" s="162">
        <f t="shared" si="17"/>
        <v>0</v>
      </c>
      <c r="N45" s="162">
        <v>5.1799999999999997E-3</v>
      </c>
      <c r="O45" s="162">
        <f t="shared" si="18"/>
        <v>0.09</v>
      </c>
      <c r="P45" s="162">
        <v>0</v>
      </c>
      <c r="Q45" s="162">
        <f t="shared" si="19"/>
        <v>0</v>
      </c>
      <c r="R45" s="162"/>
      <c r="S45" s="162"/>
      <c r="T45" s="163">
        <v>0.63429999999999997</v>
      </c>
      <c r="U45" s="162">
        <f t="shared" si="20"/>
        <v>11.61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103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51">
        <v>35</v>
      </c>
      <c r="B46" s="151" t="s">
        <v>174</v>
      </c>
      <c r="C46" s="186" t="s">
        <v>175</v>
      </c>
      <c r="D46" s="156" t="s">
        <v>106</v>
      </c>
      <c r="E46" s="158">
        <v>11.3</v>
      </c>
      <c r="F46" s="161"/>
      <c r="G46" s="162">
        <f t="shared" si="14"/>
        <v>0</v>
      </c>
      <c r="H46" s="161"/>
      <c r="I46" s="162">
        <f t="shared" si="15"/>
        <v>0</v>
      </c>
      <c r="J46" s="161"/>
      <c r="K46" s="162">
        <f t="shared" si="16"/>
        <v>0</v>
      </c>
      <c r="L46" s="162">
        <v>0</v>
      </c>
      <c r="M46" s="162">
        <f t="shared" si="17"/>
        <v>0</v>
      </c>
      <c r="N46" s="162">
        <v>5.3499999999999997E-3</v>
      </c>
      <c r="O46" s="162">
        <f t="shared" si="18"/>
        <v>0.06</v>
      </c>
      <c r="P46" s="162">
        <v>0</v>
      </c>
      <c r="Q46" s="162">
        <f t="shared" si="19"/>
        <v>0</v>
      </c>
      <c r="R46" s="162"/>
      <c r="S46" s="162"/>
      <c r="T46" s="163">
        <v>0.68279999999999996</v>
      </c>
      <c r="U46" s="162">
        <f t="shared" si="20"/>
        <v>7.72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103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1">
        <v>36</v>
      </c>
      <c r="B47" s="151" t="s">
        <v>176</v>
      </c>
      <c r="C47" s="186" t="s">
        <v>177</v>
      </c>
      <c r="D47" s="156" t="s">
        <v>106</v>
      </c>
      <c r="E47" s="158">
        <v>9.5</v>
      </c>
      <c r="F47" s="161"/>
      <c r="G47" s="162">
        <f t="shared" si="14"/>
        <v>0</v>
      </c>
      <c r="H47" s="161"/>
      <c r="I47" s="162">
        <f t="shared" si="15"/>
        <v>0</v>
      </c>
      <c r="J47" s="161"/>
      <c r="K47" s="162">
        <f t="shared" si="16"/>
        <v>0</v>
      </c>
      <c r="L47" s="162">
        <v>0</v>
      </c>
      <c r="M47" s="162">
        <f t="shared" si="17"/>
        <v>0</v>
      </c>
      <c r="N47" s="162">
        <v>4.0099999999999997E-3</v>
      </c>
      <c r="O47" s="162">
        <f t="shared" si="18"/>
        <v>0.04</v>
      </c>
      <c r="P47" s="162">
        <v>0</v>
      </c>
      <c r="Q47" s="162">
        <f t="shared" si="19"/>
        <v>0</v>
      </c>
      <c r="R47" s="162"/>
      <c r="S47" s="162"/>
      <c r="T47" s="163">
        <v>0.54290000000000005</v>
      </c>
      <c r="U47" s="162">
        <f t="shared" si="20"/>
        <v>5.16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103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51">
        <v>37</v>
      </c>
      <c r="B48" s="151" t="s">
        <v>178</v>
      </c>
      <c r="C48" s="186" t="s">
        <v>179</v>
      </c>
      <c r="D48" s="156" t="s">
        <v>106</v>
      </c>
      <c r="E48" s="158">
        <v>19.600000000000001</v>
      </c>
      <c r="F48" s="161"/>
      <c r="G48" s="162">
        <f t="shared" si="14"/>
        <v>0</v>
      </c>
      <c r="H48" s="161"/>
      <c r="I48" s="162">
        <f t="shared" si="15"/>
        <v>0</v>
      </c>
      <c r="J48" s="161"/>
      <c r="K48" s="162">
        <f t="shared" si="16"/>
        <v>0</v>
      </c>
      <c r="L48" s="162">
        <v>0</v>
      </c>
      <c r="M48" s="162">
        <f t="shared" si="17"/>
        <v>0</v>
      </c>
      <c r="N48" s="162">
        <v>5.2199999999999998E-3</v>
      </c>
      <c r="O48" s="162">
        <f t="shared" si="18"/>
        <v>0.1</v>
      </c>
      <c r="P48" s="162">
        <v>0</v>
      </c>
      <c r="Q48" s="162">
        <f t="shared" si="19"/>
        <v>0</v>
      </c>
      <c r="R48" s="162"/>
      <c r="S48" s="162"/>
      <c r="T48" s="163">
        <v>0.63429999999999997</v>
      </c>
      <c r="U48" s="162">
        <f t="shared" si="20"/>
        <v>12.43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103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51">
        <v>38</v>
      </c>
      <c r="B49" s="151" t="s">
        <v>180</v>
      </c>
      <c r="C49" s="186" t="s">
        <v>181</v>
      </c>
      <c r="D49" s="156" t="s">
        <v>106</v>
      </c>
      <c r="E49" s="158">
        <v>30.2</v>
      </c>
      <c r="F49" s="161"/>
      <c r="G49" s="162">
        <f t="shared" si="14"/>
        <v>0</v>
      </c>
      <c r="H49" s="161"/>
      <c r="I49" s="162">
        <f t="shared" si="15"/>
        <v>0</v>
      </c>
      <c r="J49" s="161"/>
      <c r="K49" s="162">
        <f t="shared" si="16"/>
        <v>0</v>
      </c>
      <c r="L49" s="162">
        <v>0</v>
      </c>
      <c r="M49" s="162">
        <f t="shared" si="17"/>
        <v>0</v>
      </c>
      <c r="N49" s="162">
        <v>3.0000000000000001E-5</v>
      </c>
      <c r="O49" s="162">
        <f t="shared" si="18"/>
        <v>0</v>
      </c>
      <c r="P49" s="162">
        <v>0</v>
      </c>
      <c r="Q49" s="162">
        <f t="shared" si="19"/>
        <v>0</v>
      </c>
      <c r="R49" s="162"/>
      <c r="S49" s="162"/>
      <c r="T49" s="163">
        <v>0.129</v>
      </c>
      <c r="U49" s="162">
        <f t="shared" si="20"/>
        <v>3.9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103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51">
        <v>39</v>
      </c>
      <c r="B50" s="151" t="s">
        <v>182</v>
      </c>
      <c r="C50" s="186" t="s">
        <v>183</v>
      </c>
      <c r="D50" s="156" t="s">
        <v>106</v>
      </c>
      <c r="E50" s="158">
        <v>18.3</v>
      </c>
      <c r="F50" s="161"/>
      <c r="G50" s="162">
        <f t="shared" si="14"/>
        <v>0</v>
      </c>
      <c r="H50" s="161"/>
      <c r="I50" s="162">
        <f t="shared" si="15"/>
        <v>0</v>
      </c>
      <c r="J50" s="161"/>
      <c r="K50" s="162">
        <f t="shared" si="16"/>
        <v>0</v>
      </c>
      <c r="L50" s="162">
        <v>0</v>
      </c>
      <c r="M50" s="162">
        <f t="shared" si="17"/>
        <v>0</v>
      </c>
      <c r="N50" s="162">
        <v>6.0000000000000002E-5</v>
      </c>
      <c r="O50" s="162">
        <f t="shared" si="18"/>
        <v>0</v>
      </c>
      <c r="P50" s="162">
        <v>0</v>
      </c>
      <c r="Q50" s="162">
        <f t="shared" si="19"/>
        <v>0</v>
      </c>
      <c r="R50" s="162"/>
      <c r="S50" s="162"/>
      <c r="T50" s="163">
        <v>0.129</v>
      </c>
      <c r="U50" s="162">
        <f t="shared" si="20"/>
        <v>2.36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103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51">
        <v>40</v>
      </c>
      <c r="B51" s="151" t="s">
        <v>184</v>
      </c>
      <c r="C51" s="186" t="s">
        <v>185</v>
      </c>
      <c r="D51" s="156" t="s">
        <v>106</v>
      </c>
      <c r="E51" s="158">
        <v>11.3</v>
      </c>
      <c r="F51" s="161"/>
      <c r="G51" s="162">
        <f t="shared" si="14"/>
        <v>0</v>
      </c>
      <c r="H51" s="161"/>
      <c r="I51" s="162">
        <f t="shared" si="15"/>
        <v>0</v>
      </c>
      <c r="J51" s="161"/>
      <c r="K51" s="162">
        <f t="shared" si="16"/>
        <v>0</v>
      </c>
      <c r="L51" s="162">
        <v>0</v>
      </c>
      <c r="M51" s="162">
        <f t="shared" si="17"/>
        <v>0</v>
      </c>
      <c r="N51" s="162">
        <v>6.0000000000000002E-5</v>
      </c>
      <c r="O51" s="162">
        <f t="shared" si="18"/>
        <v>0</v>
      </c>
      <c r="P51" s="162">
        <v>0</v>
      </c>
      <c r="Q51" s="162">
        <f t="shared" si="19"/>
        <v>0</v>
      </c>
      <c r="R51" s="162"/>
      <c r="S51" s="162"/>
      <c r="T51" s="163">
        <v>0.14199999999999999</v>
      </c>
      <c r="U51" s="162">
        <f t="shared" si="20"/>
        <v>1.6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103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51">
        <v>41</v>
      </c>
      <c r="B52" s="151" t="s">
        <v>186</v>
      </c>
      <c r="C52" s="186" t="s">
        <v>187</v>
      </c>
      <c r="D52" s="156" t="s">
        <v>106</v>
      </c>
      <c r="E52" s="158">
        <v>9.5</v>
      </c>
      <c r="F52" s="161"/>
      <c r="G52" s="162">
        <f t="shared" si="14"/>
        <v>0</v>
      </c>
      <c r="H52" s="161"/>
      <c r="I52" s="162">
        <f t="shared" si="15"/>
        <v>0</v>
      </c>
      <c r="J52" s="161"/>
      <c r="K52" s="162">
        <f t="shared" si="16"/>
        <v>0</v>
      </c>
      <c r="L52" s="162">
        <v>0</v>
      </c>
      <c r="M52" s="162">
        <f t="shared" si="17"/>
        <v>0</v>
      </c>
      <c r="N52" s="162">
        <v>5.0000000000000002E-5</v>
      </c>
      <c r="O52" s="162">
        <f t="shared" si="18"/>
        <v>0</v>
      </c>
      <c r="P52" s="162">
        <v>0</v>
      </c>
      <c r="Q52" s="162">
        <f t="shared" si="19"/>
        <v>0</v>
      </c>
      <c r="R52" s="162"/>
      <c r="S52" s="162"/>
      <c r="T52" s="163">
        <v>0.129</v>
      </c>
      <c r="U52" s="162">
        <f t="shared" si="20"/>
        <v>1.23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103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51">
        <v>42</v>
      </c>
      <c r="B53" s="151" t="s">
        <v>188</v>
      </c>
      <c r="C53" s="186" t="s">
        <v>189</v>
      </c>
      <c r="D53" s="156" t="s">
        <v>106</v>
      </c>
      <c r="E53" s="158">
        <v>19.600000000000001</v>
      </c>
      <c r="F53" s="161"/>
      <c r="G53" s="162">
        <f t="shared" si="14"/>
        <v>0</v>
      </c>
      <c r="H53" s="161"/>
      <c r="I53" s="162">
        <f t="shared" si="15"/>
        <v>0</v>
      </c>
      <c r="J53" s="161"/>
      <c r="K53" s="162">
        <f t="shared" si="16"/>
        <v>0</v>
      </c>
      <c r="L53" s="162">
        <v>0</v>
      </c>
      <c r="M53" s="162">
        <f t="shared" si="17"/>
        <v>0</v>
      </c>
      <c r="N53" s="162">
        <v>9.0000000000000006E-5</v>
      </c>
      <c r="O53" s="162">
        <f t="shared" si="18"/>
        <v>0</v>
      </c>
      <c r="P53" s="162">
        <v>0</v>
      </c>
      <c r="Q53" s="162">
        <f t="shared" si="19"/>
        <v>0</v>
      </c>
      <c r="R53" s="162"/>
      <c r="S53" s="162"/>
      <c r="T53" s="163">
        <v>0.129</v>
      </c>
      <c r="U53" s="162">
        <f t="shared" si="20"/>
        <v>2.5299999999999998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103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1">
        <v>43</v>
      </c>
      <c r="B54" s="151" t="s">
        <v>190</v>
      </c>
      <c r="C54" s="186" t="s">
        <v>191</v>
      </c>
      <c r="D54" s="156" t="s">
        <v>115</v>
      </c>
      <c r="E54" s="158">
        <v>12</v>
      </c>
      <c r="F54" s="161"/>
      <c r="G54" s="162">
        <f t="shared" si="14"/>
        <v>0</v>
      </c>
      <c r="H54" s="161"/>
      <c r="I54" s="162">
        <f t="shared" si="15"/>
        <v>0</v>
      </c>
      <c r="J54" s="161"/>
      <c r="K54" s="162">
        <f t="shared" si="16"/>
        <v>0</v>
      </c>
      <c r="L54" s="162">
        <v>0</v>
      </c>
      <c r="M54" s="162">
        <f t="shared" si="17"/>
        <v>0</v>
      </c>
      <c r="N54" s="162">
        <v>0</v>
      </c>
      <c r="O54" s="162">
        <f t="shared" si="18"/>
        <v>0</v>
      </c>
      <c r="P54" s="162">
        <v>0</v>
      </c>
      <c r="Q54" s="162">
        <f t="shared" si="19"/>
        <v>0</v>
      </c>
      <c r="R54" s="162"/>
      <c r="S54" s="162"/>
      <c r="T54" s="163">
        <v>0.42499999999999999</v>
      </c>
      <c r="U54" s="162">
        <f t="shared" si="20"/>
        <v>5.0999999999999996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103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1">
        <v>44</v>
      </c>
      <c r="B55" s="151" t="s">
        <v>192</v>
      </c>
      <c r="C55" s="186" t="s">
        <v>193</v>
      </c>
      <c r="D55" s="156" t="s">
        <v>194</v>
      </c>
      <c r="E55" s="158">
        <v>12</v>
      </c>
      <c r="F55" s="161"/>
      <c r="G55" s="162">
        <f t="shared" si="14"/>
        <v>0</v>
      </c>
      <c r="H55" s="161"/>
      <c r="I55" s="162">
        <f t="shared" si="15"/>
        <v>0</v>
      </c>
      <c r="J55" s="161"/>
      <c r="K55" s="162">
        <f t="shared" si="16"/>
        <v>0</v>
      </c>
      <c r="L55" s="162">
        <v>0</v>
      </c>
      <c r="M55" s="162">
        <f t="shared" si="17"/>
        <v>0</v>
      </c>
      <c r="N55" s="162">
        <v>0</v>
      </c>
      <c r="O55" s="162">
        <f t="shared" si="18"/>
        <v>0</v>
      </c>
      <c r="P55" s="162">
        <v>0</v>
      </c>
      <c r="Q55" s="162">
        <f t="shared" si="19"/>
        <v>0</v>
      </c>
      <c r="R55" s="162"/>
      <c r="S55" s="162"/>
      <c r="T55" s="163">
        <v>0.105</v>
      </c>
      <c r="U55" s="162">
        <f t="shared" si="20"/>
        <v>1.26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103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>
        <v>45</v>
      </c>
      <c r="B56" s="151" t="s">
        <v>195</v>
      </c>
      <c r="C56" s="186" t="s">
        <v>196</v>
      </c>
      <c r="D56" s="156" t="s">
        <v>115</v>
      </c>
      <c r="E56" s="158">
        <v>2</v>
      </c>
      <c r="F56" s="161"/>
      <c r="G56" s="162">
        <f t="shared" si="14"/>
        <v>0</v>
      </c>
      <c r="H56" s="161"/>
      <c r="I56" s="162">
        <f t="shared" si="15"/>
        <v>0</v>
      </c>
      <c r="J56" s="161"/>
      <c r="K56" s="162">
        <f t="shared" si="16"/>
        <v>0</v>
      </c>
      <c r="L56" s="162">
        <v>0</v>
      </c>
      <c r="M56" s="162">
        <f t="shared" si="17"/>
        <v>0</v>
      </c>
      <c r="N56" s="162">
        <v>1.3999999999999999E-4</v>
      </c>
      <c r="O56" s="162">
        <f t="shared" si="18"/>
        <v>0</v>
      </c>
      <c r="P56" s="162">
        <v>0</v>
      </c>
      <c r="Q56" s="162">
        <f t="shared" si="19"/>
        <v>0</v>
      </c>
      <c r="R56" s="162"/>
      <c r="S56" s="162"/>
      <c r="T56" s="163">
        <v>0.16500000000000001</v>
      </c>
      <c r="U56" s="162">
        <f t="shared" si="20"/>
        <v>0.33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103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1">
        <v>46</v>
      </c>
      <c r="B57" s="151" t="s">
        <v>197</v>
      </c>
      <c r="C57" s="186" t="s">
        <v>198</v>
      </c>
      <c r="D57" s="156" t="s">
        <v>115</v>
      </c>
      <c r="E57" s="158">
        <v>3</v>
      </c>
      <c r="F57" s="161"/>
      <c r="G57" s="162">
        <f t="shared" si="14"/>
        <v>0</v>
      </c>
      <c r="H57" s="161"/>
      <c r="I57" s="162">
        <f t="shared" si="15"/>
        <v>0</v>
      </c>
      <c r="J57" s="161"/>
      <c r="K57" s="162">
        <f t="shared" si="16"/>
        <v>0</v>
      </c>
      <c r="L57" s="162">
        <v>0</v>
      </c>
      <c r="M57" s="162">
        <f t="shared" si="17"/>
        <v>0</v>
      </c>
      <c r="N57" s="162">
        <v>2.0000000000000001E-4</v>
      </c>
      <c r="O57" s="162">
        <f t="shared" si="18"/>
        <v>0</v>
      </c>
      <c r="P57" s="162">
        <v>0</v>
      </c>
      <c r="Q57" s="162">
        <f t="shared" si="19"/>
        <v>0</v>
      </c>
      <c r="R57" s="162"/>
      <c r="S57" s="162"/>
      <c r="T57" s="163">
        <v>0.20699999999999999</v>
      </c>
      <c r="U57" s="162">
        <f t="shared" si="20"/>
        <v>0.62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103</v>
      </c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1">
        <v>47</v>
      </c>
      <c r="B58" s="151" t="s">
        <v>199</v>
      </c>
      <c r="C58" s="186" t="s">
        <v>200</v>
      </c>
      <c r="D58" s="156" t="s">
        <v>115</v>
      </c>
      <c r="E58" s="158">
        <v>1</v>
      </c>
      <c r="F58" s="161"/>
      <c r="G58" s="162">
        <f t="shared" si="14"/>
        <v>0</v>
      </c>
      <c r="H58" s="161"/>
      <c r="I58" s="162">
        <f t="shared" si="15"/>
        <v>0</v>
      </c>
      <c r="J58" s="161"/>
      <c r="K58" s="162">
        <f t="shared" si="16"/>
        <v>0</v>
      </c>
      <c r="L58" s="162">
        <v>0</v>
      </c>
      <c r="M58" s="162">
        <f t="shared" si="17"/>
        <v>0</v>
      </c>
      <c r="N58" s="162">
        <v>1.8000000000000001E-4</v>
      </c>
      <c r="O58" s="162">
        <f t="shared" si="18"/>
        <v>0</v>
      </c>
      <c r="P58" s="162">
        <v>0</v>
      </c>
      <c r="Q58" s="162">
        <f t="shared" si="19"/>
        <v>0</v>
      </c>
      <c r="R58" s="162"/>
      <c r="S58" s="162"/>
      <c r="T58" s="163">
        <v>0.16500000000000001</v>
      </c>
      <c r="U58" s="162">
        <f t="shared" si="20"/>
        <v>0.17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103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1">
        <v>48</v>
      </c>
      <c r="B59" s="151" t="s">
        <v>201</v>
      </c>
      <c r="C59" s="186" t="s">
        <v>202</v>
      </c>
      <c r="D59" s="156" t="s">
        <v>115</v>
      </c>
      <c r="E59" s="158">
        <v>1</v>
      </c>
      <c r="F59" s="161"/>
      <c r="G59" s="162">
        <f t="shared" si="14"/>
        <v>0</v>
      </c>
      <c r="H59" s="161"/>
      <c r="I59" s="162">
        <f t="shared" si="15"/>
        <v>0</v>
      </c>
      <c r="J59" s="161"/>
      <c r="K59" s="162">
        <f t="shared" si="16"/>
        <v>0</v>
      </c>
      <c r="L59" s="162">
        <v>0</v>
      </c>
      <c r="M59" s="162">
        <f t="shared" si="17"/>
        <v>0</v>
      </c>
      <c r="N59" s="162">
        <v>2.5000000000000001E-4</v>
      </c>
      <c r="O59" s="162">
        <f t="shared" si="18"/>
        <v>0</v>
      </c>
      <c r="P59" s="162">
        <v>0</v>
      </c>
      <c r="Q59" s="162">
        <f t="shared" si="19"/>
        <v>0</v>
      </c>
      <c r="R59" s="162"/>
      <c r="S59" s="162"/>
      <c r="T59" s="163">
        <v>0.20699999999999999</v>
      </c>
      <c r="U59" s="162">
        <f t="shared" si="20"/>
        <v>0.21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103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49</v>
      </c>
      <c r="B60" s="151" t="s">
        <v>203</v>
      </c>
      <c r="C60" s="186" t="s">
        <v>204</v>
      </c>
      <c r="D60" s="156" t="s">
        <v>115</v>
      </c>
      <c r="E60" s="158">
        <v>1</v>
      </c>
      <c r="F60" s="161"/>
      <c r="G60" s="162">
        <f t="shared" si="14"/>
        <v>0</v>
      </c>
      <c r="H60" s="161"/>
      <c r="I60" s="162">
        <f t="shared" si="15"/>
        <v>0</v>
      </c>
      <c r="J60" s="161"/>
      <c r="K60" s="162">
        <f t="shared" si="16"/>
        <v>0</v>
      </c>
      <c r="L60" s="162">
        <v>0</v>
      </c>
      <c r="M60" s="162">
        <f t="shared" si="17"/>
        <v>0</v>
      </c>
      <c r="N60" s="162">
        <v>4.8999999999999998E-4</v>
      </c>
      <c r="O60" s="162">
        <f t="shared" si="18"/>
        <v>0</v>
      </c>
      <c r="P60" s="162">
        <v>0</v>
      </c>
      <c r="Q60" s="162">
        <f t="shared" si="19"/>
        <v>0</v>
      </c>
      <c r="R60" s="162"/>
      <c r="S60" s="162"/>
      <c r="T60" s="163">
        <v>0</v>
      </c>
      <c r="U60" s="162">
        <f t="shared" si="20"/>
        <v>0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149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51">
        <v>50</v>
      </c>
      <c r="B61" s="151" t="s">
        <v>205</v>
      </c>
      <c r="C61" s="186" t="s">
        <v>206</v>
      </c>
      <c r="D61" s="156" t="s">
        <v>115</v>
      </c>
      <c r="E61" s="158">
        <v>4</v>
      </c>
      <c r="F61" s="161"/>
      <c r="G61" s="162">
        <f t="shared" si="14"/>
        <v>0</v>
      </c>
      <c r="H61" s="161"/>
      <c r="I61" s="162">
        <f t="shared" si="15"/>
        <v>0</v>
      </c>
      <c r="J61" s="161"/>
      <c r="K61" s="162">
        <f t="shared" si="16"/>
        <v>0</v>
      </c>
      <c r="L61" s="162">
        <v>0</v>
      </c>
      <c r="M61" s="162">
        <f t="shared" si="17"/>
        <v>0</v>
      </c>
      <c r="N61" s="162">
        <v>0</v>
      </c>
      <c r="O61" s="162">
        <f t="shared" si="18"/>
        <v>0</v>
      </c>
      <c r="P61" s="162">
        <v>0</v>
      </c>
      <c r="Q61" s="162">
        <f t="shared" si="19"/>
        <v>0</v>
      </c>
      <c r="R61" s="162"/>
      <c r="S61" s="162"/>
      <c r="T61" s="163">
        <v>6.2E-2</v>
      </c>
      <c r="U61" s="162">
        <f t="shared" si="20"/>
        <v>0.25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103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>
        <v>51</v>
      </c>
      <c r="B62" s="151" t="s">
        <v>207</v>
      </c>
      <c r="C62" s="186" t="s">
        <v>208</v>
      </c>
      <c r="D62" s="156" t="s">
        <v>115</v>
      </c>
      <c r="E62" s="158">
        <v>1</v>
      </c>
      <c r="F62" s="161"/>
      <c r="G62" s="162">
        <f t="shared" si="14"/>
        <v>0</v>
      </c>
      <c r="H62" s="161"/>
      <c r="I62" s="162">
        <f t="shared" si="15"/>
        <v>0</v>
      </c>
      <c r="J62" s="161"/>
      <c r="K62" s="162">
        <f t="shared" si="16"/>
        <v>0</v>
      </c>
      <c r="L62" s="162">
        <v>0</v>
      </c>
      <c r="M62" s="162">
        <f t="shared" si="17"/>
        <v>0</v>
      </c>
      <c r="N62" s="162">
        <v>2.4000000000000001E-4</v>
      </c>
      <c r="O62" s="162">
        <f t="shared" si="18"/>
        <v>0</v>
      </c>
      <c r="P62" s="162">
        <v>0</v>
      </c>
      <c r="Q62" s="162">
        <f t="shared" si="19"/>
        <v>0</v>
      </c>
      <c r="R62" s="162"/>
      <c r="S62" s="162"/>
      <c r="T62" s="163">
        <v>0.20699999999999999</v>
      </c>
      <c r="U62" s="162">
        <f t="shared" si="20"/>
        <v>0.21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103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1">
        <v>52</v>
      </c>
      <c r="B63" s="151" t="s">
        <v>209</v>
      </c>
      <c r="C63" s="186" t="s">
        <v>210</v>
      </c>
      <c r="D63" s="156" t="s">
        <v>115</v>
      </c>
      <c r="E63" s="158">
        <v>1</v>
      </c>
      <c r="F63" s="161"/>
      <c r="G63" s="162">
        <f t="shared" si="14"/>
        <v>0</v>
      </c>
      <c r="H63" s="161"/>
      <c r="I63" s="162">
        <f t="shared" si="15"/>
        <v>0</v>
      </c>
      <c r="J63" s="161"/>
      <c r="K63" s="162">
        <f t="shared" si="16"/>
        <v>0</v>
      </c>
      <c r="L63" s="162">
        <v>0</v>
      </c>
      <c r="M63" s="162">
        <f t="shared" si="17"/>
        <v>0</v>
      </c>
      <c r="N63" s="162">
        <v>7.6999999999999996E-4</v>
      </c>
      <c r="O63" s="162">
        <f t="shared" si="18"/>
        <v>0</v>
      </c>
      <c r="P63" s="162">
        <v>0</v>
      </c>
      <c r="Q63" s="162">
        <f t="shared" si="19"/>
        <v>0</v>
      </c>
      <c r="R63" s="162"/>
      <c r="S63" s="162"/>
      <c r="T63" s="163">
        <v>0.42399999999999999</v>
      </c>
      <c r="U63" s="162">
        <f t="shared" si="20"/>
        <v>0.42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103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1">
        <v>53</v>
      </c>
      <c r="B64" s="151" t="s">
        <v>211</v>
      </c>
      <c r="C64" s="186" t="s">
        <v>212</v>
      </c>
      <c r="D64" s="156" t="s">
        <v>115</v>
      </c>
      <c r="E64" s="158">
        <v>1</v>
      </c>
      <c r="F64" s="161"/>
      <c r="G64" s="162">
        <f t="shared" si="14"/>
        <v>0</v>
      </c>
      <c r="H64" s="161"/>
      <c r="I64" s="162">
        <f t="shared" si="15"/>
        <v>0</v>
      </c>
      <c r="J64" s="161"/>
      <c r="K64" s="162">
        <f t="shared" si="16"/>
        <v>0</v>
      </c>
      <c r="L64" s="162">
        <v>0</v>
      </c>
      <c r="M64" s="162">
        <f t="shared" si="17"/>
        <v>0</v>
      </c>
      <c r="N64" s="162">
        <v>2.0600000000000002E-3</v>
      </c>
      <c r="O64" s="162">
        <f t="shared" si="18"/>
        <v>0</v>
      </c>
      <c r="P64" s="162">
        <v>0</v>
      </c>
      <c r="Q64" s="162">
        <f t="shared" si="19"/>
        <v>0</v>
      </c>
      <c r="R64" s="162"/>
      <c r="S64" s="162"/>
      <c r="T64" s="163">
        <v>0.372</v>
      </c>
      <c r="U64" s="162">
        <f t="shared" si="20"/>
        <v>0.37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 t="s">
        <v>103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1">
        <v>54</v>
      </c>
      <c r="B65" s="151" t="s">
        <v>213</v>
      </c>
      <c r="C65" s="186" t="s">
        <v>214</v>
      </c>
      <c r="D65" s="156" t="s">
        <v>115</v>
      </c>
      <c r="E65" s="158">
        <v>1</v>
      </c>
      <c r="F65" s="161"/>
      <c r="G65" s="162">
        <f t="shared" si="14"/>
        <v>0</v>
      </c>
      <c r="H65" s="161"/>
      <c r="I65" s="162">
        <f t="shared" si="15"/>
        <v>0</v>
      </c>
      <c r="J65" s="161"/>
      <c r="K65" s="162">
        <f t="shared" si="16"/>
        <v>0</v>
      </c>
      <c r="L65" s="162">
        <v>0</v>
      </c>
      <c r="M65" s="162">
        <f t="shared" si="17"/>
        <v>0</v>
      </c>
      <c r="N65" s="162">
        <v>5.9999999999999995E-4</v>
      </c>
      <c r="O65" s="162">
        <f t="shared" si="18"/>
        <v>0</v>
      </c>
      <c r="P65" s="162">
        <v>0</v>
      </c>
      <c r="Q65" s="162">
        <f t="shared" si="19"/>
        <v>0</v>
      </c>
      <c r="R65" s="162"/>
      <c r="S65" s="162"/>
      <c r="T65" s="163">
        <v>0</v>
      </c>
      <c r="U65" s="162">
        <f t="shared" si="20"/>
        <v>0</v>
      </c>
      <c r="V65" s="150"/>
      <c r="W65" s="150"/>
      <c r="X65" s="150"/>
      <c r="Y65" s="150"/>
      <c r="Z65" s="150"/>
      <c r="AA65" s="150"/>
      <c r="AB65" s="150"/>
      <c r="AC65" s="150"/>
      <c r="AD65" s="150"/>
      <c r="AE65" s="150" t="s">
        <v>149</v>
      </c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1">
        <v>55</v>
      </c>
      <c r="B66" s="151" t="s">
        <v>215</v>
      </c>
      <c r="C66" s="186" t="s">
        <v>216</v>
      </c>
      <c r="D66" s="156" t="s">
        <v>115</v>
      </c>
      <c r="E66" s="158">
        <v>6</v>
      </c>
      <c r="F66" s="161"/>
      <c r="G66" s="162">
        <f t="shared" si="14"/>
        <v>0</v>
      </c>
      <c r="H66" s="161"/>
      <c r="I66" s="162">
        <f t="shared" si="15"/>
        <v>0</v>
      </c>
      <c r="J66" s="161"/>
      <c r="K66" s="162">
        <f t="shared" si="16"/>
        <v>0</v>
      </c>
      <c r="L66" s="162">
        <v>0</v>
      </c>
      <c r="M66" s="162">
        <f t="shared" si="17"/>
        <v>0</v>
      </c>
      <c r="N66" s="162">
        <v>4.0000000000000003E-5</v>
      </c>
      <c r="O66" s="162">
        <f t="shared" si="18"/>
        <v>0</v>
      </c>
      <c r="P66" s="162">
        <v>0</v>
      </c>
      <c r="Q66" s="162">
        <f t="shared" si="19"/>
        <v>0</v>
      </c>
      <c r="R66" s="162"/>
      <c r="S66" s="162"/>
      <c r="T66" s="163">
        <v>0.14499999999999999</v>
      </c>
      <c r="U66" s="162">
        <f t="shared" si="20"/>
        <v>0.87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103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1">
        <v>56</v>
      </c>
      <c r="B67" s="151" t="s">
        <v>217</v>
      </c>
      <c r="C67" s="186" t="s">
        <v>218</v>
      </c>
      <c r="D67" s="156" t="s">
        <v>115</v>
      </c>
      <c r="E67" s="158">
        <v>4</v>
      </c>
      <c r="F67" s="161"/>
      <c r="G67" s="162">
        <f t="shared" si="14"/>
        <v>0</v>
      </c>
      <c r="H67" s="161"/>
      <c r="I67" s="162">
        <f t="shared" si="15"/>
        <v>0</v>
      </c>
      <c r="J67" s="161"/>
      <c r="K67" s="162">
        <f t="shared" si="16"/>
        <v>0</v>
      </c>
      <c r="L67" s="162">
        <v>0</v>
      </c>
      <c r="M67" s="162">
        <f t="shared" si="17"/>
        <v>0</v>
      </c>
      <c r="N67" s="162">
        <v>0</v>
      </c>
      <c r="O67" s="162">
        <f t="shared" si="18"/>
        <v>0</v>
      </c>
      <c r="P67" s="162">
        <v>0</v>
      </c>
      <c r="Q67" s="162">
        <f t="shared" si="19"/>
        <v>0</v>
      </c>
      <c r="R67" s="162"/>
      <c r="S67" s="162"/>
      <c r="T67" s="163">
        <v>0.16500000000000001</v>
      </c>
      <c r="U67" s="162">
        <f t="shared" si="20"/>
        <v>0.66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 t="s">
        <v>103</v>
      </c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1">
        <v>57</v>
      </c>
      <c r="B68" s="151" t="s">
        <v>219</v>
      </c>
      <c r="C68" s="186" t="s">
        <v>220</v>
      </c>
      <c r="D68" s="156" t="s">
        <v>115</v>
      </c>
      <c r="E68" s="158">
        <v>6</v>
      </c>
      <c r="F68" s="161"/>
      <c r="G68" s="162">
        <f t="shared" si="14"/>
        <v>0</v>
      </c>
      <c r="H68" s="161"/>
      <c r="I68" s="162">
        <f t="shared" si="15"/>
        <v>0</v>
      </c>
      <c r="J68" s="161"/>
      <c r="K68" s="162">
        <f t="shared" si="16"/>
        <v>0</v>
      </c>
      <c r="L68" s="162">
        <v>0</v>
      </c>
      <c r="M68" s="162">
        <f t="shared" si="17"/>
        <v>0</v>
      </c>
      <c r="N68" s="162">
        <v>0</v>
      </c>
      <c r="O68" s="162">
        <f t="shared" si="18"/>
        <v>0</v>
      </c>
      <c r="P68" s="162">
        <v>0</v>
      </c>
      <c r="Q68" s="162">
        <f t="shared" si="19"/>
        <v>0</v>
      </c>
      <c r="R68" s="162"/>
      <c r="S68" s="162"/>
      <c r="T68" s="163">
        <v>0.20699999999999999</v>
      </c>
      <c r="U68" s="162">
        <f t="shared" si="20"/>
        <v>1.24</v>
      </c>
      <c r="V68" s="150"/>
      <c r="W68" s="150"/>
      <c r="X68" s="150"/>
      <c r="Y68" s="150"/>
      <c r="Z68" s="150"/>
      <c r="AA68" s="150"/>
      <c r="AB68" s="150"/>
      <c r="AC68" s="150"/>
      <c r="AD68" s="150"/>
      <c r="AE68" s="150" t="s">
        <v>103</v>
      </c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1">
        <v>58</v>
      </c>
      <c r="B69" s="151" t="s">
        <v>221</v>
      </c>
      <c r="C69" s="186" t="s">
        <v>222</v>
      </c>
      <c r="D69" s="156" t="s">
        <v>115</v>
      </c>
      <c r="E69" s="158">
        <v>1</v>
      </c>
      <c r="F69" s="161"/>
      <c r="G69" s="162">
        <f t="shared" si="14"/>
        <v>0</v>
      </c>
      <c r="H69" s="161"/>
      <c r="I69" s="162">
        <f t="shared" si="15"/>
        <v>0</v>
      </c>
      <c r="J69" s="161"/>
      <c r="K69" s="162">
        <f t="shared" si="16"/>
        <v>0</v>
      </c>
      <c r="L69" s="162">
        <v>0</v>
      </c>
      <c r="M69" s="162">
        <f t="shared" si="17"/>
        <v>0</v>
      </c>
      <c r="N69" s="162">
        <v>0</v>
      </c>
      <c r="O69" s="162">
        <f t="shared" si="18"/>
        <v>0</v>
      </c>
      <c r="P69" s="162">
        <v>0</v>
      </c>
      <c r="Q69" s="162">
        <f t="shared" si="19"/>
        <v>0</v>
      </c>
      <c r="R69" s="162"/>
      <c r="S69" s="162"/>
      <c r="T69" s="163">
        <v>0.53800000000000003</v>
      </c>
      <c r="U69" s="162">
        <f t="shared" si="20"/>
        <v>0.54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103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1">
        <v>59</v>
      </c>
      <c r="B70" s="151" t="s">
        <v>223</v>
      </c>
      <c r="C70" s="186" t="s">
        <v>224</v>
      </c>
      <c r="D70" s="156" t="s">
        <v>106</v>
      </c>
      <c r="E70" s="158">
        <v>90</v>
      </c>
      <c r="F70" s="161"/>
      <c r="G70" s="162">
        <f t="shared" si="14"/>
        <v>0</v>
      </c>
      <c r="H70" s="161"/>
      <c r="I70" s="162">
        <f t="shared" si="15"/>
        <v>0</v>
      </c>
      <c r="J70" s="161"/>
      <c r="K70" s="162">
        <f t="shared" si="16"/>
        <v>0</v>
      </c>
      <c r="L70" s="162">
        <v>0</v>
      </c>
      <c r="M70" s="162">
        <f t="shared" si="17"/>
        <v>0</v>
      </c>
      <c r="N70" s="162">
        <v>1.8000000000000001E-4</v>
      </c>
      <c r="O70" s="162">
        <f t="shared" si="18"/>
        <v>0.02</v>
      </c>
      <c r="P70" s="162">
        <v>0</v>
      </c>
      <c r="Q70" s="162">
        <f t="shared" si="19"/>
        <v>0</v>
      </c>
      <c r="R70" s="162"/>
      <c r="S70" s="162"/>
      <c r="T70" s="163">
        <v>6.7000000000000004E-2</v>
      </c>
      <c r="U70" s="162">
        <f t="shared" si="20"/>
        <v>6.03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103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1">
        <v>60</v>
      </c>
      <c r="B71" s="151" t="s">
        <v>225</v>
      </c>
      <c r="C71" s="186" t="s">
        <v>226</v>
      </c>
      <c r="D71" s="156" t="s">
        <v>106</v>
      </c>
      <c r="E71" s="158">
        <v>90</v>
      </c>
      <c r="F71" s="161"/>
      <c r="G71" s="162">
        <f t="shared" si="14"/>
        <v>0</v>
      </c>
      <c r="H71" s="161"/>
      <c r="I71" s="162">
        <f t="shared" si="15"/>
        <v>0</v>
      </c>
      <c r="J71" s="161"/>
      <c r="K71" s="162">
        <f t="shared" si="16"/>
        <v>0</v>
      </c>
      <c r="L71" s="162">
        <v>0</v>
      </c>
      <c r="M71" s="162">
        <f t="shared" si="17"/>
        <v>0</v>
      </c>
      <c r="N71" s="162">
        <v>1.0000000000000001E-5</v>
      </c>
      <c r="O71" s="162">
        <f t="shared" si="18"/>
        <v>0</v>
      </c>
      <c r="P71" s="162">
        <v>0</v>
      </c>
      <c r="Q71" s="162">
        <f t="shared" si="19"/>
        <v>0</v>
      </c>
      <c r="R71" s="162"/>
      <c r="S71" s="162"/>
      <c r="T71" s="163">
        <v>6.2E-2</v>
      </c>
      <c r="U71" s="162">
        <f t="shared" si="20"/>
        <v>5.58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103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1">
        <v>61</v>
      </c>
      <c r="B72" s="151" t="s">
        <v>227</v>
      </c>
      <c r="C72" s="186" t="s">
        <v>228</v>
      </c>
      <c r="D72" s="156" t="s">
        <v>115</v>
      </c>
      <c r="E72" s="158">
        <v>1</v>
      </c>
      <c r="F72" s="161"/>
      <c r="G72" s="162">
        <f t="shared" si="14"/>
        <v>0</v>
      </c>
      <c r="H72" s="161"/>
      <c r="I72" s="162">
        <f t="shared" si="15"/>
        <v>0</v>
      </c>
      <c r="J72" s="161"/>
      <c r="K72" s="162">
        <f t="shared" si="16"/>
        <v>0</v>
      </c>
      <c r="L72" s="162">
        <v>0</v>
      </c>
      <c r="M72" s="162">
        <f t="shared" si="17"/>
        <v>0</v>
      </c>
      <c r="N72" s="162">
        <v>0</v>
      </c>
      <c r="O72" s="162">
        <f t="shared" si="18"/>
        <v>0</v>
      </c>
      <c r="P72" s="162">
        <v>0</v>
      </c>
      <c r="Q72" s="162">
        <f t="shared" si="19"/>
        <v>0</v>
      </c>
      <c r="R72" s="162"/>
      <c r="S72" s="162"/>
      <c r="T72" s="163">
        <v>0.21593999999999999</v>
      </c>
      <c r="U72" s="162">
        <f t="shared" si="20"/>
        <v>0.22</v>
      </c>
      <c r="V72" s="150"/>
      <c r="W72" s="150"/>
      <c r="X72" s="150"/>
      <c r="Y72" s="150"/>
      <c r="Z72" s="150"/>
      <c r="AA72" s="150"/>
      <c r="AB72" s="150"/>
      <c r="AC72" s="150"/>
      <c r="AD72" s="150"/>
      <c r="AE72" s="150" t="s">
        <v>103</v>
      </c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1">
        <v>62</v>
      </c>
      <c r="B73" s="151" t="s">
        <v>229</v>
      </c>
      <c r="C73" s="186" t="s">
        <v>230</v>
      </c>
      <c r="D73" s="156" t="s">
        <v>120</v>
      </c>
      <c r="E73" s="158">
        <v>0.44</v>
      </c>
      <c r="F73" s="161"/>
      <c r="G73" s="162">
        <f t="shared" si="14"/>
        <v>0</v>
      </c>
      <c r="H73" s="161"/>
      <c r="I73" s="162">
        <f t="shared" si="15"/>
        <v>0</v>
      </c>
      <c r="J73" s="161"/>
      <c r="K73" s="162">
        <f t="shared" si="16"/>
        <v>0</v>
      </c>
      <c r="L73" s="162">
        <v>0</v>
      </c>
      <c r="M73" s="162">
        <f t="shared" si="17"/>
        <v>0</v>
      </c>
      <c r="N73" s="162">
        <v>0</v>
      </c>
      <c r="O73" s="162">
        <f t="shared" si="18"/>
        <v>0</v>
      </c>
      <c r="P73" s="162">
        <v>0</v>
      </c>
      <c r="Q73" s="162">
        <f t="shared" si="19"/>
        <v>0</v>
      </c>
      <c r="R73" s="162"/>
      <c r="S73" s="162"/>
      <c r="T73" s="163">
        <v>1.3740000000000001</v>
      </c>
      <c r="U73" s="162">
        <f t="shared" si="20"/>
        <v>0.6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103</v>
      </c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1">
        <v>63</v>
      </c>
      <c r="B74" s="151" t="s">
        <v>231</v>
      </c>
      <c r="C74" s="186" t="s">
        <v>232</v>
      </c>
      <c r="D74" s="156" t="s">
        <v>106</v>
      </c>
      <c r="E74" s="158">
        <v>15</v>
      </c>
      <c r="F74" s="161"/>
      <c r="G74" s="162">
        <f t="shared" si="14"/>
        <v>0</v>
      </c>
      <c r="H74" s="161"/>
      <c r="I74" s="162">
        <f t="shared" si="15"/>
        <v>0</v>
      </c>
      <c r="J74" s="161"/>
      <c r="K74" s="162">
        <f t="shared" si="16"/>
        <v>0</v>
      </c>
      <c r="L74" s="162">
        <v>0</v>
      </c>
      <c r="M74" s="162">
        <f t="shared" si="17"/>
        <v>0</v>
      </c>
      <c r="N74" s="162">
        <v>0</v>
      </c>
      <c r="O74" s="162">
        <f t="shared" si="18"/>
        <v>0</v>
      </c>
      <c r="P74" s="162">
        <v>6.7000000000000002E-3</v>
      </c>
      <c r="Q74" s="162">
        <f t="shared" si="19"/>
        <v>0.1</v>
      </c>
      <c r="R74" s="162"/>
      <c r="S74" s="162"/>
      <c r="T74" s="163">
        <v>0.23899999999999999</v>
      </c>
      <c r="U74" s="162">
        <f t="shared" si="20"/>
        <v>3.59</v>
      </c>
      <c r="V74" s="150"/>
      <c r="W74" s="150"/>
      <c r="X74" s="150"/>
      <c r="Y74" s="150"/>
      <c r="Z74" s="150"/>
      <c r="AA74" s="150"/>
      <c r="AB74" s="150"/>
      <c r="AC74" s="150"/>
      <c r="AD74" s="150"/>
      <c r="AE74" s="150" t="s">
        <v>103</v>
      </c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1">
        <v>64</v>
      </c>
      <c r="B75" s="151" t="s">
        <v>233</v>
      </c>
      <c r="C75" s="186" t="s">
        <v>234</v>
      </c>
      <c r="D75" s="156" t="s">
        <v>106</v>
      </c>
      <c r="E75" s="158">
        <v>15</v>
      </c>
      <c r="F75" s="161"/>
      <c r="G75" s="162">
        <f t="shared" si="14"/>
        <v>0</v>
      </c>
      <c r="H75" s="161"/>
      <c r="I75" s="162">
        <f t="shared" si="15"/>
        <v>0</v>
      </c>
      <c r="J75" s="161"/>
      <c r="K75" s="162">
        <f t="shared" si="16"/>
        <v>0</v>
      </c>
      <c r="L75" s="162">
        <v>0</v>
      </c>
      <c r="M75" s="162">
        <f t="shared" si="17"/>
        <v>0</v>
      </c>
      <c r="N75" s="162">
        <v>0</v>
      </c>
      <c r="O75" s="162">
        <f t="shared" si="18"/>
        <v>0</v>
      </c>
      <c r="P75" s="162">
        <v>2.9E-4</v>
      </c>
      <c r="Q75" s="162">
        <f t="shared" si="19"/>
        <v>0</v>
      </c>
      <c r="R75" s="162"/>
      <c r="S75" s="162"/>
      <c r="T75" s="163">
        <v>8.3000000000000004E-2</v>
      </c>
      <c r="U75" s="162">
        <f t="shared" si="20"/>
        <v>1.25</v>
      </c>
      <c r="V75" s="150"/>
      <c r="W75" s="150"/>
      <c r="X75" s="150"/>
      <c r="Y75" s="150"/>
      <c r="Z75" s="150"/>
      <c r="AA75" s="150"/>
      <c r="AB75" s="150"/>
      <c r="AC75" s="150"/>
      <c r="AD75" s="150"/>
      <c r="AE75" s="150" t="s">
        <v>103</v>
      </c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1">
        <v>65</v>
      </c>
      <c r="B76" s="151" t="s">
        <v>235</v>
      </c>
      <c r="C76" s="186" t="s">
        <v>236</v>
      </c>
      <c r="D76" s="156" t="s">
        <v>120</v>
      </c>
      <c r="E76" s="158">
        <v>0.1</v>
      </c>
      <c r="F76" s="161"/>
      <c r="G76" s="162">
        <f t="shared" si="14"/>
        <v>0</v>
      </c>
      <c r="H76" s="161"/>
      <c r="I76" s="162">
        <f t="shared" si="15"/>
        <v>0</v>
      </c>
      <c r="J76" s="161"/>
      <c r="K76" s="162">
        <f t="shared" si="16"/>
        <v>0</v>
      </c>
      <c r="L76" s="162">
        <v>0</v>
      </c>
      <c r="M76" s="162">
        <f t="shared" si="17"/>
        <v>0</v>
      </c>
      <c r="N76" s="162">
        <v>0</v>
      </c>
      <c r="O76" s="162">
        <f t="shared" si="18"/>
        <v>0</v>
      </c>
      <c r="P76" s="162">
        <v>0</v>
      </c>
      <c r="Q76" s="162">
        <f t="shared" si="19"/>
        <v>0</v>
      </c>
      <c r="R76" s="162"/>
      <c r="S76" s="162"/>
      <c r="T76" s="163">
        <v>4.1550000000000002</v>
      </c>
      <c r="U76" s="162">
        <f t="shared" si="20"/>
        <v>0.42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103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52" t="s">
        <v>98</v>
      </c>
      <c r="B77" s="152" t="s">
        <v>67</v>
      </c>
      <c r="C77" s="187" t="s">
        <v>68</v>
      </c>
      <c r="D77" s="157"/>
      <c r="E77" s="159"/>
      <c r="F77" s="164"/>
      <c r="G77" s="164">
        <f>SUMIF(AE78:AE114,"&lt;&gt;NOR",G78:G114)</f>
        <v>0</v>
      </c>
      <c r="H77" s="164"/>
      <c r="I77" s="164">
        <f>SUM(I78:I114)</f>
        <v>0</v>
      </c>
      <c r="J77" s="164"/>
      <c r="K77" s="164">
        <f>SUM(K78:K114)</f>
        <v>0</v>
      </c>
      <c r="L77" s="164"/>
      <c r="M77" s="164">
        <f>SUM(M78:M114)</f>
        <v>0</v>
      </c>
      <c r="N77" s="164"/>
      <c r="O77" s="164">
        <f>SUM(O78:O114)</f>
        <v>0.25000000000000006</v>
      </c>
      <c r="P77" s="164"/>
      <c r="Q77" s="164">
        <f>SUM(Q78:Q114)</f>
        <v>0.19000000000000003</v>
      </c>
      <c r="R77" s="164"/>
      <c r="S77" s="164"/>
      <c r="T77" s="165"/>
      <c r="U77" s="164">
        <f>SUM(U78:U114)</f>
        <v>30.500000000000004</v>
      </c>
      <c r="AE77" t="s">
        <v>99</v>
      </c>
    </row>
    <row r="78" spans="1:60" ht="22.5" outlineLevel="1" x14ac:dyDescent="0.2">
      <c r="A78" s="151">
        <v>66</v>
      </c>
      <c r="B78" s="151" t="s">
        <v>237</v>
      </c>
      <c r="C78" s="186" t="s">
        <v>238</v>
      </c>
      <c r="D78" s="156" t="s">
        <v>194</v>
      </c>
      <c r="E78" s="158">
        <v>3</v>
      </c>
      <c r="F78" s="161"/>
      <c r="G78" s="162">
        <f t="shared" ref="G78:G114" si="21">ROUND(E78*F78,2)</f>
        <v>0</v>
      </c>
      <c r="H78" s="161"/>
      <c r="I78" s="162">
        <f t="shared" ref="I78:I114" si="22">ROUND(E78*H78,2)</f>
        <v>0</v>
      </c>
      <c r="J78" s="161"/>
      <c r="K78" s="162">
        <f t="shared" ref="K78:K114" si="23">ROUND(E78*J78,2)</f>
        <v>0</v>
      </c>
      <c r="L78" s="162">
        <v>0</v>
      </c>
      <c r="M78" s="162">
        <f t="shared" ref="M78:M114" si="24">G78*(1+L78/100)</f>
        <v>0</v>
      </c>
      <c r="N78" s="162">
        <v>2.1340000000000001E-2</v>
      </c>
      <c r="O78" s="162">
        <f t="shared" ref="O78:O114" si="25">ROUND(E78*N78,2)</f>
        <v>0.06</v>
      </c>
      <c r="P78" s="162">
        <v>0</v>
      </c>
      <c r="Q78" s="162">
        <f t="shared" ref="Q78:Q114" si="26">ROUND(E78*P78,2)</f>
        <v>0</v>
      </c>
      <c r="R78" s="162"/>
      <c r="S78" s="162"/>
      <c r="T78" s="163">
        <v>0.97299999999999998</v>
      </c>
      <c r="U78" s="162">
        <f t="shared" ref="U78:U114" si="27">ROUND(E78*T78,2)</f>
        <v>2.92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103</v>
      </c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1">
        <v>67</v>
      </c>
      <c r="B79" s="151" t="s">
        <v>239</v>
      </c>
      <c r="C79" s="186" t="s">
        <v>240</v>
      </c>
      <c r="D79" s="156" t="s">
        <v>194</v>
      </c>
      <c r="E79" s="158">
        <v>1</v>
      </c>
      <c r="F79" s="161"/>
      <c r="G79" s="162">
        <f t="shared" si="21"/>
        <v>0</v>
      </c>
      <c r="H79" s="161"/>
      <c r="I79" s="162">
        <f t="shared" si="22"/>
        <v>0</v>
      </c>
      <c r="J79" s="161"/>
      <c r="K79" s="162">
        <f t="shared" si="23"/>
        <v>0</v>
      </c>
      <c r="L79" s="162">
        <v>0</v>
      </c>
      <c r="M79" s="162">
        <f t="shared" si="24"/>
        <v>0</v>
      </c>
      <c r="N79" s="162">
        <v>2.4080000000000001E-2</v>
      </c>
      <c r="O79" s="162">
        <f t="shared" si="25"/>
        <v>0.02</v>
      </c>
      <c r="P79" s="162">
        <v>0</v>
      </c>
      <c r="Q79" s="162">
        <f t="shared" si="26"/>
        <v>0</v>
      </c>
      <c r="R79" s="162"/>
      <c r="S79" s="162"/>
      <c r="T79" s="163">
        <v>0.95499999999999996</v>
      </c>
      <c r="U79" s="162">
        <f t="shared" si="27"/>
        <v>0.96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103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>
        <v>68</v>
      </c>
      <c r="B80" s="151" t="s">
        <v>241</v>
      </c>
      <c r="C80" s="186" t="s">
        <v>242</v>
      </c>
      <c r="D80" s="156" t="s">
        <v>194</v>
      </c>
      <c r="E80" s="158">
        <v>4</v>
      </c>
      <c r="F80" s="161"/>
      <c r="G80" s="162">
        <f t="shared" si="21"/>
        <v>0</v>
      </c>
      <c r="H80" s="161"/>
      <c r="I80" s="162">
        <f t="shared" si="22"/>
        <v>0</v>
      </c>
      <c r="J80" s="161"/>
      <c r="K80" s="162">
        <f t="shared" si="23"/>
        <v>0</v>
      </c>
      <c r="L80" s="162">
        <v>0</v>
      </c>
      <c r="M80" s="162">
        <f t="shared" si="24"/>
        <v>0</v>
      </c>
      <c r="N80" s="162">
        <v>1.421E-2</v>
      </c>
      <c r="O80" s="162">
        <f t="shared" si="25"/>
        <v>0.06</v>
      </c>
      <c r="P80" s="162">
        <v>0</v>
      </c>
      <c r="Q80" s="162">
        <f t="shared" si="26"/>
        <v>0</v>
      </c>
      <c r="R80" s="162"/>
      <c r="S80" s="162"/>
      <c r="T80" s="163">
        <v>1.1890000000000001</v>
      </c>
      <c r="U80" s="162">
        <f t="shared" si="27"/>
        <v>4.76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103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>
        <v>69</v>
      </c>
      <c r="B81" s="151" t="s">
        <v>243</v>
      </c>
      <c r="C81" s="186" t="s">
        <v>244</v>
      </c>
      <c r="D81" s="156" t="s">
        <v>194</v>
      </c>
      <c r="E81" s="158">
        <v>1</v>
      </c>
      <c r="F81" s="161"/>
      <c r="G81" s="162">
        <f t="shared" si="21"/>
        <v>0</v>
      </c>
      <c r="H81" s="161"/>
      <c r="I81" s="162">
        <f t="shared" si="22"/>
        <v>0</v>
      </c>
      <c r="J81" s="161"/>
      <c r="K81" s="162">
        <f t="shared" si="23"/>
        <v>0</v>
      </c>
      <c r="L81" s="162">
        <v>0</v>
      </c>
      <c r="M81" s="162">
        <f t="shared" si="24"/>
        <v>0</v>
      </c>
      <c r="N81" s="162">
        <v>8.9999999999999993E-3</v>
      </c>
      <c r="O81" s="162">
        <f t="shared" si="25"/>
        <v>0.01</v>
      </c>
      <c r="P81" s="162">
        <v>0</v>
      </c>
      <c r="Q81" s="162">
        <f t="shared" si="26"/>
        <v>0</v>
      </c>
      <c r="R81" s="162"/>
      <c r="S81" s="162"/>
      <c r="T81" s="163">
        <v>1.1890000000000001</v>
      </c>
      <c r="U81" s="162">
        <f t="shared" si="27"/>
        <v>1.19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103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1">
        <v>70</v>
      </c>
      <c r="B82" s="151" t="s">
        <v>245</v>
      </c>
      <c r="C82" s="186" t="s">
        <v>246</v>
      </c>
      <c r="D82" s="156" t="s">
        <v>194</v>
      </c>
      <c r="E82" s="158">
        <v>1</v>
      </c>
      <c r="F82" s="161"/>
      <c r="G82" s="162">
        <f t="shared" si="21"/>
        <v>0</v>
      </c>
      <c r="H82" s="161"/>
      <c r="I82" s="162">
        <f t="shared" si="22"/>
        <v>0</v>
      </c>
      <c r="J82" s="161"/>
      <c r="K82" s="162">
        <f t="shared" si="23"/>
        <v>0</v>
      </c>
      <c r="L82" s="162">
        <v>0</v>
      </c>
      <c r="M82" s="162">
        <f t="shared" si="24"/>
        <v>0</v>
      </c>
      <c r="N82" s="162">
        <v>5.2780000000000001E-2</v>
      </c>
      <c r="O82" s="162">
        <f t="shared" si="25"/>
        <v>0.05</v>
      </c>
      <c r="P82" s="162">
        <v>0</v>
      </c>
      <c r="Q82" s="162">
        <f t="shared" si="26"/>
        <v>0</v>
      </c>
      <c r="R82" s="162"/>
      <c r="S82" s="162"/>
      <c r="T82" s="163">
        <v>2.4620000000000002</v>
      </c>
      <c r="U82" s="162">
        <f t="shared" si="27"/>
        <v>2.46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103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>
        <v>71</v>
      </c>
      <c r="B83" s="151" t="s">
        <v>247</v>
      </c>
      <c r="C83" s="186" t="s">
        <v>248</v>
      </c>
      <c r="D83" s="156" t="s">
        <v>194</v>
      </c>
      <c r="E83" s="158">
        <v>1</v>
      </c>
      <c r="F83" s="161"/>
      <c r="G83" s="162">
        <f t="shared" si="21"/>
        <v>0</v>
      </c>
      <c r="H83" s="161"/>
      <c r="I83" s="162">
        <f t="shared" si="22"/>
        <v>0</v>
      </c>
      <c r="J83" s="161"/>
      <c r="K83" s="162">
        <f t="shared" si="23"/>
        <v>0</v>
      </c>
      <c r="L83" s="162">
        <v>0</v>
      </c>
      <c r="M83" s="162">
        <f t="shared" si="24"/>
        <v>0</v>
      </c>
      <c r="N83" s="162">
        <v>1.09E-2</v>
      </c>
      <c r="O83" s="162">
        <f t="shared" si="25"/>
        <v>0.01</v>
      </c>
      <c r="P83" s="162">
        <v>0</v>
      </c>
      <c r="Q83" s="162">
        <f t="shared" si="26"/>
        <v>0</v>
      </c>
      <c r="R83" s="162"/>
      <c r="S83" s="162"/>
      <c r="T83" s="163">
        <v>1.25</v>
      </c>
      <c r="U83" s="162">
        <f t="shared" si="27"/>
        <v>1.25</v>
      </c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103</v>
      </c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1">
        <v>72</v>
      </c>
      <c r="B84" s="151" t="s">
        <v>249</v>
      </c>
      <c r="C84" s="186" t="s">
        <v>250</v>
      </c>
      <c r="D84" s="156" t="s">
        <v>194</v>
      </c>
      <c r="E84" s="158">
        <v>1</v>
      </c>
      <c r="F84" s="161"/>
      <c r="G84" s="162">
        <f t="shared" si="21"/>
        <v>0</v>
      </c>
      <c r="H84" s="161"/>
      <c r="I84" s="162">
        <f t="shared" si="22"/>
        <v>0</v>
      </c>
      <c r="J84" s="161"/>
      <c r="K84" s="162">
        <f t="shared" si="23"/>
        <v>0</v>
      </c>
      <c r="L84" s="162">
        <v>0</v>
      </c>
      <c r="M84" s="162">
        <f t="shared" si="24"/>
        <v>0</v>
      </c>
      <c r="N84" s="162">
        <v>1.444E-2</v>
      </c>
      <c r="O84" s="162">
        <f t="shared" si="25"/>
        <v>0.01</v>
      </c>
      <c r="P84" s="162">
        <v>0</v>
      </c>
      <c r="Q84" s="162">
        <f t="shared" si="26"/>
        <v>0</v>
      </c>
      <c r="R84" s="162"/>
      <c r="S84" s="162"/>
      <c r="T84" s="163">
        <v>1.25</v>
      </c>
      <c r="U84" s="162">
        <f t="shared" si="27"/>
        <v>1.25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103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51">
        <v>73</v>
      </c>
      <c r="B85" s="151" t="s">
        <v>251</v>
      </c>
      <c r="C85" s="186" t="s">
        <v>252</v>
      </c>
      <c r="D85" s="156" t="s">
        <v>194</v>
      </c>
      <c r="E85" s="158">
        <v>1</v>
      </c>
      <c r="F85" s="161"/>
      <c r="G85" s="162">
        <f t="shared" si="21"/>
        <v>0</v>
      </c>
      <c r="H85" s="161"/>
      <c r="I85" s="162">
        <f t="shared" si="22"/>
        <v>0</v>
      </c>
      <c r="J85" s="161"/>
      <c r="K85" s="162">
        <f t="shared" si="23"/>
        <v>0</v>
      </c>
      <c r="L85" s="162">
        <v>0</v>
      </c>
      <c r="M85" s="162">
        <f t="shared" si="24"/>
        <v>0</v>
      </c>
      <c r="N85" s="162">
        <v>1.09E-2</v>
      </c>
      <c r="O85" s="162">
        <f t="shared" si="25"/>
        <v>0.01</v>
      </c>
      <c r="P85" s="162">
        <v>0</v>
      </c>
      <c r="Q85" s="162">
        <f t="shared" si="26"/>
        <v>0</v>
      </c>
      <c r="R85" s="162"/>
      <c r="S85" s="162"/>
      <c r="T85" s="163">
        <v>1.25</v>
      </c>
      <c r="U85" s="162">
        <f t="shared" si="27"/>
        <v>1.25</v>
      </c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103</v>
      </c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1">
        <v>74</v>
      </c>
      <c r="B86" s="151" t="s">
        <v>253</v>
      </c>
      <c r="C86" s="186" t="s">
        <v>254</v>
      </c>
      <c r="D86" s="156" t="s">
        <v>194</v>
      </c>
      <c r="E86" s="158">
        <v>1</v>
      </c>
      <c r="F86" s="161"/>
      <c r="G86" s="162">
        <f t="shared" si="21"/>
        <v>0</v>
      </c>
      <c r="H86" s="161"/>
      <c r="I86" s="162">
        <f t="shared" si="22"/>
        <v>0</v>
      </c>
      <c r="J86" s="161"/>
      <c r="K86" s="162">
        <f t="shared" si="23"/>
        <v>0</v>
      </c>
      <c r="L86" s="162">
        <v>0</v>
      </c>
      <c r="M86" s="162">
        <f t="shared" si="24"/>
        <v>0</v>
      </c>
      <c r="N86" s="162">
        <v>2.5000000000000001E-4</v>
      </c>
      <c r="O86" s="162">
        <f t="shared" si="25"/>
        <v>0</v>
      </c>
      <c r="P86" s="162">
        <v>0</v>
      </c>
      <c r="Q86" s="162">
        <f t="shared" si="26"/>
        <v>0</v>
      </c>
      <c r="R86" s="162"/>
      <c r="S86" s="162"/>
      <c r="T86" s="163">
        <v>0.25800000000000001</v>
      </c>
      <c r="U86" s="162">
        <f t="shared" si="27"/>
        <v>0.26</v>
      </c>
      <c r="V86" s="150"/>
      <c r="W86" s="150"/>
      <c r="X86" s="150"/>
      <c r="Y86" s="150"/>
      <c r="Z86" s="150"/>
      <c r="AA86" s="150"/>
      <c r="AB86" s="150"/>
      <c r="AC86" s="150"/>
      <c r="AD86" s="150"/>
      <c r="AE86" s="150" t="s">
        <v>103</v>
      </c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1">
        <v>75</v>
      </c>
      <c r="B87" s="151" t="s">
        <v>255</v>
      </c>
      <c r="C87" s="186" t="s">
        <v>256</v>
      </c>
      <c r="D87" s="156" t="s">
        <v>194</v>
      </c>
      <c r="E87" s="158">
        <v>1</v>
      </c>
      <c r="F87" s="161"/>
      <c r="G87" s="162">
        <f t="shared" si="21"/>
        <v>0</v>
      </c>
      <c r="H87" s="161"/>
      <c r="I87" s="162">
        <f t="shared" si="22"/>
        <v>0</v>
      </c>
      <c r="J87" s="161"/>
      <c r="K87" s="162">
        <f t="shared" si="23"/>
        <v>0</v>
      </c>
      <c r="L87" s="162">
        <v>0</v>
      </c>
      <c r="M87" s="162">
        <f t="shared" si="24"/>
        <v>0</v>
      </c>
      <c r="N87" s="162">
        <v>7.2000000000000005E-4</v>
      </c>
      <c r="O87" s="162">
        <f t="shared" si="25"/>
        <v>0</v>
      </c>
      <c r="P87" s="162">
        <v>0</v>
      </c>
      <c r="Q87" s="162">
        <f t="shared" si="26"/>
        <v>0</v>
      </c>
      <c r="R87" s="162"/>
      <c r="S87" s="162"/>
      <c r="T87" s="163">
        <v>0.50600000000000001</v>
      </c>
      <c r="U87" s="162">
        <f t="shared" si="27"/>
        <v>0.51</v>
      </c>
      <c r="V87" s="150"/>
      <c r="W87" s="150"/>
      <c r="X87" s="150"/>
      <c r="Y87" s="150"/>
      <c r="Z87" s="150"/>
      <c r="AA87" s="150"/>
      <c r="AB87" s="150"/>
      <c r="AC87" s="150"/>
      <c r="AD87" s="150"/>
      <c r="AE87" s="150" t="s">
        <v>103</v>
      </c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1">
        <v>76</v>
      </c>
      <c r="B88" s="151" t="s">
        <v>257</v>
      </c>
      <c r="C88" s="186" t="s">
        <v>258</v>
      </c>
      <c r="D88" s="156" t="s">
        <v>115</v>
      </c>
      <c r="E88" s="158">
        <v>1</v>
      </c>
      <c r="F88" s="161"/>
      <c r="G88" s="162">
        <f t="shared" si="21"/>
        <v>0</v>
      </c>
      <c r="H88" s="161"/>
      <c r="I88" s="162">
        <f t="shared" si="22"/>
        <v>0</v>
      </c>
      <c r="J88" s="161"/>
      <c r="K88" s="162">
        <f t="shared" si="23"/>
        <v>0</v>
      </c>
      <c r="L88" s="162">
        <v>0</v>
      </c>
      <c r="M88" s="162">
        <f t="shared" si="24"/>
        <v>0</v>
      </c>
      <c r="N88" s="162">
        <v>6.4999999999999997E-3</v>
      </c>
      <c r="O88" s="162">
        <f t="shared" si="25"/>
        <v>0.01</v>
      </c>
      <c r="P88" s="162">
        <v>0</v>
      </c>
      <c r="Q88" s="162">
        <f t="shared" si="26"/>
        <v>0</v>
      </c>
      <c r="R88" s="162"/>
      <c r="S88" s="162"/>
      <c r="T88" s="163">
        <v>0</v>
      </c>
      <c r="U88" s="162">
        <f t="shared" si="27"/>
        <v>0</v>
      </c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149</v>
      </c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1">
        <v>77</v>
      </c>
      <c r="B89" s="151" t="s">
        <v>259</v>
      </c>
      <c r="C89" s="186" t="s">
        <v>260</v>
      </c>
      <c r="D89" s="156" t="s">
        <v>115</v>
      </c>
      <c r="E89" s="158">
        <v>1</v>
      </c>
      <c r="F89" s="161"/>
      <c r="G89" s="162">
        <f t="shared" si="21"/>
        <v>0</v>
      </c>
      <c r="H89" s="161"/>
      <c r="I89" s="162">
        <f t="shared" si="22"/>
        <v>0</v>
      </c>
      <c r="J89" s="161"/>
      <c r="K89" s="162">
        <f t="shared" si="23"/>
        <v>0</v>
      </c>
      <c r="L89" s="162">
        <v>0</v>
      </c>
      <c r="M89" s="162">
        <f t="shared" si="24"/>
        <v>0</v>
      </c>
      <c r="N89" s="162">
        <v>1.0999999999999999E-2</v>
      </c>
      <c r="O89" s="162">
        <f t="shared" si="25"/>
        <v>0.01</v>
      </c>
      <c r="P89" s="162">
        <v>0</v>
      </c>
      <c r="Q89" s="162">
        <f t="shared" si="26"/>
        <v>0</v>
      </c>
      <c r="R89" s="162"/>
      <c r="S89" s="162"/>
      <c r="T89" s="163">
        <v>0</v>
      </c>
      <c r="U89" s="162">
        <f t="shared" si="27"/>
        <v>0</v>
      </c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149</v>
      </c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51">
        <v>78</v>
      </c>
      <c r="B90" s="151" t="s">
        <v>261</v>
      </c>
      <c r="C90" s="186" t="s">
        <v>262</v>
      </c>
      <c r="D90" s="156" t="s">
        <v>115</v>
      </c>
      <c r="E90" s="158">
        <v>3</v>
      </c>
      <c r="F90" s="161"/>
      <c r="G90" s="162">
        <f t="shared" si="21"/>
        <v>0</v>
      </c>
      <c r="H90" s="161"/>
      <c r="I90" s="162">
        <f t="shared" si="22"/>
        <v>0</v>
      </c>
      <c r="J90" s="161"/>
      <c r="K90" s="162">
        <f t="shared" si="23"/>
        <v>0</v>
      </c>
      <c r="L90" s="162">
        <v>0</v>
      </c>
      <c r="M90" s="162">
        <f t="shared" si="24"/>
        <v>0</v>
      </c>
      <c r="N90" s="162">
        <v>8.4999999999999995E-4</v>
      </c>
      <c r="O90" s="162">
        <f t="shared" si="25"/>
        <v>0</v>
      </c>
      <c r="P90" s="162">
        <v>0</v>
      </c>
      <c r="Q90" s="162">
        <f t="shared" si="26"/>
        <v>0</v>
      </c>
      <c r="R90" s="162"/>
      <c r="S90" s="162"/>
      <c r="T90" s="163">
        <v>0.44500000000000001</v>
      </c>
      <c r="U90" s="162">
        <f t="shared" si="27"/>
        <v>1.34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103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51">
        <v>79</v>
      </c>
      <c r="B91" s="151" t="s">
        <v>263</v>
      </c>
      <c r="C91" s="186" t="s">
        <v>264</v>
      </c>
      <c r="D91" s="156" t="s">
        <v>115</v>
      </c>
      <c r="E91" s="158">
        <v>2</v>
      </c>
      <c r="F91" s="161"/>
      <c r="G91" s="162">
        <f t="shared" si="21"/>
        <v>0</v>
      </c>
      <c r="H91" s="161"/>
      <c r="I91" s="162">
        <f t="shared" si="22"/>
        <v>0</v>
      </c>
      <c r="J91" s="161"/>
      <c r="K91" s="162">
        <f t="shared" si="23"/>
        <v>0</v>
      </c>
      <c r="L91" s="162">
        <v>0</v>
      </c>
      <c r="M91" s="162">
        <f t="shared" si="24"/>
        <v>0</v>
      </c>
      <c r="N91" s="162">
        <v>1.1999999999999999E-3</v>
      </c>
      <c r="O91" s="162">
        <f t="shared" si="25"/>
        <v>0</v>
      </c>
      <c r="P91" s="162">
        <v>0</v>
      </c>
      <c r="Q91" s="162">
        <f t="shared" si="26"/>
        <v>0</v>
      </c>
      <c r="R91" s="162"/>
      <c r="S91" s="162"/>
      <c r="T91" s="163">
        <v>0.40500000000000003</v>
      </c>
      <c r="U91" s="162">
        <f t="shared" si="27"/>
        <v>0.81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103</v>
      </c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1">
        <v>80</v>
      </c>
      <c r="B92" s="151" t="s">
        <v>265</v>
      </c>
      <c r="C92" s="186" t="s">
        <v>266</v>
      </c>
      <c r="D92" s="156" t="s">
        <v>115</v>
      </c>
      <c r="E92" s="158">
        <v>1</v>
      </c>
      <c r="F92" s="161"/>
      <c r="G92" s="162">
        <f t="shared" si="21"/>
        <v>0</v>
      </c>
      <c r="H92" s="161"/>
      <c r="I92" s="162">
        <f t="shared" si="22"/>
        <v>0</v>
      </c>
      <c r="J92" s="161"/>
      <c r="K92" s="162">
        <f t="shared" si="23"/>
        <v>0</v>
      </c>
      <c r="L92" s="162">
        <v>0</v>
      </c>
      <c r="M92" s="162">
        <f t="shared" si="24"/>
        <v>0</v>
      </c>
      <c r="N92" s="162">
        <v>1.64E-3</v>
      </c>
      <c r="O92" s="162">
        <f t="shared" si="25"/>
        <v>0</v>
      </c>
      <c r="P92" s="162">
        <v>0</v>
      </c>
      <c r="Q92" s="162">
        <f t="shared" si="26"/>
        <v>0</v>
      </c>
      <c r="R92" s="162"/>
      <c r="S92" s="162"/>
      <c r="T92" s="163">
        <v>0.48499999999999999</v>
      </c>
      <c r="U92" s="162">
        <f t="shared" si="27"/>
        <v>0.49</v>
      </c>
      <c r="V92" s="150"/>
      <c r="W92" s="150"/>
      <c r="X92" s="150"/>
      <c r="Y92" s="150"/>
      <c r="Z92" s="150"/>
      <c r="AA92" s="150"/>
      <c r="AB92" s="150"/>
      <c r="AC92" s="150"/>
      <c r="AD92" s="150"/>
      <c r="AE92" s="150" t="s">
        <v>103</v>
      </c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1">
        <v>81</v>
      </c>
      <c r="B93" s="151" t="s">
        <v>267</v>
      </c>
      <c r="C93" s="186" t="s">
        <v>268</v>
      </c>
      <c r="D93" s="156" t="s">
        <v>115</v>
      </c>
      <c r="E93" s="158">
        <v>1</v>
      </c>
      <c r="F93" s="161"/>
      <c r="G93" s="162">
        <f t="shared" si="21"/>
        <v>0</v>
      </c>
      <c r="H93" s="161"/>
      <c r="I93" s="162">
        <f t="shared" si="22"/>
        <v>0</v>
      </c>
      <c r="J93" s="161"/>
      <c r="K93" s="162">
        <f t="shared" si="23"/>
        <v>0</v>
      </c>
      <c r="L93" s="162">
        <v>0</v>
      </c>
      <c r="M93" s="162">
        <f t="shared" si="24"/>
        <v>0</v>
      </c>
      <c r="N93" s="162">
        <v>2.0799999999999998E-3</v>
      </c>
      <c r="O93" s="162">
        <f t="shared" si="25"/>
        <v>0</v>
      </c>
      <c r="P93" s="162">
        <v>0</v>
      </c>
      <c r="Q93" s="162">
        <f t="shared" si="26"/>
        <v>0</v>
      </c>
      <c r="R93" s="162"/>
      <c r="S93" s="162"/>
      <c r="T93" s="163">
        <v>0.54500000000000004</v>
      </c>
      <c r="U93" s="162">
        <f t="shared" si="27"/>
        <v>0.55000000000000004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103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51">
        <v>82</v>
      </c>
      <c r="B94" s="151" t="s">
        <v>269</v>
      </c>
      <c r="C94" s="186" t="s">
        <v>270</v>
      </c>
      <c r="D94" s="156" t="s">
        <v>194</v>
      </c>
      <c r="E94" s="158">
        <v>1</v>
      </c>
      <c r="F94" s="161"/>
      <c r="G94" s="162">
        <f t="shared" si="21"/>
        <v>0</v>
      </c>
      <c r="H94" s="161"/>
      <c r="I94" s="162">
        <f t="shared" si="22"/>
        <v>0</v>
      </c>
      <c r="J94" s="161"/>
      <c r="K94" s="162">
        <f t="shared" si="23"/>
        <v>0</v>
      </c>
      <c r="L94" s="162">
        <v>0</v>
      </c>
      <c r="M94" s="162">
        <f t="shared" si="24"/>
        <v>0</v>
      </c>
      <c r="N94" s="162">
        <v>1.2E-4</v>
      </c>
      <c r="O94" s="162">
        <f t="shared" si="25"/>
        <v>0</v>
      </c>
      <c r="P94" s="162">
        <v>0</v>
      </c>
      <c r="Q94" s="162">
        <f t="shared" si="26"/>
        <v>0</v>
      </c>
      <c r="R94" s="162"/>
      <c r="S94" s="162"/>
      <c r="T94" s="163">
        <v>0.58699999999999997</v>
      </c>
      <c r="U94" s="162">
        <f t="shared" si="27"/>
        <v>0.59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103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1">
        <v>83</v>
      </c>
      <c r="B95" s="151" t="s">
        <v>271</v>
      </c>
      <c r="C95" s="186" t="s">
        <v>272</v>
      </c>
      <c r="D95" s="156" t="s">
        <v>115</v>
      </c>
      <c r="E95" s="158">
        <v>1</v>
      </c>
      <c r="F95" s="161"/>
      <c r="G95" s="162">
        <f t="shared" si="21"/>
        <v>0</v>
      </c>
      <c r="H95" s="161"/>
      <c r="I95" s="162">
        <f t="shared" si="22"/>
        <v>0</v>
      </c>
      <c r="J95" s="161"/>
      <c r="K95" s="162">
        <f t="shared" si="23"/>
        <v>0</v>
      </c>
      <c r="L95" s="162">
        <v>0</v>
      </c>
      <c r="M95" s="162">
        <f t="shared" si="24"/>
        <v>0</v>
      </c>
      <c r="N95" s="162">
        <v>2.0000000000000002E-5</v>
      </c>
      <c r="O95" s="162">
        <f t="shared" si="25"/>
        <v>0</v>
      </c>
      <c r="P95" s="162">
        <v>0</v>
      </c>
      <c r="Q95" s="162">
        <f t="shared" si="26"/>
        <v>0</v>
      </c>
      <c r="R95" s="162"/>
      <c r="S95" s="162"/>
      <c r="T95" s="163">
        <v>0.16800000000000001</v>
      </c>
      <c r="U95" s="162">
        <f t="shared" si="27"/>
        <v>0.17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103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51">
        <v>84</v>
      </c>
      <c r="B96" s="151" t="s">
        <v>273</v>
      </c>
      <c r="C96" s="186" t="s">
        <v>274</v>
      </c>
      <c r="D96" s="156" t="s">
        <v>194</v>
      </c>
      <c r="E96" s="158">
        <v>1</v>
      </c>
      <c r="F96" s="161"/>
      <c r="G96" s="162">
        <f t="shared" si="21"/>
        <v>0</v>
      </c>
      <c r="H96" s="161"/>
      <c r="I96" s="162">
        <f t="shared" si="22"/>
        <v>0</v>
      </c>
      <c r="J96" s="161"/>
      <c r="K96" s="162">
        <f t="shared" si="23"/>
        <v>0</v>
      </c>
      <c r="L96" s="162">
        <v>0</v>
      </c>
      <c r="M96" s="162">
        <f t="shared" si="24"/>
        <v>0</v>
      </c>
      <c r="N96" s="162">
        <v>1.2999999999999999E-4</v>
      </c>
      <c r="O96" s="162">
        <f t="shared" si="25"/>
        <v>0</v>
      </c>
      <c r="P96" s="162">
        <v>0</v>
      </c>
      <c r="Q96" s="162">
        <f t="shared" si="26"/>
        <v>0</v>
      </c>
      <c r="R96" s="162"/>
      <c r="S96" s="162"/>
      <c r="T96" s="163">
        <v>0.65500000000000003</v>
      </c>
      <c r="U96" s="162">
        <f t="shared" si="27"/>
        <v>0.66</v>
      </c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103</v>
      </c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1">
        <v>85</v>
      </c>
      <c r="B97" s="151" t="s">
        <v>275</v>
      </c>
      <c r="C97" s="186" t="s">
        <v>276</v>
      </c>
      <c r="D97" s="156" t="s">
        <v>115</v>
      </c>
      <c r="E97" s="158">
        <v>1</v>
      </c>
      <c r="F97" s="161"/>
      <c r="G97" s="162">
        <f t="shared" si="21"/>
        <v>0</v>
      </c>
      <c r="H97" s="161"/>
      <c r="I97" s="162">
        <f t="shared" si="22"/>
        <v>0</v>
      </c>
      <c r="J97" s="161"/>
      <c r="K97" s="162">
        <f t="shared" si="23"/>
        <v>0</v>
      </c>
      <c r="L97" s="162">
        <v>0</v>
      </c>
      <c r="M97" s="162">
        <f t="shared" si="24"/>
        <v>0</v>
      </c>
      <c r="N97" s="162">
        <v>0</v>
      </c>
      <c r="O97" s="162">
        <f t="shared" si="25"/>
        <v>0</v>
      </c>
      <c r="P97" s="162">
        <v>0</v>
      </c>
      <c r="Q97" s="162">
        <f t="shared" si="26"/>
        <v>0</v>
      </c>
      <c r="R97" s="162"/>
      <c r="S97" s="162"/>
      <c r="T97" s="163">
        <v>0</v>
      </c>
      <c r="U97" s="162">
        <f t="shared" si="27"/>
        <v>0</v>
      </c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149</v>
      </c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1">
        <v>86</v>
      </c>
      <c r="B98" s="151" t="s">
        <v>277</v>
      </c>
      <c r="C98" s="186" t="s">
        <v>278</v>
      </c>
      <c r="D98" s="156" t="s">
        <v>115</v>
      </c>
      <c r="E98" s="158">
        <v>1</v>
      </c>
      <c r="F98" s="161"/>
      <c r="G98" s="162">
        <f t="shared" si="21"/>
        <v>0</v>
      </c>
      <c r="H98" s="161"/>
      <c r="I98" s="162">
        <f t="shared" si="22"/>
        <v>0</v>
      </c>
      <c r="J98" s="161"/>
      <c r="K98" s="162">
        <f t="shared" si="23"/>
        <v>0</v>
      </c>
      <c r="L98" s="162">
        <v>0</v>
      </c>
      <c r="M98" s="162">
        <f t="shared" si="24"/>
        <v>0</v>
      </c>
      <c r="N98" s="162">
        <v>0</v>
      </c>
      <c r="O98" s="162">
        <f t="shared" si="25"/>
        <v>0</v>
      </c>
      <c r="P98" s="162">
        <v>0</v>
      </c>
      <c r="Q98" s="162">
        <f t="shared" si="26"/>
        <v>0</v>
      </c>
      <c r="R98" s="162"/>
      <c r="S98" s="162"/>
      <c r="T98" s="163">
        <v>0</v>
      </c>
      <c r="U98" s="162">
        <f t="shared" si="27"/>
        <v>0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149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1">
        <v>87</v>
      </c>
      <c r="B99" s="151" t="s">
        <v>279</v>
      </c>
      <c r="C99" s="186" t="s">
        <v>280</v>
      </c>
      <c r="D99" s="156" t="s">
        <v>115</v>
      </c>
      <c r="E99" s="158">
        <v>1</v>
      </c>
      <c r="F99" s="161"/>
      <c r="G99" s="162">
        <f t="shared" si="21"/>
        <v>0</v>
      </c>
      <c r="H99" s="161"/>
      <c r="I99" s="162">
        <f t="shared" si="22"/>
        <v>0</v>
      </c>
      <c r="J99" s="161"/>
      <c r="K99" s="162">
        <f t="shared" si="23"/>
        <v>0</v>
      </c>
      <c r="L99" s="162">
        <v>0</v>
      </c>
      <c r="M99" s="162">
        <f t="shared" si="24"/>
        <v>0</v>
      </c>
      <c r="N99" s="162">
        <v>0</v>
      </c>
      <c r="O99" s="162">
        <f t="shared" si="25"/>
        <v>0</v>
      </c>
      <c r="P99" s="162">
        <v>0</v>
      </c>
      <c r="Q99" s="162">
        <f t="shared" si="26"/>
        <v>0</v>
      </c>
      <c r="R99" s="162"/>
      <c r="S99" s="162"/>
      <c r="T99" s="163">
        <v>0</v>
      </c>
      <c r="U99" s="162">
        <f t="shared" si="27"/>
        <v>0</v>
      </c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149</v>
      </c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1">
        <v>88</v>
      </c>
      <c r="B100" s="151" t="s">
        <v>281</v>
      </c>
      <c r="C100" s="186" t="s">
        <v>282</v>
      </c>
      <c r="D100" s="156" t="s">
        <v>115</v>
      </c>
      <c r="E100" s="158">
        <v>1</v>
      </c>
      <c r="F100" s="161"/>
      <c r="G100" s="162">
        <f t="shared" si="21"/>
        <v>0</v>
      </c>
      <c r="H100" s="161"/>
      <c r="I100" s="162">
        <f t="shared" si="22"/>
        <v>0</v>
      </c>
      <c r="J100" s="161"/>
      <c r="K100" s="162">
        <f t="shared" si="23"/>
        <v>0</v>
      </c>
      <c r="L100" s="162">
        <v>0</v>
      </c>
      <c r="M100" s="162">
        <f t="shared" si="24"/>
        <v>0</v>
      </c>
      <c r="N100" s="162">
        <v>1.5E-3</v>
      </c>
      <c r="O100" s="162">
        <f t="shared" si="25"/>
        <v>0</v>
      </c>
      <c r="P100" s="162">
        <v>0</v>
      </c>
      <c r="Q100" s="162">
        <f t="shared" si="26"/>
        <v>0</v>
      </c>
      <c r="R100" s="162"/>
      <c r="S100" s="162"/>
      <c r="T100" s="163">
        <v>0</v>
      </c>
      <c r="U100" s="162">
        <f t="shared" si="27"/>
        <v>0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149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1">
        <v>89</v>
      </c>
      <c r="B101" s="151" t="s">
        <v>283</v>
      </c>
      <c r="C101" s="186" t="s">
        <v>284</v>
      </c>
      <c r="D101" s="156" t="s">
        <v>194</v>
      </c>
      <c r="E101" s="158">
        <v>12</v>
      </c>
      <c r="F101" s="161"/>
      <c r="G101" s="162">
        <f t="shared" si="21"/>
        <v>0</v>
      </c>
      <c r="H101" s="161"/>
      <c r="I101" s="162">
        <f t="shared" si="22"/>
        <v>0</v>
      </c>
      <c r="J101" s="161"/>
      <c r="K101" s="162">
        <f t="shared" si="23"/>
        <v>0</v>
      </c>
      <c r="L101" s="162">
        <v>0</v>
      </c>
      <c r="M101" s="162">
        <f t="shared" si="24"/>
        <v>0</v>
      </c>
      <c r="N101" s="162">
        <v>2.4000000000000001E-4</v>
      </c>
      <c r="O101" s="162">
        <f t="shared" si="25"/>
        <v>0</v>
      </c>
      <c r="P101" s="162">
        <v>0</v>
      </c>
      <c r="Q101" s="162">
        <f t="shared" si="26"/>
        <v>0</v>
      </c>
      <c r="R101" s="162"/>
      <c r="S101" s="162"/>
      <c r="T101" s="163">
        <v>0.124</v>
      </c>
      <c r="U101" s="162">
        <f t="shared" si="27"/>
        <v>1.49</v>
      </c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 t="s">
        <v>103</v>
      </c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1">
        <v>90</v>
      </c>
      <c r="B102" s="151" t="s">
        <v>285</v>
      </c>
      <c r="C102" s="186" t="s">
        <v>286</v>
      </c>
      <c r="D102" s="156" t="s">
        <v>115</v>
      </c>
      <c r="E102" s="158">
        <v>2</v>
      </c>
      <c r="F102" s="161"/>
      <c r="G102" s="162">
        <f t="shared" si="21"/>
        <v>0</v>
      </c>
      <c r="H102" s="161"/>
      <c r="I102" s="162">
        <f t="shared" si="22"/>
        <v>0</v>
      </c>
      <c r="J102" s="161"/>
      <c r="K102" s="162">
        <f t="shared" si="23"/>
        <v>0</v>
      </c>
      <c r="L102" s="162">
        <v>0</v>
      </c>
      <c r="M102" s="162">
        <f t="shared" si="24"/>
        <v>0</v>
      </c>
      <c r="N102" s="162">
        <v>2.2000000000000001E-4</v>
      </c>
      <c r="O102" s="162">
        <f t="shared" si="25"/>
        <v>0</v>
      </c>
      <c r="P102" s="162">
        <v>0</v>
      </c>
      <c r="Q102" s="162">
        <f t="shared" si="26"/>
        <v>0</v>
      </c>
      <c r="R102" s="162"/>
      <c r="S102" s="162"/>
      <c r="T102" s="163">
        <v>0.246</v>
      </c>
      <c r="U102" s="162">
        <f t="shared" si="27"/>
        <v>0.49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103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1">
        <v>91</v>
      </c>
      <c r="B103" s="151" t="s">
        <v>287</v>
      </c>
      <c r="C103" s="186" t="s">
        <v>288</v>
      </c>
      <c r="D103" s="156" t="s">
        <v>115</v>
      </c>
      <c r="E103" s="158">
        <v>5</v>
      </c>
      <c r="F103" s="161"/>
      <c r="G103" s="162">
        <f t="shared" si="21"/>
        <v>0</v>
      </c>
      <c r="H103" s="161"/>
      <c r="I103" s="162">
        <f t="shared" si="22"/>
        <v>0</v>
      </c>
      <c r="J103" s="161"/>
      <c r="K103" s="162">
        <f t="shared" si="23"/>
        <v>0</v>
      </c>
      <c r="L103" s="162">
        <v>0</v>
      </c>
      <c r="M103" s="162">
        <f t="shared" si="24"/>
        <v>0</v>
      </c>
      <c r="N103" s="162">
        <v>2.0000000000000001E-4</v>
      </c>
      <c r="O103" s="162">
        <f t="shared" si="25"/>
        <v>0</v>
      </c>
      <c r="P103" s="162">
        <v>0</v>
      </c>
      <c r="Q103" s="162">
        <f t="shared" si="26"/>
        <v>0</v>
      </c>
      <c r="R103" s="162"/>
      <c r="S103" s="162"/>
      <c r="T103" s="163">
        <v>0.246</v>
      </c>
      <c r="U103" s="162">
        <f t="shared" si="27"/>
        <v>1.23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103</v>
      </c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1">
        <v>92</v>
      </c>
      <c r="B104" s="151" t="s">
        <v>289</v>
      </c>
      <c r="C104" s="186" t="s">
        <v>290</v>
      </c>
      <c r="D104" s="156" t="s">
        <v>115</v>
      </c>
      <c r="E104" s="158">
        <v>1</v>
      </c>
      <c r="F104" s="161"/>
      <c r="G104" s="162">
        <f t="shared" si="21"/>
        <v>0</v>
      </c>
      <c r="H104" s="161"/>
      <c r="I104" s="162">
        <f t="shared" si="22"/>
        <v>0</v>
      </c>
      <c r="J104" s="161"/>
      <c r="K104" s="162">
        <f t="shared" si="23"/>
        <v>0</v>
      </c>
      <c r="L104" s="162">
        <v>0</v>
      </c>
      <c r="M104" s="162">
        <f t="shared" si="24"/>
        <v>0</v>
      </c>
      <c r="N104" s="162">
        <v>5.5000000000000003E-4</v>
      </c>
      <c r="O104" s="162">
        <f t="shared" si="25"/>
        <v>0</v>
      </c>
      <c r="P104" s="162">
        <v>0</v>
      </c>
      <c r="Q104" s="162">
        <f t="shared" si="26"/>
        <v>0</v>
      </c>
      <c r="R104" s="162"/>
      <c r="S104" s="162"/>
      <c r="T104" s="163">
        <v>0.246</v>
      </c>
      <c r="U104" s="162">
        <f t="shared" si="27"/>
        <v>0.25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103</v>
      </c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51">
        <v>93</v>
      </c>
      <c r="B105" s="151" t="s">
        <v>291</v>
      </c>
      <c r="C105" s="186" t="s">
        <v>292</v>
      </c>
      <c r="D105" s="156" t="s">
        <v>115</v>
      </c>
      <c r="E105" s="158">
        <v>1</v>
      </c>
      <c r="F105" s="161"/>
      <c r="G105" s="162">
        <f t="shared" si="21"/>
        <v>0</v>
      </c>
      <c r="H105" s="161"/>
      <c r="I105" s="162">
        <f t="shared" si="22"/>
        <v>0</v>
      </c>
      <c r="J105" s="161"/>
      <c r="K105" s="162">
        <f t="shared" si="23"/>
        <v>0</v>
      </c>
      <c r="L105" s="162">
        <v>0</v>
      </c>
      <c r="M105" s="162">
        <f t="shared" si="24"/>
        <v>0</v>
      </c>
      <c r="N105" s="162">
        <v>8.9999999999999998E-4</v>
      </c>
      <c r="O105" s="162">
        <f t="shared" si="25"/>
        <v>0</v>
      </c>
      <c r="P105" s="162">
        <v>0</v>
      </c>
      <c r="Q105" s="162">
        <f t="shared" si="26"/>
        <v>0</v>
      </c>
      <c r="R105" s="162"/>
      <c r="S105" s="162"/>
      <c r="T105" s="163">
        <v>0.246</v>
      </c>
      <c r="U105" s="162">
        <f t="shared" si="27"/>
        <v>0.25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103</v>
      </c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51">
        <v>94</v>
      </c>
      <c r="B106" s="151" t="s">
        <v>293</v>
      </c>
      <c r="C106" s="186" t="s">
        <v>294</v>
      </c>
      <c r="D106" s="156" t="s">
        <v>120</v>
      </c>
      <c r="E106" s="158">
        <v>0.28000000000000003</v>
      </c>
      <c r="F106" s="161"/>
      <c r="G106" s="162">
        <f t="shared" si="21"/>
        <v>0</v>
      </c>
      <c r="H106" s="161"/>
      <c r="I106" s="162">
        <f t="shared" si="22"/>
        <v>0</v>
      </c>
      <c r="J106" s="161"/>
      <c r="K106" s="162">
        <f t="shared" si="23"/>
        <v>0</v>
      </c>
      <c r="L106" s="162">
        <v>0</v>
      </c>
      <c r="M106" s="162">
        <f t="shared" si="24"/>
        <v>0</v>
      </c>
      <c r="N106" s="162">
        <v>0</v>
      </c>
      <c r="O106" s="162">
        <f t="shared" si="25"/>
        <v>0</v>
      </c>
      <c r="P106" s="162">
        <v>0</v>
      </c>
      <c r="Q106" s="162">
        <f t="shared" si="26"/>
        <v>0</v>
      </c>
      <c r="R106" s="162"/>
      <c r="S106" s="162"/>
      <c r="T106" s="163">
        <v>1.573</v>
      </c>
      <c r="U106" s="162">
        <f t="shared" si="27"/>
        <v>0.44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 t="s">
        <v>103</v>
      </c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1">
        <v>95</v>
      </c>
      <c r="B107" s="151" t="s">
        <v>295</v>
      </c>
      <c r="C107" s="186" t="s">
        <v>296</v>
      </c>
      <c r="D107" s="156" t="s">
        <v>194</v>
      </c>
      <c r="E107" s="158">
        <v>2</v>
      </c>
      <c r="F107" s="161"/>
      <c r="G107" s="162">
        <f t="shared" si="21"/>
        <v>0</v>
      </c>
      <c r="H107" s="161"/>
      <c r="I107" s="162">
        <f t="shared" si="22"/>
        <v>0</v>
      </c>
      <c r="J107" s="161"/>
      <c r="K107" s="162">
        <f t="shared" si="23"/>
        <v>0</v>
      </c>
      <c r="L107" s="162">
        <v>0</v>
      </c>
      <c r="M107" s="162">
        <f t="shared" si="24"/>
        <v>0</v>
      </c>
      <c r="N107" s="162">
        <v>0</v>
      </c>
      <c r="O107" s="162">
        <f t="shared" si="25"/>
        <v>0</v>
      </c>
      <c r="P107" s="162">
        <v>1.9460000000000002E-2</v>
      </c>
      <c r="Q107" s="162">
        <f t="shared" si="26"/>
        <v>0.04</v>
      </c>
      <c r="R107" s="162"/>
      <c r="S107" s="162"/>
      <c r="T107" s="163">
        <v>0.38200000000000001</v>
      </c>
      <c r="U107" s="162">
        <f t="shared" si="27"/>
        <v>0.76</v>
      </c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 t="s">
        <v>103</v>
      </c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1">
        <v>96</v>
      </c>
      <c r="B108" s="151" t="s">
        <v>297</v>
      </c>
      <c r="C108" s="186" t="s">
        <v>298</v>
      </c>
      <c r="D108" s="156" t="s">
        <v>194</v>
      </c>
      <c r="E108" s="158">
        <v>3</v>
      </c>
      <c r="F108" s="161"/>
      <c r="G108" s="162">
        <f t="shared" si="21"/>
        <v>0</v>
      </c>
      <c r="H108" s="161"/>
      <c r="I108" s="162">
        <f t="shared" si="22"/>
        <v>0</v>
      </c>
      <c r="J108" s="161"/>
      <c r="K108" s="162">
        <f t="shared" si="23"/>
        <v>0</v>
      </c>
      <c r="L108" s="162">
        <v>0</v>
      </c>
      <c r="M108" s="162">
        <f t="shared" si="24"/>
        <v>0</v>
      </c>
      <c r="N108" s="162">
        <v>0</v>
      </c>
      <c r="O108" s="162">
        <f t="shared" si="25"/>
        <v>0</v>
      </c>
      <c r="P108" s="162">
        <v>8.5999999999999998E-4</v>
      </c>
      <c r="Q108" s="162">
        <f t="shared" si="26"/>
        <v>0</v>
      </c>
      <c r="R108" s="162"/>
      <c r="S108" s="162"/>
      <c r="T108" s="163">
        <v>0.222</v>
      </c>
      <c r="U108" s="162">
        <f t="shared" si="27"/>
        <v>0.67</v>
      </c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 t="s">
        <v>103</v>
      </c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1">
        <v>97</v>
      </c>
      <c r="B109" s="151" t="s">
        <v>299</v>
      </c>
      <c r="C109" s="186" t="s">
        <v>300</v>
      </c>
      <c r="D109" s="156" t="s">
        <v>194</v>
      </c>
      <c r="E109" s="158">
        <v>1</v>
      </c>
      <c r="F109" s="161"/>
      <c r="G109" s="162">
        <f t="shared" si="21"/>
        <v>0</v>
      </c>
      <c r="H109" s="161"/>
      <c r="I109" s="162">
        <f t="shared" si="22"/>
        <v>0</v>
      </c>
      <c r="J109" s="161"/>
      <c r="K109" s="162">
        <f t="shared" si="23"/>
        <v>0</v>
      </c>
      <c r="L109" s="162">
        <v>0</v>
      </c>
      <c r="M109" s="162">
        <f t="shared" si="24"/>
        <v>0</v>
      </c>
      <c r="N109" s="162">
        <v>0</v>
      </c>
      <c r="O109" s="162">
        <f t="shared" si="25"/>
        <v>0</v>
      </c>
      <c r="P109" s="162">
        <v>9.1999999999999998E-3</v>
      </c>
      <c r="Q109" s="162">
        <f t="shared" si="26"/>
        <v>0.01</v>
      </c>
      <c r="R109" s="162"/>
      <c r="S109" s="162"/>
      <c r="T109" s="163">
        <v>0.46500000000000002</v>
      </c>
      <c r="U109" s="162">
        <f t="shared" si="27"/>
        <v>0.47</v>
      </c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103</v>
      </c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1">
        <v>98</v>
      </c>
      <c r="B110" s="151" t="s">
        <v>301</v>
      </c>
      <c r="C110" s="186" t="s">
        <v>302</v>
      </c>
      <c r="D110" s="156" t="s">
        <v>194</v>
      </c>
      <c r="E110" s="158">
        <v>1</v>
      </c>
      <c r="F110" s="161"/>
      <c r="G110" s="162">
        <f t="shared" si="21"/>
        <v>0</v>
      </c>
      <c r="H110" s="161"/>
      <c r="I110" s="162">
        <f t="shared" si="22"/>
        <v>0</v>
      </c>
      <c r="J110" s="161"/>
      <c r="K110" s="162">
        <f t="shared" si="23"/>
        <v>0</v>
      </c>
      <c r="L110" s="162">
        <v>0</v>
      </c>
      <c r="M110" s="162">
        <f t="shared" si="24"/>
        <v>0</v>
      </c>
      <c r="N110" s="162">
        <v>0</v>
      </c>
      <c r="O110" s="162">
        <f t="shared" si="25"/>
        <v>0</v>
      </c>
      <c r="P110" s="162">
        <v>1.56E-3</v>
      </c>
      <c r="Q110" s="162">
        <f t="shared" si="26"/>
        <v>0</v>
      </c>
      <c r="R110" s="162"/>
      <c r="S110" s="162"/>
      <c r="T110" s="163">
        <v>0.217</v>
      </c>
      <c r="U110" s="162">
        <f t="shared" si="27"/>
        <v>0.22</v>
      </c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 t="s">
        <v>103</v>
      </c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1">
        <v>99</v>
      </c>
      <c r="B111" s="151" t="s">
        <v>303</v>
      </c>
      <c r="C111" s="186" t="s">
        <v>304</v>
      </c>
      <c r="D111" s="156" t="s">
        <v>194</v>
      </c>
      <c r="E111" s="158">
        <v>1</v>
      </c>
      <c r="F111" s="161"/>
      <c r="G111" s="162">
        <f t="shared" si="21"/>
        <v>0</v>
      </c>
      <c r="H111" s="161"/>
      <c r="I111" s="162">
        <f t="shared" si="22"/>
        <v>0</v>
      </c>
      <c r="J111" s="161"/>
      <c r="K111" s="162">
        <f t="shared" si="23"/>
        <v>0</v>
      </c>
      <c r="L111" s="162">
        <v>0</v>
      </c>
      <c r="M111" s="162">
        <f t="shared" si="24"/>
        <v>0</v>
      </c>
      <c r="N111" s="162">
        <v>0</v>
      </c>
      <c r="O111" s="162">
        <f t="shared" si="25"/>
        <v>0</v>
      </c>
      <c r="P111" s="162">
        <v>8.7999999999999995E-2</v>
      </c>
      <c r="Q111" s="162">
        <f t="shared" si="26"/>
        <v>0.09</v>
      </c>
      <c r="R111" s="162"/>
      <c r="S111" s="162"/>
      <c r="T111" s="163">
        <v>0.69299999999999995</v>
      </c>
      <c r="U111" s="162">
        <f t="shared" si="27"/>
        <v>0.69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 t="s">
        <v>103</v>
      </c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1">
        <v>100</v>
      </c>
      <c r="B112" s="151" t="s">
        <v>305</v>
      </c>
      <c r="C112" s="186" t="s">
        <v>306</v>
      </c>
      <c r="D112" s="156" t="s">
        <v>194</v>
      </c>
      <c r="E112" s="158">
        <v>2</v>
      </c>
      <c r="F112" s="161"/>
      <c r="G112" s="162">
        <f t="shared" si="21"/>
        <v>0</v>
      </c>
      <c r="H112" s="161"/>
      <c r="I112" s="162">
        <f t="shared" si="22"/>
        <v>0</v>
      </c>
      <c r="J112" s="161"/>
      <c r="K112" s="162">
        <f t="shared" si="23"/>
        <v>0</v>
      </c>
      <c r="L112" s="162">
        <v>0</v>
      </c>
      <c r="M112" s="162">
        <f t="shared" si="24"/>
        <v>0</v>
      </c>
      <c r="N112" s="162">
        <v>0</v>
      </c>
      <c r="O112" s="162">
        <f t="shared" si="25"/>
        <v>0</v>
      </c>
      <c r="P112" s="162">
        <v>1.933E-2</v>
      </c>
      <c r="Q112" s="162">
        <f t="shared" si="26"/>
        <v>0.04</v>
      </c>
      <c r="R112" s="162"/>
      <c r="S112" s="162"/>
      <c r="T112" s="163">
        <v>0.59</v>
      </c>
      <c r="U112" s="162">
        <f t="shared" si="27"/>
        <v>1.18</v>
      </c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 t="s">
        <v>103</v>
      </c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1">
        <v>101</v>
      </c>
      <c r="B113" s="151" t="s">
        <v>307</v>
      </c>
      <c r="C113" s="186" t="s">
        <v>308</v>
      </c>
      <c r="D113" s="156" t="s">
        <v>115</v>
      </c>
      <c r="E113" s="158">
        <v>6</v>
      </c>
      <c r="F113" s="161"/>
      <c r="G113" s="162">
        <f t="shared" si="21"/>
        <v>0</v>
      </c>
      <c r="H113" s="161"/>
      <c r="I113" s="162">
        <f t="shared" si="22"/>
        <v>0</v>
      </c>
      <c r="J113" s="161"/>
      <c r="K113" s="162">
        <f t="shared" si="23"/>
        <v>0</v>
      </c>
      <c r="L113" s="162">
        <v>0</v>
      </c>
      <c r="M113" s="162">
        <f t="shared" si="24"/>
        <v>0</v>
      </c>
      <c r="N113" s="162">
        <v>0</v>
      </c>
      <c r="O113" s="162">
        <f t="shared" si="25"/>
        <v>0</v>
      </c>
      <c r="P113" s="162">
        <v>8.4999999999999995E-4</v>
      </c>
      <c r="Q113" s="162">
        <f t="shared" si="26"/>
        <v>0.01</v>
      </c>
      <c r="R113" s="162"/>
      <c r="S113" s="162"/>
      <c r="T113" s="163">
        <v>3.7999999999999999E-2</v>
      </c>
      <c r="U113" s="162">
        <f t="shared" si="27"/>
        <v>0.23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 t="s">
        <v>103</v>
      </c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1">
        <v>102</v>
      </c>
      <c r="B114" s="151" t="s">
        <v>309</v>
      </c>
      <c r="C114" s="186" t="s">
        <v>310</v>
      </c>
      <c r="D114" s="156" t="s">
        <v>120</v>
      </c>
      <c r="E114" s="158">
        <v>0.18</v>
      </c>
      <c r="F114" s="161"/>
      <c r="G114" s="162">
        <f t="shared" si="21"/>
        <v>0</v>
      </c>
      <c r="H114" s="161"/>
      <c r="I114" s="162">
        <f t="shared" si="22"/>
        <v>0</v>
      </c>
      <c r="J114" s="161"/>
      <c r="K114" s="162">
        <f t="shared" si="23"/>
        <v>0</v>
      </c>
      <c r="L114" s="162">
        <v>0</v>
      </c>
      <c r="M114" s="162">
        <f t="shared" si="24"/>
        <v>0</v>
      </c>
      <c r="N114" s="162">
        <v>0</v>
      </c>
      <c r="O114" s="162">
        <f t="shared" si="25"/>
        <v>0</v>
      </c>
      <c r="P114" s="162">
        <v>0</v>
      </c>
      <c r="Q114" s="162">
        <f t="shared" si="26"/>
        <v>0</v>
      </c>
      <c r="R114" s="162"/>
      <c r="S114" s="162"/>
      <c r="T114" s="163">
        <v>3.97</v>
      </c>
      <c r="U114" s="162">
        <f t="shared" si="27"/>
        <v>0.71</v>
      </c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103</v>
      </c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52" t="s">
        <v>98</v>
      </c>
      <c r="B115" s="152" t="s">
        <v>69</v>
      </c>
      <c r="C115" s="187" t="s">
        <v>70</v>
      </c>
      <c r="D115" s="157"/>
      <c r="E115" s="159"/>
      <c r="F115" s="164"/>
      <c r="G115" s="164">
        <f>SUMIF(AE116:AE117,"&lt;&gt;NOR",G116:G117)</f>
        <v>0</v>
      </c>
      <c r="H115" s="164"/>
      <c r="I115" s="164">
        <f>SUM(I116:I117)</f>
        <v>0</v>
      </c>
      <c r="J115" s="164"/>
      <c r="K115" s="164">
        <f>SUM(K116:K117)</f>
        <v>0</v>
      </c>
      <c r="L115" s="164"/>
      <c r="M115" s="164">
        <f>SUM(M116:M117)</f>
        <v>0</v>
      </c>
      <c r="N115" s="164"/>
      <c r="O115" s="164">
        <f>SUM(O116:O117)</f>
        <v>0.05</v>
      </c>
      <c r="P115" s="164"/>
      <c r="Q115" s="164">
        <f>SUM(Q116:Q117)</f>
        <v>0</v>
      </c>
      <c r="R115" s="164"/>
      <c r="S115" s="164"/>
      <c r="T115" s="165"/>
      <c r="U115" s="164">
        <f>SUM(U116:U117)</f>
        <v>5.79</v>
      </c>
      <c r="AE115" t="s">
        <v>99</v>
      </c>
    </row>
    <row r="116" spans="1:60" outlineLevel="1" x14ac:dyDescent="0.2">
      <c r="A116" s="151">
        <v>103</v>
      </c>
      <c r="B116" s="151" t="s">
        <v>311</v>
      </c>
      <c r="C116" s="186" t="s">
        <v>312</v>
      </c>
      <c r="D116" s="156" t="s">
        <v>194</v>
      </c>
      <c r="E116" s="158">
        <v>3</v>
      </c>
      <c r="F116" s="161"/>
      <c r="G116" s="162">
        <f>ROUND(E116*F116,2)</f>
        <v>0</v>
      </c>
      <c r="H116" s="161"/>
      <c r="I116" s="162">
        <f>ROUND(E116*H116,2)</f>
        <v>0</v>
      </c>
      <c r="J116" s="161"/>
      <c r="K116" s="162">
        <f>ROUND(E116*J116,2)</f>
        <v>0</v>
      </c>
      <c r="L116" s="162">
        <v>0</v>
      </c>
      <c r="M116" s="162">
        <f>G116*(1+L116/100)</f>
        <v>0</v>
      </c>
      <c r="N116" s="162">
        <v>1.7999999999999999E-2</v>
      </c>
      <c r="O116" s="162">
        <f>ROUND(E116*N116,2)</f>
        <v>0.05</v>
      </c>
      <c r="P116" s="162">
        <v>0</v>
      </c>
      <c r="Q116" s="162">
        <f>ROUND(E116*P116,2)</f>
        <v>0</v>
      </c>
      <c r="R116" s="162"/>
      <c r="S116" s="162"/>
      <c r="T116" s="163">
        <v>1.9</v>
      </c>
      <c r="U116" s="162">
        <f>ROUND(E116*T116,2)</f>
        <v>5.7</v>
      </c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103</v>
      </c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51">
        <v>104</v>
      </c>
      <c r="B117" s="151" t="s">
        <v>313</v>
      </c>
      <c r="C117" s="186" t="s">
        <v>314</v>
      </c>
      <c r="D117" s="156" t="s">
        <v>120</v>
      </c>
      <c r="E117" s="158">
        <v>0.05</v>
      </c>
      <c r="F117" s="161"/>
      <c r="G117" s="162">
        <f>ROUND(E117*F117,2)</f>
        <v>0</v>
      </c>
      <c r="H117" s="161"/>
      <c r="I117" s="162">
        <f>ROUND(E117*H117,2)</f>
        <v>0</v>
      </c>
      <c r="J117" s="161"/>
      <c r="K117" s="162">
        <f>ROUND(E117*J117,2)</f>
        <v>0</v>
      </c>
      <c r="L117" s="162">
        <v>0</v>
      </c>
      <c r="M117" s="162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2">
        <f>ROUND(E117*P117,2)</f>
        <v>0</v>
      </c>
      <c r="R117" s="162"/>
      <c r="S117" s="162"/>
      <c r="T117" s="163">
        <v>1.7230000000000001</v>
      </c>
      <c r="U117" s="162">
        <f>ROUND(E117*T117,2)</f>
        <v>0.09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103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52" t="s">
        <v>98</v>
      </c>
      <c r="B118" s="152" t="s">
        <v>71</v>
      </c>
      <c r="C118" s="187" t="s">
        <v>26</v>
      </c>
      <c r="D118" s="157"/>
      <c r="E118" s="159"/>
      <c r="F118" s="164"/>
      <c r="G118" s="164">
        <f>SUMIF(AE119:AE119,"&lt;&gt;NOR",G119:G119)</f>
        <v>0</v>
      </c>
      <c r="H118" s="164"/>
      <c r="I118" s="164">
        <f>SUM(I119:I119)</f>
        <v>0</v>
      </c>
      <c r="J118" s="164"/>
      <c r="K118" s="164">
        <f>SUM(K119:K119)</f>
        <v>0</v>
      </c>
      <c r="L118" s="164"/>
      <c r="M118" s="164">
        <f>SUM(M119:M119)</f>
        <v>0</v>
      </c>
      <c r="N118" s="164"/>
      <c r="O118" s="164">
        <f>SUM(O119:O119)</f>
        <v>0</v>
      </c>
      <c r="P118" s="164"/>
      <c r="Q118" s="164">
        <f>SUM(Q119:Q119)</f>
        <v>0</v>
      </c>
      <c r="R118" s="164"/>
      <c r="S118" s="164"/>
      <c r="T118" s="165"/>
      <c r="U118" s="164">
        <f>SUM(U119:U119)</f>
        <v>0</v>
      </c>
      <c r="AE118" t="s">
        <v>99</v>
      </c>
    </row>
    <row r="119" spans="1:60" outlineLevel="1" x14ac:dyDescent="0.2">
      <c r="A119" s="175">
        <v>105</v>
      </c>
      <c r="B119" s="175" t="s">
        <v>315</v>
      </c>
      <c r="C119" s="188" t="s">
        <v>316</v>
      </c>
      <c r="D119" s="176" t="s">
        <v>317</v>
      </c>
      <c r="E119" s="177">
        <v>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0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/>
      <c r="T119" s="180">
        <v>0</v>
      </c>
      <c r="U119" s="179">
        <f>ROUND(E119*T119,2)</f>
        <v>0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103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4"/>
      <c r="B120" s="5" t="s">
        <v>318</v>
      </c>
      <c r="C120" s="189" t="s">
        <v>318</v>
      </c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AC120">
        <v>15</v>
      </c>
      <c r="AD120">
        <v>21</v>
      </c>
    </row>
    <row r="121" spans="1:60" x14ac:dyDescent="0.2">
      <c r="A121" s="181"/>
      <c r="B121" s="182">
        <v>26</v>
      </c>
      <c r="C121" s="190" t="s">
        <v>318</v>
      </c>
      <c r="D121" s="183"/>
      <c r="E121" s="184"/>
      <c r="F121" s="184"/>
      <c r="G121" s="185">
        <f>G8+G11+G20+G43+G77+G115+G118</f>
        <v>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AC121">
        <f>SUMIF(L7:L119,AC120,G7:G119)</f>
        <v>0</v>
      </c>
      <c r="AD121">
        <f>SUMIF(L7:L119,AD120,G7:G119)</f>
        <v>0</v>
      </c>
      <c r="AE121" t="s">
        <v>319</v>
      </c>
    </row>
    <row r="122" spans="1:60" x14ac:dyDescent="0.2">
      <c r="A122" s="4"/>
      <c r="B122" s="5" t="s">
        <v>318</v>
      </c>
      <c r="C122" s="189" t="s">
        <v>318</v>
      </c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60" x14ac:dyDescent="0.2">
      <c r="A123" s="4"/>
      <c r="B123" s="5" t="s">
        <v>318</v>
      </c>
      <c r="C123" s="189" t="s">
        <v>318</v>
      </c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60" x14ac:dyDescent="0.2">
      <c r="A124" s="256">
        <v>33</v>
      </c>
      <c r="B124" s="256"/>
      <c r="C124" s="257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60" x14ac:dyDescent="0.2">
      <c r="A125" s="237"/>
      <c r="B125" s="238"/>
      <c r="C125" s="239"/>
      <c r="D125" s="238"/>
      <c r="E125" s="238"/>
      <c r="F125" s="238"/>
      <c r="G125" s="24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AE125" t="s">
        <v>320</v>
      </c>
    </row>
    <row r="126" spans="1:60" x14ac:dyDescent="0.2">
      <c r="A126" s="241"/>
      <c r="B126" s="242"/>
      <c r="C126" s="243"/>
      <c r="D126" s="242"/>
      <c r="E126" s="242"/>
      <c r="F126" s="242"/>
      <c r="G126" s="24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60" x14ac:dyDescent="0.2">
      <c r="A127" s="241"/>
      <c r="B127" s="242"/>
      <c r="C127" s="243"/>
      <c r="D127" s="242"/>
      <c r="E127" s="242"/>
      <c r="F127" s="242"/>
      <c r="G127" s="24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60" x14ac:dyDescent="0.2">
      <c r="A128" s="241"/>
      <c r="B128" s="242"/>
      <c r="C128" s="243"/>
      <c r="D128" s="242"/>
      <c r="E128" s="242"/>
      <c r="F128" s="242"/>
      <c r="G128" s="24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31" x14ac:dyDescent="0.2">
      <c r="A129" s="245"/>
      <c r="B129" s="246"/>
      <c r="C129" s="247"/>
      <c r="D129" s="246"/>
      <c r="E129" s="246"/>
      <c r="F129" s="246"/>
      <c r="G129" s="24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31" x14ac:dyDescent="0.2">
      <c r="A130" s="4"/>
      <c r="B130" s="5" t="s">
        <v>318</v>
      </c>
      <c r="C130" s="189" t="s">
        <v>318</v>
      </c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31" x14ac:dyDescent="0.2">
      <c r="C131" s="191"/>
      <c r="D131" s="11"/>
      <c r="AE131" t="s">
        <v>321</v>
      </c>
    </row>
    <row r="132" spans="1:31" x14ac:dyDescent="0.2">
      <c r="D132" s="11"/>
    </row>
    <row r="133" spans="1:31" x14ac:dyDescent="0.2">
      <c r="D133" s="11"/>
    </row>
    <row r="134" spans="1:31" x14ac:dyDescent="0.2">
      <c r="D134" s="11"/>
    </row>
    <row r="135" spans="1:31" x14ac:dyDescent="0.2">
      <c r="D135" s="11"/>
    </row>
    <row r="136" spans="1:31" x14ac:dyDescent="0.2">
      <c r="D136" s="11"/>
    </row>
    <row r="137" spans="1:31" x14ac:dyDescent="0.2">
      <c r="D137" s="11"/>
    </row>
    <row r="138" spans="1:31" x14ac:dyDescent="0.2">
      <c r="D138" s="11"/>
    </row>
    <row r="139" spans="1:31" x14ac:dyDescent="0.2">
      <c r="D139" s="11"/>
    </row>
    <row r="140" spans="1:31" x14ac:dyDescent="0.2">
      <c r="D140" s="11"/>
    </row>
    <row r="141" spans="1:31" x14ac:dyDescent="0.2">
      <c r="D141" s="11"/>
    </row>
    <row r="142" spans="1:31" x14ac:dyDescent="0.2">
      <c r="D142" s="11"/>
    </row>
    <row r="143" spans="1:31" x14ac:dyDescent="0.2">
      <c r="D143" s="11"/>
    </row>
    <row r="144" spans="1:31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6">
    <mergeCell ref="A125:G129"/>
    <mergeCell ref="A1:G1"/>
    <mergeCell ref="C2:G2"/>
    <mergeCell ref="C3:G3"/>
    <mergeCell ref="C4:G4"/>
    <mergeCell ref="A124:C12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2023-08-17T11:10:23Z</dcterms:created>
  <dcterms:modified xsi:type="dcterms:W3CDTF">2023-08-17T11:10:44Z</dcterms:modified>
</cp:coreProperties>
</file>