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Demolice objektu" sheetId="2" r:id="rId2"/>
    <sheet name="02 - Základové konstrukce..." sheetId="3" r:id="rId3"/>
    <sheet name="03 - Kontejnerová stavba" sheetId="4" r:id="rId4"/>
    <sheet name="04 - VRN" sheetId="5" r:id="rId5"/>
  </sheets>
  <definedNames>
    <definedName name="_xlnm.Print_Area" localSheetId="0">'Rekapitulace stavby'!$D$4:$AO$76,'Rekapitulace stavby'!$C$82:$AQ$99</definedName>
    <definedName name="_xlnm._FilterDatabase" localSheetId="1" hidden="1">'01 - Demolice objektu'!$C$145:$K$459</definedName>
    <definedName name="_xlnm.Print_Area" localSheetId="1">'01 - Demolice objektu'!$C$4:$J$76,'01 - Demolice objektu'!$C$82:$J$127,'01 - Demolice objektu'!$C$133:$J$459</definedName>
    <definedName name="_xlnm._FilterDatabase" localSheetId="2" hidden="1">'02 - Základové konstrukce...'!$C$141:$K$400</definedName>
    <definedName name="_xlnm.Print_Area" localSheetId="2">'02 - Základové konstrukce...'!$C$4:$J$76,'02 - Základové konstrukce...'!$C$82:$J$123,'02 - Základové konstrukce...'!$C$129:$J$400</definedName>
    <definedName name="_xlnm._FilterDatabase" localSheetId="3" hidden="1">'03 - Kontejnerová stavba'!$C$127:$K$240</definedName>
    <definedName name="_xlnm.Print_Area" localSheetId="3">'03 - Kontejnerová stavba'!$C$4:$J$76,'03 - Kontejnerová stavba'!$C$82:$J$109,'03 - Kontejnerová stavba'!$C$115:$J$240</definedName>
    <definedName name="_xlnm._FilterDatabase" localSheetId="4" hidden="1">'04 - VRN'!$C$130:$K$141</definedName>
    <definedName name="_xlnm.Print_Area" localSheetId="4">'04 - VRN'!$C$4:$J$76,'04 - VRN'!$C$82:$J$112,'04 - VRN'!$C$118:$J$141</definedName>
    <definedName name="_xlnm.Print_Titles" localSheetId="0">'Rekapitulace stavby'!$92:$92</definedName>
    <definedName name="_xlnm.Print_Titles" localSheetId="1">'01 - Demolice objektu'!$145:$145</definedName>
    <definedName name="_xlnm.Print_Titles" localSheetId="2">'02 - Základové konstrukce...'!$141:$141</definedName>
    <definedName name="_xlnm.Print_Titles" localSheetId="3">'03 - Kontejnerová stavba'!$127:$127</definedName>
    <definedName name="_xlnm.Print_Titles" localSheetId="4">'04 - VRN'!$130:$130</definedName>
  </definedNames>
  <calcPr fullCalcOnLoad="1"/>
</workbook>
</file>

<file path=xl/sharedStrings.xml><?xml version="1.0" encoding="utf-8"?>
<sst xmlns="http://schemas.openxmlformats.org/spreadsheetml/2006/main" count="8002" uniqueCount="1284">
  <si>
    <t>Export Komplet</t>
  </si>
  <si>
    <t/>
  </si>
  <si>
    <t>2.0</t>
  </si>
  <si>
    <t>ZAMOK</t>
  </si>
  <si>
    <t>False</t>
  </si>
  <si>
    <t>{7a0690a2-cd21-43a3-bb21-ddb4596ccb8e}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</si>
  <si>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</si>
  <si>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</si>
  <si>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</si>
  <si>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</si>
  <si>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</si>
  <si>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</si>
  <si>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</si>
  <si>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</si>
  <si>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2023/056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</si>
  <si>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</si>
  <si>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</si>
  <si>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a novostavba zázemí cestářství ve Strnadech-Jílovišti  p.č. 462/3, p.č. 454/1 a p.č.st. 351</t>
  </si>
  <si>
    <t>KSO:</t>
  </si>
  <si>
    <t>CC-CZ:</t>
  </si>
  <si>
    <t>Místo:</t>
  </si>
  <si>
    <t>p.č. 462/3 a 454/1 p.č. st. 351</t>
  </si>
  <si>
    <t>Datum:</t>
  </si>
  <si>
    <t>29. 5. 2023</t>
  </si>
  <si>
    <t>Zadavatel:</t>
  </si>
  <si>
    <t>IČ:</t>
  </si>
  <si>
    <t>Středočeský kraj, Zborovská 81/11, Smíchov</t>
  </si>
  <si>
    <t>DIČ:</t>
  </si>
  <si>
    <t>Uchazeč:</t>
  </si>
  <si>
    <t>Vyplň údaj</t>
  </si>
  <si>
    <t>Projektant:</t>
  </si>
  <si>
    <t>KFJ project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</si>
  <si>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</si>
  <si>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</si>
  <si>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</si>
  <si>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</si>
  <si>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</si>
  <si>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</si>
  <si>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</si>
  <si>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</si>
  <si>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</si>
  <si>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</si>
  <si>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</si>
  <si>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</si>
  <si>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</si>
  <si>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</si>
  <si>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</si>
  <si>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</si>
  <si>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</si>
  <si>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</si>
  <si>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</si>
  <si>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</si>
  <si>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</si>
  <si>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</si>
  <si>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</si>
  <si>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</si>
  <si>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</si>
  <si>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</si>
  <si>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</si>
  <si>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</si>
  <si>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</si>
  <si>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</si>
  <si>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</si>
  <si>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</si>
  <si>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</si>
  <si>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</si>
  <si>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</si>
  <si>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</si>
  <si>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</si>
  <si>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</si>
  <si>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</si>
  <si>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</si>
  <si>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</si>
  <si>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</si>
  <si>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</si>
  <si>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</si>
  <si>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</si>
  <si>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</si>
  <si>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</si>
  <si>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</si>
  <si>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</si>
  <si>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Demolice objektu</t>
  </si>
  <si>
    <t>STA</t>
  </si>
  <si>
    <t>1</t>
  </si>
  <si>
    <t>{fc16be1b-b778-45b5-abc7-89968f6cfe53}</t>
  </si>
  <si>
    <t>2</t>
  </si>
  <si>
    <t>02</t>
  </si>
  <si>
    <t>Základové konstrukce, schodiště a okapový chodník</t>
  </si>
  <si>
    <t>{6bd5438d-2e79-49db-9e53-af316f066c57}</t>
  </si>
  <si>
    <t>03</t>
  </si>
  <si>
    <t>Kontejnerová stavba</t>
  </si>
  <si>
    <t>{43b36ae1-4306-4b3b-9a6c-d43fa0ac4075}</t>
  </si>
  <si>
    <t>04</t>
  </si>
  <si>
    <t>VRN</t>
  </si>
  <si>
    <t>{dcf87692-76c9-491e-81c7-fd8b4bda28ec}</t>
  </si>
  <si>
    <t>KRYCÍ LIST SOUPISU PRACÍ</t>
  </si>
  <si>
    <t>Objekt:</t>
  </si>
  <si>
    <t>01 - Demolice objektu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</si>
  <si>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</si>
  <si>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</si>
  <si>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</si>
  <si>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</si>
  <si>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</si>
  <si>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</si>
  <si>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</si>
  <si>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</si>
  <si>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</si>
  <si>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</si>
  <si>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</si>
  <si>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</si>
  <si>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</si>
  <si>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</si>
  <si>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</si>
  <si>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</si>
  <si>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</si>
  <si>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</si>
  <si>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</si>
  <si>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</si>
  <si>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</si>
  <si>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</si>
  <si>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</si>
  <si>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</si>
  <si>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</si>
  <si>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</si>
  <si>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</si>
  <si>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</si>
  <si>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</si>
  <si>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</si>
  <si>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</si>
  <si>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</si>
  <si>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</si>
  <si>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</si>
  <si>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</si>
  <si>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</si>
  <si>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</si>
  <si>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</si>
  <si>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</si>
  <si>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</si>
  <si>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</si>
  <si>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</si>
  <si>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</si>
  <si>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</si>
  <si>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</si>
  <si>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</si>
  <si>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</si>
  <si>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</si>
  <si>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</si>
  <si>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</si>
  <si>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</si>
  <si>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</si>
  <si>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</si>
  <si>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</si>
  <si>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122351102</t>
  </si>
  <si>
    <t>Odkopávky a prokopávky nezapažené v hornině třídy těžitelnosti II skupiny 4 objem do 50 m3 strojně</t>
  </si>
  <si>
    <t>m3</t>
  </si>
  <si>
    <t>4</t>
  </si>
  <si>
    <t>1331053574</t>
  </si>
  <si>
    <t>VV</t>
  </si>
  <si>
    <t>25,35*6,3*0,8</t>
  </si>
  <si>
    <t>162751137</t>
  </si>
  <si>
    <t>Vodorovné přemístění přes 9 000 do 10000 m výkopku/sypaniny z horniny třídy těžitelnosti II skupiny 4 a 5</t>
  </si>
  <si>
    <t>970521365</t>
  </si>
  <si>
    <t>3</t>
  </si>
  <si>
    <t>162751139</t>
  </si>
  <si>
    <t>Příplatek k vodorovnému přemístění výkopku/sypaniny z horniny třídy těžitelnosti II skupiny 4 a 5 ZKD 1000 m přes 10000 m</t>
  </si>
  <si>
    <t>-543488103</t>
  </si>
  <si>
    <t>P</t>
  </si>
  <si>
    <t>Poznámka k položce:
příplatek k dopravě za dalších 20 km</t>
  </si>
  <si>
    <t>127,764*20 'Přepočtené koeficientem množství</t>
  </si>
  <si>
    <t>167151112</t>
  </si>
  <si>
    <t>Nakládání výkopku z hornin třídy těžitelnosti II skupiny 4 a 5 přes 100 m3</t>
  </si>
  <si>
    <t>-1705251784</t>
  </si>
  <si>
    <t>5</t>
  </si>
  <si>
    <t>171152501</t>
  </si>
  <si>
    <t>Zhutnění podloží z hornin soudržných nebo nesoudržných pod násypy</t>
  </si>
  <si>
    <t>m2</t>
  </si>
  <si>
    <t>-514610578</t>
  </si>
  <si>
    <t>25,35*6,3</t>
  </si>
  <si>
    <t>Součet</t>
  </si>
  <si>
    <t>6</t>
  </si>
  <si>
    <t>171201231</t>
  </si>
  <si>
    <t>Poplatek za uložení zeminy a kamení na recyklační skládce (skládkovné) kód odpadu 17 05 04</t>
  </si>
  <si>
    <t>t</t>
  </si>
  <si>
    <t>-1631408429</t>
  </si>
  <si>
    <t>127,764*1,8</t>
  </si>
  <si>
    <t>7</t>
  </si>
  <si>
    <t>171251201</t>
  </si>
  <si>
    <t>Uložení sypaniny na skládky nebo meziskládky</t>
  </si>
  <si>
    <t>526929705</t>
  </si>
  <si>
    <t>9</t>
  </si>
  <si>
    <t>Ostatní konstrukce a práce, bourání</t>
  </si>
  <si>
    <t>8</t>
  </si>
  <si>
    <t>961031311</t>
  </si>
  <si>
    <t>Bourání základů cihelných na MV nebo MVC</t>
  </si>
  <si>
    <t>-41213750</t>
  </si>
  <si>
    <t>(25,35+6,3)*0,45*0,8</t>
  </si>
  <si>
    <t>961044111</t>
  </si>
  <si>
    <t>Bourání základů z betonu prostého</t>
  </si>
  <si>
    <t>323256457</t>
  </si>
  <si>
    <t>25,35*6,3*0,1</t>
  </si>
  <si>
    <t>(25,35+6,3)*2*0,5*0,8</t>
  </si>
  <si>
    <t>6,3*0,5*0,8*2</t>
  </si>
  <si>
    <t>3,03*0,9</t>
  </si>
  <si>
    <t>0,9*2,2*0,27</t>
  </si>
  <si>
    <t>0,6*1,6*0,27</t>
  </si>
  <si>
    <t>0,3*1*0,27</t>
  </si>
  <si>
    <t>10</t>
  </si>
  <si>
    <t>965042121</t>
  </si>
  <si>
    <t>Bourání podkladů pod dlažby nebo mazanin betonových nebo z litého asfaltu tl do 100 mm pl do 1 m2</t>
  </si>
  <si>
    <t>892588638</t>
  </si>
  <si>
    <t>1.NP</t>
  </si>
  <si>
    <t>"102" 28,5*0,05</t>
  </si>
  <si>
    <t>"103" 4*0,05</t>
  </si>
  <si>
    <t>"104" 14,1*0,05</t>
  </si>
  <si>
    <t>"105" 14,1*0,05</t>
  </si>
  <si>
    <t>"106" 3,4*0,05</t>
  </si>
  <si>
    <t>"107" 13,7*0,05</t>
  </si>
  <si>
    <t>"108" 14,1*0,05</t>
  </si>
  <si>
    <t>"109" 14,1*0,05</t>
  </si>
  <si>
    <t>"110" 3,5*0,05</t>
  </si>
  <si>
    <t>"111" 14,1*0,05</t>
  </si>
  <si>
    <t>"112" 18*0,05</t>
  </si>
  <si>
    <t>Mezisoučet</t>
  </si>
  <si>
    <t>2.NP</t>
  </si>
  <si>
    <t>"201" 4,4*0,05</t>
  </si>
  <si>
    <t>"202"24,7*0,05</t>
  </si>
  <si>
    <t>"203"4*0,05</t>
  </si>
  <si>
    <t>"204"14,1*0,05</t>
  </si>
  <si>
    <t>"205"18*0,05</t>
  </si>
  <si>
    <t>"206"14,1*0,05</t>
  </si>
  <si>
    <t>"207"7*0,05</t>
  </si>
  <si>
    <t>"208" 14,1*0,05</t>
  </si>
  <si>
    <t>"209" 14,1*0,05</t>
  </si>
  <si>
    <t>"210" 10,4*0,05</t>
  </si>
  <si>
    <t>"211" 7,2*0,05</t>
  </si>
  <si>
    <t>11</t>
  </si>
  <si>
    <t>968062246</t>
  </si>
  <si>
    <t>Vybourání dřevěných rámů oken jednoduchých včetně křídel pl do 4 m2</t>
  </si>
  <si>
    <t>-1057567343</t>
  </si>
  <si>
    <t>1,5*1,5*6</t>
  </si>
  <si>
    <t>1,05*1,5*2</t>
  </si>
  <si>
    <t>0,6*0,6*3</t>
  </si>
  <si>
    <t>1,5*1,5*8</t>
  </si>
  <si>
    <t>1,05*1,5*4</t>
  </si>
  <si>
    <t>12</t>
  </si>
  <si>
    <t>968072455</t>
  </si>
  <si>
    <t>Vybourání kovových dveřních zárubní pl do 2 m2</t>
  </si>
  <si>
    <t>1931047791</t>
  </si>
  <si>
    <t>0,7*2*3</t>
  </si>
  <si>
    <t>0,9*2*4</t>
  </si>
  <si>
    <t>0,9*2*5</t>
  </si>
  <si>
    <t>1*2</t>
  </si>
  <si>
    <t>2.Np</t>
  </si>
  <si>
    <t>0,9*2*9</t>
  </si>
  <si>
    <t>13</t>
  </si>
  <si>
    <t>968072456</t>
  </si>
  <si>
    <t>Vybourání kovových dveřních zárubní pl přes 2 m2</t>
  </si>
  <si>
    <t>-565821657</t>
  </si>
  <si>
    <t>1,5*2,3</t>
  </si>
  <si>
    <t>997</t>
  </si>
  <si>
    <t>Přesun sutě</t>
  </si>
  <si>
    <t>14</t>
  </si>
  <si>
    <t>997013112</t>
  </si>
  <si>
    <t>Vnitrostaveništní doprava suti a vybouraných hmot pro budovy v přes 6 do 9 m s použitím mechanizace</t>
  </si>
  <si>
    <t>-129914545</t>
  </si>
  <si>
    <t>997013501</t>
  </si>
  <si>
    <t>Odvoz suti a vybouraných hmot na skládku nebo meziskládku do 1 km se složením</t>
  </si>
  <si>
    <t>2101773552</t>
  </si>
  <si>
    <t>16</t>
  </si>
  <si>
    <t>997013509</t>
  </si>
  <si>
    <t>Příplatek k odvozu suti a vybouraných hmot na skládku ZKD 1 km přes 1 km</t>
  </si>
  <si>
    <t>305371581</t>
  </si>
  <si>
    <t>Poznámka k položce:
příplatek k dopravě za dalších 29 km</t>
  </si>
  <si>
    <t>258,894*29 'Přepočtené koeficientem množství</t>
  </si>
  <si>
    <t>17</t>
  </si>
  <si>
    <t>997013609</t>
  </si>
  <si>
    <t>Poplatek za uložení na skládce (skládkovné) stavebního odpadu ze směsí nebo oddělených frakcí betonu, cihel a keramických výrobků kód odpadu 17 01 07</t>
  </si>
  <si>
    <t>-200535762</t>
  </si>
  <si>
    <t>1,101+1,549</t>
  </si>
  <si>
    <t>18</t>
  </si>
  <si>
    <t>997013631</t>
  </si>
  <si>
    <t>Poplatek za uložení na skládce (skládkovné) stavebního odpadu směsného kód odpadu 17 09 04</t>
  </si>
  <si>
    <t>765388112</t>
  </si>
  <si>
    <t>2,934</t>
  </si>
  <si>
    <t>0,217</t>
  </si>
  <si>
    <t>0,513</t>
  </si>
  <si>
    <t>0,306</t>
  </si>
  <si>
    <t>0,316</t>
  </si>
  <si>
    <t>0,482</t>
  </si>
  <si>
    <t>0,419</t>
  </si>
  <si>
    <t>1,569</t>
  </si>
  <si>
    <t>19</t>
  </si>
  <si>
    <t>997013645</t>
  </si>
  <si>
    <t>Poplatek za uložení na skládce (skládkovné) odpadu asfaltového bez dehtu kód odpadu 17 03 02</t>
  </si>
  <si>
    <t>1379851040</t>
  </si>
  <si>
    <t>20</t>
  </si>
  <si>
    <t>997013811</t>
  </si>
  <si>
    <t>Poplatek za uložení na skládce (skládkovné) stavebního odpadu dřevěného kód odpadu 17 02 01</t>
  </si>
  <si>
    <t>1670449392</t>
  </si>
  <si>
    <t>1,499</t>
  </si>
  <si>
    <t>67,18</t>
  </si>
  <si>
    <t>28,995</t>
  </si>
  <si>
    <t>997013813</t>
  </si>
  <si>
    <t>Poplatek za uložení na skládce (skládkovné) stavebního odpadu z plastických hmot kód odpadu 17 02 03</t>
  </si>
  <si>
    <t>-1746739094</t>
  </si>
  <si>
    <t>22</t>
  </si>
  <si>
    <t>997013861</t>
  </si>
  <si>
    <t>Poplatek za uložení stavebního odpadu na recyklační skládce (skládkovné) z prostého betonu kód odpadu 17 01 01</t>
  </si>
  <si>
    <t>612890595</t>
  </si>
  <si>
    <t>99,866</t>
  </si>
  <si>
    <t>30,107</t>
  </si>
  <si>
    <t>23</t>
  </si>
  <si>
    <t>997013863</t>
  </si>
  <si>
    <t>Poplatek za uložení stavebního odpadu na recyklační skládce (skládkovné) cihelného kód odpadu 17 01 02</t>
  </si>
  <si>
    <t>-761748211</t>
  </si>
  <si>
    <t>PSV</t>
  </si>
  <si>
    <t>Práce a dodávky PSV</t>
  </si>
  <si>
    <t>711</t>
  </si>
  <si>
    <t>Izolace proti vodě, vlhkosti a plynům</t>
  </si>
  <si>
    <t>24</t>
  </si>
  <si>
    <t>711131811</t>
  </si>
  <si>
    <t>Odstranění izolace proti zemní vlhkosti vodorovné</t>
  </si>
  <si>
    <t>-1617233336</t>
  </si>
  <si>
    <t>721</t>
  </si>
  <si>
    <t>Zdravotechnika - vnitřní kanalizace</t>
  </si>
  <si>
    <t>25</t>
  </si>
  <si>
    <t>R02</t>
  </si>
  <si>
    <t>Demontáž stávající vnitřní kanalizace</t>
  </si>
  <si>
    <t>soubor</t>
  </si>
  <si>
    <t>-126435031</t>
  </si>
  <si>
    <t>722</t>
  </si>
  <si>
    <t>Zdravotechnika - vnitřní vodovod</t>
  </si>
  <si>
    <t>26</t>
  </si>
  <si>
    <t>R03</t>
  </si>
  <si>
    <t>Demontáž stávající vnitřní vodovod</t>
  </si>
  <si>
    <t>-1836943788</t>
  </si>
  <si>
    <t>725</t>
  </si>
  <si>
    <t>Zdravotechnika - zařizovací předměty</t>
  </si>
  <si>
    <t>27</t>
  </si>
  <si>
    <t>725110814</t>
  </si>
  <si>
    <t>Demontáž klozetu Kombi</t>
  </si>
  <si>
    <t>965191002</t>
  </si>
  <si>
    <t>28</t>
  </si>
  <si>
    <t>725210821</t>
  </si>
  <si>
    <t>Demontáž umyvadel bez výtokových armatur</t>
  </si>
  <si>
    <t>571795618</t>
  </si>
  <si>
    <t>29</t>
  </si>
  <si>
    <t>725310823</t>
  </si>
  <si>
    <t>Demontáž dřez jednoduchý vestavěný v kuchyňských sestavách bez výtokových armatur</t>
  </si>
  <si>
    <t>1980330493</t>
  </si>
  <si>
    <t>30</t>
  </si>
  <si>
    <t>725530823</t>
  </si>
  <si>
    <t>Demontáž ohřívač elektrický tlakový přes 50 do 200 l</t>
  </si>
  <si>
    <t>-32720971</t>
  </si>
  <si>
    <t>31</t>
  </si>
  <si>
    <t>725820801</t>
  </si>
  <si>
    <t>Demontáž baterie nástěnné do G 3 / 4</t>
  </si>
  <si>
    <t>-1843381531</t>
  </si>
  <si>
    <t>32</t>
  </si>
  <si>
    <t>725820802</t>
  </si>
  <si>
    <t>Demontáž baterie stojánkové do jednoho otvoru</t>
  </si>
  <si>
    <t>-371874959</t>
  </si>
  <si>
    <t>33</t>
  </si>
  <si>
    <t>725860811</t>
  </si>
  <si>
    <t>Demontáž uzávěrů zápachu jednoduchých</t>
  </si>
  <si>
    <t>kus</t>
  </si>
  <si>
    <t>-1980831592</t>
  </si>
  <si>
    <t>731</t>
  </si>
  <si>
    <t>Ústřední vytápění - kotelny</t>
  </si>
  <si>
    <t>34</t>
  </si>
  <si>
    <t>731200815</t>
  </si>
  <si>
    <t>Demontáž kotle ocelového na tuhá paliva výkon přes 25 do 40 kW</t>
  </si>
  <si>
    <t>-1043259759</t>
  </si>
  <si>
    <t>733</t>
  </si>
  <si>
    <t>Ústřední vytápění - rozvodné potrubí</t>
  </si>
  <si>
    <t>35</t>
  </si>
  <si>
    <t>733290801</t>
  </si>
  <si>
    <t>Demontáž potrubí měděného D do 35x1,5 mm</t>
  </si>
  <si>
    <t>m</t>
  </si>
  <si>
    <t>-1736909382</t>
  </si>
  <si>
    <t>62,1*2*2*1,2</t>
  </si>
  <si>
    <t>734</t>
  </si>
  <si>
    <t>Ústřední vytápění - armatury</t>
  </si>
  <si>
    <t>36</t>
  </si>
  <si>
    <t>734200811</t>
  </si>
  <si>
    <t>Demontáž armatury závitové s jedním závitem přes G 1/2 do G 1/2</t>
  </si>
  <si>
    <t>-287086881</t>
  </si>
  <si>
    <t>18*3</t>
  </si>
  <si>
    <t>37</t>
  </si>
  <si>
    <t>734441811</t>
  </si>
  <si>
    <t>Demontáž regulátoru teploty Mertik řada 386 s kapilárou DN do 50</t>
  </si>
  <si>
    <t>1818070562</t>
  </si>
  <si>
    <t>735</t>
  </si>
  <si>
    <t>Ústřední vytápění - otopná tělesa</t>
  </si>
  <si>
    <t>38</t>
  </si>
  <si>
    <t>735151812</t>
  </si>
  <si>
    <t>Demontáž otopného tělesa panelového jednořadého dl přes 1500 do 2820 mm</t>
  </si>
  <si>
    <t>1641743665</t>
  </si>
  <si>
    <t>741</t>
  </si>
  <si>
    <t>Elektroinstalace - silnoproud</t>
  </si>
  <si>
    <t>39</t>
  </si>
  <si>
    <t>R01</t>
  </si>
  <si>
    <t>Demontáž stávající elektroinstalace</t>
  </si>
  <si>
    <t>-513363169</t>
  </si>
  <si>
    <t>762</t>
  </si>
  <si>
    <t>Konstrukce tesařské</t>
  </si>
  <si>
    <t>40</t>
  </si>
  <si>
    <t>762111811</t>
  </si>
  <si>
    <t>Demontáž stěn a příček z hraněného řeziva</t>
  </si>
  <si>
    <t>-1280353399</t>
  </si>
  <si>
    <t>(25,35*6,3)*2*5,6</t>
  </si>
  <si>
    <t>1.NP vnitř</t>
  </si>
  <si>
    <t>9,45*2,6</t>
  </si>
  <si>
    <t>1,15*2,6*2</t>
  </si>
  <si>
    <t>2,5*2,6</t>
  </si>
  <si>
    <t>0,95*2,6*2</t>
  </si>
  <si>
    <t>1,15*2,6</t>
  </si>
  <si>
    <t>4,7*2,6*7</t>
  </si>
  <si>
    <t>9,6*2,6</t>
  </si>
  <si>
    <t>1,15*2,6*3</t>
  </si>
  <si>
    <t>2.NP vnitř</t>
  </si>
  <si>
    <t>6*2,6*3</t>
  </si>
  <si>
    <t>6,3*2,6</t>
  </si>
  <si>
    <t>(3,15+6,15+3)*2,6</t>
  </si>
  <si>
    <t>4,7*2,6*4</t>
  </si>
  <si>
    <t>41</t>
  </si>
  <si>
    <t>762132811</t>
  </si>
  <si>
    <t>DeMontáž bednění svislých stěn z prken hoblovaných jednostranně</t>
  </si>
  <si>
    <t>71311917</t>
  </si>
  <si>
    <t>2,57*2</t>
  </si>
  <si>
    <t>0,32*25,55</t>
  </si>
  <si>
    <t>1,78*25,55</t>
  </si>
  <si>
    <t>6*5,6*2+25,05*5,6*2</t>
  </si>
  <si>
    <t>42</t>
  </si>
  <si>
    <t>762331811</t>
  </si>
  <si>
    <t>Demontáž vázaných kcí krovů z hranolů průřezové pl do 120 cm2</t>
  </si>
  <si>
    <t>-1403576335</t>
  </si>
  <si>
    <t>6,42*26</t>
  </si>
  <si>
    <t>43</t>
  </si>
  <si>
    <t>762331813</t>
  </si>
  <si>
    <t>Demontáž vázaných kcí krovů z hranolů průřezové pl přes 224 do 288 cm2</t>
  </si>
  <si>
    <t>-319545061</t>
  </si>
  <si>
    <t>16,45*26</t>
  </si>
  <si>
    <t>44</t>
  </si>
  <si>
    <t>762823830</t>
  </si>
  <si>
    <t>Demontáž stropních trámů k dalšímu použití z hraněného řeziva průřezové pl přes 288 do 450 cm2</t>
  </si>
  <si>
    <t>236363257</t>
  </si>
  <si>
    <t>6*25</t>
  </si>
  <si>
    <t>764</t>
  </si>
  <si>
    <t>Konstrukce klempířské</t>
  </si>
  <si>
    <t>45</t>
  </si>
  <si>
    <t>764001821</t>
  </si>
  <si>
    <t>Demontáž krytiny ze svitků nebo tabulí do suti</t>
  </si>
  <si>
    <t>1632099132</t>
  </si>
  <si>
    <t>25,65*8,3/0,9975</t>
  </si>
  <si>
    <t>46</t>
  </si>
  <si>
    <t>764002801</t>
  </si>
  <si>
    <t>Demontáž závětrné lišty do suti</t>
  </si>
  <si>
    <t>-358311113</t>
  </si>
  <si>
    <t>8,3*2/0,9975</t>
  </si>
  <si>
    <t>25,65</t>
  </si>
  <si>
    <t>47</t>
  </si>
  <si>
    <t>764002812</t>
  </si>
  <si>
    <t>Demontáž okapového plechu do suti v krytině skládané</t>
  </si>
  <si>
    <t>-1006501302</t>
  </si>
  <si>
    <t>48</t>
  </si>
  <si>
    <t>764002851</t>
  </si>
  <si>
    <t>Demontáž oplechování parapetů do suti</t>
  </si>
  <si>
    <t>-1578605171</t>
  </si>
  <si>
    <t>1,5*6</t>
  </si>
  <si>
    <t>1,05*2</t>
  </si>
  <si>
    <t>0,6*3</t>
  </si>
  <si>
    <t>1,5*8</t>
  </si>
  <si>
    <t>1,05*4</t>
  </si>
  <si>
    <t>49</t>
  </si>
  <si>
    <t>764004801</t>
  </si>
  <si>
    <t>Demontáž podokapního žlabu do suti</t>
  </si>
  <si>
    <t>2027208585</t>
  </si>
  <si>
    <t>50</t>
  </si>
  <si>
    <t>764004861</t>
  </si>
  <si>
    <t>Demontáž svodu do suti</t>
  </si>
  <si>
    <t>210330654</t>
  </si>
  <si>
    <t>6,78*2</t>
  </si>
  <si>
    <t>766</t>
  </si>
  <si>
    <t>Konstrukce truhlářské</t>
  </si>
  <si>
    <t>51</t>
  </si>
  <si>
    <t>766411812</t>
  </si>
  <si>
    <t>Demontáž truhlářského obložení stěn z panelů plochy přes 1,5 m2</t>
  </si>
  <si>
    <t>-1649003462</t>
  </si>
  <si>
    <t>"102" 43,2*2,6</t>
  </si>
  <si>
    <t>"104" 15,4*2,6</t>
  </si>
  <si>
    <t>"105" 15,4*2,6</t>
  </si>
  <si>
    <t>"106" (6,2+4,2)*2,6</t>
  </si>
  <si>
    <t>"107" (15,4+4,2+4,2)*2,6</t>
  </si>
  <si>
    <t>"108" 15,4*2,6</t>
  </si>
  <si>
    <t>"109" 8,3*2,6</t>
  </si>
  <si>
    <t>"110" 3,5*2,6</t>
  </si>
  <si>
    <t>"111" 15,4*2,6</t>
  </si>
  <si>
    <t>"112" 18*2,6</t>
  </si>
  <si>
    <t>"202"36,9*2,6</t>
  </si>
  <si>
    <t>"203"15,4*2,6</t>
  </si>
  <si>
    <t>"204"15,4*2,6</t>
  </si>
  <si>
    <t>"205"18*2,6</t>
  </si>
  <si>
    <t>"206"15,4*2,6</t>
  </si>
  <si>
    <t>"207"14,6*2,6</t>
  </si>
  <si>
    <t>"208" 15,4*2,6</t>
  </si>
  <si>
    <t>"209" 15,4*2,6</t>
  </si>
  <si>
    <t>"210" 12,9*2,6</t>
  </si>
  <si>
    <t>"211" 10,8*2,6</t>
  </si>
  <si>
    <t>52</t>
  </si>
  <si>
    <t>766421812</t>
  </si>
  <si>
    <t>Demontáž truhlářského obložení podhledů z panelů plochy přes 1,5 m2</t>
  </si>
  <si>
    <t>19840881</t>
  </si>
  <si>
    <t>"102" 28,5</t>
  </si>
  <si>
    <t>"103" 4</t>
  </si>
  <si>
    <t>"104" 14,1</t>
  </si>
  <si>
    <t>"105" 14,1</t>
  </si>
  <si>
    <t>"106" 3,4</t>
  </si>
  <si>
    <t>"107" 13,7</t>
  </si>
  <si>
    <t>"108" 14,1</t>
  </si>
  <si>
    <t>"109" 14,1</t>
  </si>
  <si>
    <t>"110" 3,5</t>
  </si>
  <si>
    <t>"111" 14,1</t>
  </si>
  <si>
    <t>"112" 18</t>
  </si>
  <si>
    <t>"201" 4,4</t>
  </si>
  <si>
    <t>"202"24,7</t>
  </si>
  <si>
    <t>"203"4</t>
  </si>
  <si>
    <t>"204"14,1</t>
  </si>
  <si>
    <t>"205"18</t>
  </si>
  <si>
    <t>"206"14,1</t>
  </si>
  <si>
    <t>"207"7</t>
  </si>
  <si>
    <t>"208" 14,1</t>
  </si>
  <si>
    <t>"209" 14,1</t>
  </si>
  <si>
    <t>"210" 10,4</t>
  </si>
  <si>
    <t>"211" 7,2</t>
  </si>
  <si>
    <t>53</t>
  </si>
  <si>
    <t>766812840</t>
  </si>
  <si>
    <t>Demontáž kuchyňských linek dřevěných nebo kovových dl přes 1,8 do 2,1 m</t>
  </si>
  <si>
    <t>-235503193</t>
  </si>
  <si>
    <t>771</t>
  </si>
  <si>
    <t>Podlahy z dlaždic</t>
  </si>
  <si>
    <t>54</t>
  </si>
  <si>
    <t>771573810</t>
  </si>
  <si>
    <t>Demontáž podlah z dlaždic keramických lepených</t>
  </si>
  <si>
    <t>-426908371</t>
  </si>
  <si>
    <t>776</t>
  </si>
  <si>
    <t>Podlahy povlakové</t>
  </si>
  <si>
    <t>55</t>
  </si>
  <si>
    <t>776201811</t>
  </si>
  <si>
    <t>Demontáž lepených povlakových podlah bez podložky ručně</t>
  </si>
  <si>
    <t>-1061580213</t>
  </si>
  <si>
    <t>56</t>
  </si>
  <si>
    <t>776410811</t>
  </si>
  <si>
    <t>Odstranění soklíků a lišt pryžových nebo plastových</t>
  </si>
  <si>
    <t>-295069749</t>
  </si>
  <si>
    <t>"102" 43,2</t>
  </si>
  <si>
    <t>"104" 15,4</t>
  </si>
  <si>
    <t>"108" 15,4</t>
  </si>
  <si>
    <t>"109" 8,3</t>
  </si>
  <si>
    <t>"111" 15,4</t>
  </si>
  <si>
    <t>"202"36,9</t>
  </si>
  <si>
    <t>"203"15,4</t>
  </si>
  <si>
    <t>"204"15,4</t>
  </si>
  <si>
    <t>"206"15,4</t>
  </si>
  <si>
    <t>"207"14,6</t>
  </si>
  <si>
    <t>"208" 15,4</t>
  </si>
  <si>
    <t>"209" 15,4</t>
  </si>
  <si>
    <t>"210" 12,9</t>
  </si>
  <si>
    <t>"211" 10,8</t>
  </si>
  <si>
    <t>781</t>
  </si>
  <si>
    <t>Dokončovací práce - obklady</t>
  </si>
  <si>
    <t>57</t>
  </si>
  <si>
    <t>781473810</t>
  </si>
  <si>
    <t>Demontáž obkladů z obkladaček keramických lepených</t>
  </si>
  <si>
    <t>560764705</t>
  </si>
  <si>
    <t>4*2</t>
  </si>
  <si>
    <t>3,2*2</t>
  </si>
  <si>
    <t>6,9*2</t>
  </si>
  <si>
    <t>7,8*2</t>
  </si>
  <si>
    <t>6,575*2</t>
  </si>
  <si>
    <t>02 - Základové konstrukce, schodiště a okapový chodník</t>
  </si>
  <si>
    <t xml:space="preserve">    2 - Zakládání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</si>
  <si>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</si>
  <si>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</si>
  <si>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</si>
  <si>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713 - Izolace tepelné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</si>
  <si>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</si>
  <si>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</si>
  <si>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</si>
  <si>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</si>
  <si>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121151113</t>
  </si>
  <si>
    <t>Sejmutí ornice plochy do 500 m2 tl vrstvy do 200 mm strojně</t>
  </si>
  <si>
    <t>866148224</t>
  </si>
  <si>
    <t>27,03*6,36</t>
  </si>
  <si>
    <t>4,87*2,44</t>
  </si>
  <si>
    <t>132351102</t>
  </si>
  <si>
    <t>Hloubení rýh nezapažených š do 800 mm v hornině třídy těžitelnosti II skupiny 4 objem do 50 m3 strojně</t>
  </si>
  <si>
    <t>244943572</t>
  </si>
  <si>
    <t>základy</t>
  </si>
  <si>
    <t>27,035*0,6*0,97*2</t>
  </si>
  <si>
    <t>5,158*0,6*0,97*11</t>
  </si>
  <si>
    <t>(0,6*2+3,675)*0,6*0,97</t>
  </si>
  <si>
    <t>1,845*0,6*0,97*2</t>
  </si>
  <si>
    <t>potrubí</t>
  </si>
  <si>
    <t>(6,542+38,94+13,236)*0,4*0,6</t>
  </si>
  <si>
    <t>162351123</t>
  </si>
  <si>
    <t>Vodorovné přemístění přes 50 do 500 m výkopku/sypaniny z hornin třídy těžitelnosti II skupiny 4 a 5</t>
  </si>
  <si>
    <t>-1414007759</t>
  </si>
  <si>
    <t>922715378</t>
  </si>
  <si>
    <t>83,568-55,262</t>
  </si>
  <si>
    <t>1322912831</t>
  </si>
  <si>
    <t>28,306*20 'Přepočtené koeficientem množství</t>
  </si>
  <si>
    <t>167151102</t>
  </si>
  <si>
    <t>Nakládání výkopku z hornin třídy těžitelnosti II skupiny 4 a 5 do 100 m3</t>
  </si>
  <si>
    <t>914668199</t>
  </si>
  <si>
    <t>45856621</t>
  </si>
  <si>
    <t>28,306*1,8</t>
  </si>
  <si>
    <t>-980064251</t>
  </si>
  <si>
    <t>174151101</t>
  </si>
  <si>
    <t>Zásyp jam, šachet rýh nebo kolem objektů sypaninou se zhutněním</t>
  </si>
  <si>
    <t>-1081162403</t>
  </si>
  <si>
    <t>2*5,46*0,1</t>
  </si>
  <si>
    <t>2,155*5,46*0,1</t>
  </si>
  <si>
    <t>2,705*5,46*0,1</t>
  </si>
  <si>
    <t>1,995*5,46*0,1</t>
  </si>
  <si>
    <t>66,76*0,425</t>
  </si>
  <si>
    <t>181351103</t>
  </si>
  <si>
    <t>Rozprostření ornice tl vrstvy do 200 mm pl přes 100 do 500 m2 v rovině nebo ve svahu do 1:5 strojně</t>
  </si>
  <si>
    <t>-961512457</t>
  </si>
  <si>
    <t>Zakládání</t>
  </si>
  <si>
    <t>271542211</t>
  </si>
  <si>
    <t>Podsyp pod základové konstrukce se zhutněním z netříděné štěrkodrtě</t>
  </si>
  <si>
    <t>656086740</t>
  </si>
  <si>
    <t>2*5,46*0,055</t>
  </si>
  <si>
    <t>2,155*5,46*0,055</t>
  </si>
  <si>
    <t>2,705*5,46*0,055</t>
  </si>
  <si>
    <t>1,995*5,46*0,055</t>
  </si>
  <si>
    <t>3,976*2,173*0,1</t>
  </si>
  <si>
    <t>273313611VL01</t>
  </si>
  <si>
    <t>Základové desky z betonu tř. C 16/20 XC2</t>
  </si>
  <si>
    <t>-427872376</t>
  </si>
  <si>
    <t>základová deska pod schodiště</t>
  </si>
  <si>
    <t>4,576*2,44*0,15</t>
  </si>
  <si>
    <t>273351121</t>
  </si>
  <si>
    <t>Zřízení bednění základových desek</t>
  </si>
  <si>
    <t>650310763</t>
  </si>
  <si>
    <t>(4,576+2,44*2)*0,15</t>
  </si>
  <si>
    <t>273351122</t>
  </si>
  <si>
    <t>Odstranění bednění základových desek</t>
  </si>
  <si>
    <t>-1154808676</t>
  </si>
  <si>
    <t>274313611VL01</t>
  </si>
  <si>
    <t>Základové pásy z betonu tř. C 16/20 XC2</t>
  </si>
  <si>
    <t>-918964824</t>
  </si>
  <si>
    <t>27,035*0,6*0,48*2</t>
  </si>
  <si>
    <t>5,158*0,6*0,48*11</t>
  </si>
  <si>
    <t>(0,6*2+3,675)*0,6*0,48</t>
  </si>
  <si>
    <t>1,845*0,6*0,48*2</t>
  </si>
  <si>
    <t>279113134VL01</t>
  </si>
  <si>
    <t>Základová zeď tl přes 250 do 300 mm z tvárnic ztraceného bednění včetně výplně z betonu tř. C 16/20 XC2</t>
  </si>
  <si>
    <t>1625979805</t>
  </si>
  <si>
    <t>26,735*1,25*2</t>
  </si>
  <si>
    <t>5,458*1,25*11</t>
  </si>
  <si>
    <t>4,576*0,5</t>
  </si>
  <si>
    <t>2,143*0,5*2</t>
  </si>
  <si>
    <t>279361821</t>
  </si>
  <si>
    <t>Výztuž základových zdí nosných betonářskou ocelí 10 505</t>
  </si>
  <si>
    <t>-1446479873</t>
  </si>
  <si>
    <t>vodorovná výztuž</t>
  </si>
  <si>
    <t>26,735*2*10*0,62/1000</t>
  </si>
  <si>
    <t>5,458*11*10*0,62/1000</t>
  </si>
  <si>
    <t>4,576*4*0,62/1000</t>
  </si>
  <si>
    <t>2,143*2*4*0,62/1000</t>
  </si>
  <si>
    <t>svislá</t>
  </si>
  <si>
    <t>54*2*1,25*0,62/1000*2</t>
  </si>
  <si>
    <t>11*2*1,25*0,62/1000*11</t>
  </si>
  <si>
    <t>10*0,5*0,62/1000</t>
  </si>
  <si>
    <t>4*2*0,5*0,62/1000*2</t>
  </si>
  <si>
    <t>Úpravy povrchů, podlahy a osazování výplní</t>
  </si>
  <si>
    <t>631311134</t>
  </si>
  <si>
    <t>Mazanina tl přes 120 do 240 mm z betonu prostého bez zvýšených nároků na prostředí tř. C 16/20</t>
  </si>
  <si>
    <t>1558522518</t>
  </si>
  <si>
    <t>Poznámka k položce:
venkovní schodiště</t>
  </si>
  <si>
    <t>4,032*2,066*0,18</t>
  </si>
  <si>
    <t>3,49*1,79*0,18</t>
  </si>
  <si>
    <t>2,89*1,52*0,18</t>
  </si>
  <si>
    <t>2,34*1,25*0,18</t>
  </si>
  <si>
    <t>637121112</t>
  </si>
  <si>
    <t>Okapový chodník z kačírku tl 150 mm s udusáním</t>
  </si>
  <si>
    <t>-1136296413</t>
  </si>
  <si>
    <t>31,325*0,31</t>
  </si>
  <si>
    <t>2,08*0,71</t>
  </si>
  <si>
    <t>28,17*0,31</t>
  </si>
  <si>
    <t>Trubní vedení</t>
  </si>
  <si>
    <t>871265211</t>
  </si>
  <si>
    <t>Kanalizační potrubí z tvrdého PVC jednovrstvé tuhost třídy SN4 DN 110</t>
  </si>
  <si>
    <t>661863760</t>
  </si>
  <si>
    <t>(3,752+1,7)*1,2</t>
  </si>
  <si>
    <t>871275211</t>
  </si>
  <si>
    <t>Kanalizační potrubí z tvrdého PVC jednovrstvé tuhost třídy SN4 DN 125</t>
  </si>
  <si>
    <t>1421913117</t>
  </si>
  <si>
    <t>(22,4+1)*1,2</t>
  </si>
  <si>
    <t>(3,04+6,01)*1,2</t>
  </si>
  <si>
    <t>871315211</t>
  </si>
  <si>
    <t>Kanalizační potrubí z tvrdého PVC jednovrstvé tuhost třídy SN4 DN 160</t>
  </si>
  <si>
    <t>-283060915</t>
  </si>
  <si>
    <t>11,03*1,2</t>
  </si>
  <si>
    <t>877265211</t>
  </si>
  <si>
    <t>Montáž tvarovek z tvrdého PVC-systém KG nebo z polypropylenu-systém KG 2000 jednoosé DN 110</t>
  </si>
  <si>
    <t>-1754038937</t>
  </si>
  <si>
    <t>"110 koleno" 6</t>
  </si>
  <si>
    <t>M</t>
  </si>
  <si>
    <t>28611351</t>
  </si>
  <si>
    <t>koleno kanalizační PVC KG 110x45°</t>
  </si>
  <si>
    <t>-1952632277</t>
  </si>
  <si>
    <t>877265231</t>
  </si>
  <si>
    <t>Montáž víčka z tvrdého PVC-systém KG DN 110</t>
  </si>
  <si>
    <t>-136244889</t>
  </si>
  <si>
    <t>28611718</t>
  </si>
  <si>
    <t>víčko kanalizace plastové KG DN 110</t>
  </si>
  <si>
    <t>-366990204</t>
  </si>
  <si>
    <t>877275211</t>
  </si>
  <si>
    <t>Montáž tvarovek z tvrdého PVC-systém KG nebo z polypropylenu-systém KG 2000 jednoosé DN 125</t>
  </si>
  <si>
    <t>-1986670557</t>
  </si>
  <si>
    <t>"redukce 125/110" 4</t>
  </si>
  <si>
    <t>"koleno 45" 5+3</t>
  </si>
  <si>
    <t>28611356</t>
  </si>
  <si>
    <t>koleno kanalizační PVC KG 125x45°</t>
  </si>
  <si>
    <t>-450451420</t>
  </si>
  <si>
    <t>28611502</t>
  </si>
  <si>
    <t>redukce kanalizační PVC 125/110</t>
  </si>
  <si>
    <t>1277820630</t>
  </si>
  <si>
    <t>877275221</t>
  </si>
  <si>
    <t>Montáž tvarovek z tvrdého PVC-systém KG nebo z polypropylenu-systém KG 2000 dvouosé DN 125</t>
  </si>
  <si>
    <t>-793773278</t>
  </si>
  <si>
    <t>28611389</t>
  </si>
  <si>
    <t>odbočka kanalizační PVC s hrdlem 125/125/45°</t>
  </si>
  <si>
    <t>665035237</t>
  </si>
  <si>
    <t>OSM.221310</t>
  </si>
  <si>
    <t>KGEA 45st odbočka DN 125/110 SN8</t>
  </si>
  <si>
    <t>-1639182488</t>
  </si>
  <si>
    <t>877315221</t>
  </si>
  <si>
    <t>Montáž tvarovek z tvrdého PVC-systém KG nebo z polypropylenu-systém KG 2000 dvouosé DN 160</t>
  </si>
  <si>
    <t>-2012570787</t>
  </si>
  <si>
    <t>OSM.222320</t>
  </si>
  <si>
    <t>KGEA 45st odbočka DN 160/110 SN8</t>
  </si>
  <si>
    <t>-747943553</t>
  </si>
  <si>
    <t>OSM.222310</t>
  </si>
  <si>
    <t>KGEA 45st odbočka DN 160/125 SN8</t>
  </si>
  <si>
    <t>1085555968</t>
  </si>
  <si>
    <t>916331112</t>
  </si>
  <si>
    <t>Osazení zahradního obrubníku betonového do lože z betonu s boční opěrou</t>
  </si>
  <si>
    <t>-1269169676</t>
  </si>
  <si>
    <t>0,31*2</t>
  </si>
  <si>
    <t>0,4*2</t>
  </si>
  <si>
    <t>31,325</t>
  </si>
  <si>
    <t>2,08</t>
  </si>
  <si>
    <t>28,17</t>
  </si>
  <si>
    <t>59217001</t>
  </si>
  <si>
    <t>obrubník betonový zahradní 1000x50x250mm</t>
  </si>
  <si>
    <t>-816506766</t>
  </si>
  <si>
    <t>62,995*1,05 'Přepočtené koeficientem množství</t>
  </si>
  <si>
    <t>916991121</t>
  </si>
  <si>
    <t>Lože pod obrubníky, krajníky nebo obruby z dlažebních kostek z betonu prostého</t>
  </si>
  <si>
    <t>-1279379876</t>
  </si>
  <si>
    <t>0,31*2*0,2*0,15</t>
  </si>
  <si>
    <t>0,4*2*0,2*0,15</t>
  </si>
  <si>
    <t>31,325*0,2*0,15</t>
  </si>
  <si>
    <t>2,08*0,2*0,15</t>
  </si>
  <si>
    <t>28,17*0,2*0,15</t>
  </si>
  <si>
    <t>971052331</t>
  </si>
  <si>
    <t>Vybourání nebo prorážení otvorů v ŽB příčkách a zdech pl do 0,09 m2 tl do 150 mm</t>
  </si>
  <si>
    <t>1135230707</t>
  </si>
  <si>
    <t>971052341</t>
  </si>
  <si>
    <t>Vybourání nebo prorážení otvorů v ŽB příčkách a zdech pl do 0,09 m2 tl do 300 mm</t>
  </si>
  <si>
    <t>-2104897365</t>
  </si>
  <si>
    <t>971052441</t>
  </si>
  <si>
    <t>Vybourání nebo prorážení otvorů v ŽB příčkách a zdech pl do 0,25 m2 tl do 300 mm</t>
  </si>
  <si>
    <t>1011587301</t>
  </si>
  <si>
    <t>prostup 1000/100</t>
  </si>
  <si>
    <t>9*2</t>
  </si>
  <si>
    <t>-279476987</t>
  </si>
  <si>
    <t>-770796413</t>
  </si>
  <si>
    <t>Poznámka k položce:
příplatek k odvozu suti za dalších 29 km</t>
  </si>
  <si>
    <t>6,351*29 'Přepočtené koeficientem množství</t>
  </si>
  <si>
    <t>997013862</t>
  </si>
  <si>
    <t>Poplatek za uložení stavebního odpadu na recyklační skládce (skládkovné) z armovaného betonu kód odpadu 17 01 01</t>
  </si>
  <si>
    <t>-1684368770</t>
  </si>
  <si>
    <t>998</t>
  </si>
  <si>
    <t>Přesun hmot</t>
  </si>
  <si>
    <t>998011001</t>
  </si>
  <si>
    <t>Přesun hmot pro budovy zděné v do 6 m</t>
  </si>
  <si>
    <t>1237236159</t>
  </si>
  <si>
    <t>711111002</t>
  </si>
  <si>
    <t>Provedení izolace proti zemní vlhkosti vodorovné za studena lakem asfaltovým</t>
  </si>
  <si>
    <t>1031530144</t>
  </si>
  <si>
    <t>26,735*0,3*2</t>
  </si>
  <si>
    <t>5,458*0,3*11</t>
  </si>
  <si>
    <t>4,576*0,3</t>
  </si>
  <si>
    <t>2,143*0,3*2</t>
  </si>
  <si>
    <t>11163152</t>
  </si>
  <si>
    <t>lak hydroizolační asfaltový</t>
  </si>
  <si>
    <t>-400291756</t>
  </si>
  <si>
    <t>36,711*0,00039 'Přepočtené koeficientem množství</t>
  </si>
  <si>
    <t>711141559</t>
  </si>
  <si>
    <t>Provedení izolace proti zemní vlhkosti pásy přitavením vodorovné NAIP</t>
  </si>
  <si>
    <t>1031564123</t>
  </si>
  <si>
    <t>62853004</t>
  </si>
  <si>
    <t>pás asfaltový natavitelný modifikovaný SBS tl 4,0mm s vložkou ze skleněné tkaniny a spalitelnou PE fólií nebo jemnozrnným minerálním posypem na horním povrchu</t>
  </si>
  <si>
    <t>-569888879</t>
  </si>
  <si>
    <t>36,711*1,1655 'Přepočtené koeficientem množství</t>
  </si>
  <si>
    <t>998711101</t>
  </si>
  <si>
    <t>Přesun hmot tonážní pro izolace proti vodě, vlhkosti a plynům v objektech v do 6 m</t>
  </si>
  <si>
    <t>1385149464</t>
  </si>
  <si>
    <t>713</t>
  </si>
  <si>
    <t>Izolace tepelné</t>
  </si>
  <si>
    <t>713131141</t>
  </si>
  <si>
    <t>Montáž izolace tepelné stěn a základů lepením celoplošně rohoží, pásů, dílců, desek</t>
  </si>
  <si>
    <t>-1874406586</t>
  </si>
  <si>
    <t>66*0,9</t>
  </si>
  <si>
    <t>(15*6)*0,9</t>
  </si>
  <si>
    <t>(16,3*4)*0,9</t>
  </si>
  <si>
    <t>28376438</t>
  </si>
  <si>
    <t>deska XPS hrana rovná a strukturovaný povrch 250kPa tl 30mm</t>
  </si>
  <si>
    <t>1075305835</t>
  </si>
  <si>
    <t>767</t>
  </si>
  <si>
    <t>Konstrukce zámečnické</t>
  </si>
  <si>
    <t>767220210</t>
  </si>
  <si>
    <t>Montáž zábradlí schodiště z trubek na ocelovou konstrukci hm do 15 kg</t>
  </si>
  <si>
    <t>-1542665607</t>
  </si>
  <si>
    <t>1,4*2</t>
  </si>
  <si>
    <t>1,5*2</t>
  </si>
  <si>
    <t>RMAT0001</t>
  </si>
  <si>
    <t>Hliníkové schodišťové zábradlí</t>
  </si>
  <si>
    <t>-2030324084</t>
  </si>
  <si>
    <t>767810113VL01</t>
  </si>
  <si>
    <t>Montáž mřížek větracích čtyřhranných průřezu přes 0,09 m2</t>
  </si>
  <si>
    <t>386554586</t>
  </si>
  <si>
    <t>484VL01</t>
  </si>
  <si>
    <t>Hliníková větrací mřížka, ELOX, 1000x100 mm</t>
  </si>
  <si>
    <t>-1066026180</t>
  </si>
  <si>
    <t>998767101</t>
  </si>
  <si>
    <t>Přesun hmot tonážní pro zámečnické konstrukce v objektech v do 6 m</t>
  </si>
  <si>
    <t>861294566</t>
  </si>
  <si>
    <t>58</t>
  </si>
  <si>
    <t>771111012</t>
  </si>
  <si>
    <t>Vysátí schodiště před pokládkou dlažby</t>
  </si>
  <si>
    <t>-464576738</t>
  </si>
  <si>
    <t>9,25*0,272</t>
  </si>
  <si>
    <t>8,16*0,272</t>
  </si>
  <si>
    <t>7,07*0,272</t>
  </si>
  <si>
    <t>5,98*0,272</t>
  </si>
  <si>
    <t>2,4*1,25</t>
  </si>
  <si>
    <t>59</t>
  </si>
  <si>
    <t>771121011</t>
  </si>
  <si>
    <t>Nátěr penetrační na podlahu</t>
  </si>
  <si>
    <t>858748637</t>
  </si>
  <si>
    <t>9,114</t>
  </si>
  <si>
    <t>1,261</t>
  </si>
  <si>
    <t>3,3</t>
  </si>
  <si>
    <t>60</t>
  </si>
  <si>
    <t>771274113</t>
  </si>
  <si>
    <t>Montáž obkladů stupnic z dlaždic keramických flexibilní lepidlo š přes 250 do 300 mm</t>
  </si>
  <si>
    <t>786373734</t>
  </si>
  <si>
    <t>9,25</t>
  </si>
  <si>
    <t>8,16</t>
  </si>
  <si>
    <t>7,07</t>
  </si>
  <si>
    <t>5,98</t>
  </si>
  <si>
    <t>61</t>
  </si>
  <si>
    <t>59761003</t>
  </si>
  <si>
    <t>dlažba keramická hutná hladká do interiéru přes 9 do 12ks/m2</t>
  </si>
  <si>
    <t>-1731494763</t>
  </si>
  <si>
    <t>30,460*0,272</t>
  </si>
  <si>
    <t>8,285*1,1 'Přepočtené koeficientem množství</t>
  </si>
  <si>
    <t>62</t>
  </si>
  <si>
    <t>771274232</t>
  </si>
  <si>
    <t>Montáž obkladů podstupnic z dlaždic hladkých keramických flexibilní lepidlo v přes 150 do 200 mm</t>
  </si>
  <si>
    <t>-1638694217</t>
  </si>
  <si>
    <t>9,25*0,18</t>
  </si>
  <si>
    <t>8,16*0,18</t>
  </si>
  <si>
    <t>7,07*0,18</t>
  </si>
  <si>
    <t>5,98*0,18</t>
  </si>
  <si>
    <t>4,9*0,18</t>
  </si>
  <si>
    <t>63</t>
  </si>
  <si>
    <t>-2104315241</t>
  </si>
  <si>
    <t>6,365*0,18</t>
  </si>
  <si>
    <t>1,146*1,1 'Přepočtené koeficientem množství</t>
  </si>
  <si>
    <t>64</t>
  </si>
  <si>
    <t>771574112</t>
  </si>
  <si>
    <t>Montáž podlah keramických hladkých lepených flexibilním lepidlem přes 9 do 12 ks/m2</t>
  </si>
  <si>
    <t>-170564850</t>
  </si>
  <si>
    <t>65</t>
  </si>
  <si>
    <t>-1741218133</t>
  </si>
  <si>
    <t>3*1,1 'Přepočtené koeficientem množství</t>
  </si>
  <si>
    <t>66</t>
  </si>
  <si>
    <t>998771101</t>
  </si>
  <si>
    <t>Přesun hmot tonážní pro podlahy z dlaždic v objektech v do 6 m</t>
  </si>
  <si>
    <t>-1726806689</t>
  </si>
  <si>
    <t>783</t>
  </si>
  <si>
    <t>Dokončovací práce - nátěry</t>
  </si>
  <si>
    <t>67</t>
  </si>
  <si>
    <t>783301311</t>
  </si>
  <si>
    <t>Odmaštění zámečnických konstrukcí vodou ředitelným odmašťovačem</t>
  </si>
  <si>
    <t>1631825619</t>
  </si>
  <si>
    <t>Poznámka k položce:
nátěr hromosvodu</t>
  </si>
  <si>
    <t>0,03*0,3*2*6</t>
  </si>
  <si>
    <t>0,004*0,3*2*6</t>
  </si>
  <si>
    <t>68</t>
  </si>
  <si>
    <t>783314203</t>
  </si>
  <si>
    <t>Základní antikorozní jednonásobný syntetický samozákladující nátěr zámečnických konstrukcí</t>
  </si>
  <si>
    <t>-2009642048</t>
  </si>
  <si>
    <t>Práce a dodávky M</t>
  </si>
  <si>
    <t>21-M</t>
  </si>
  <si>
    <t>Elektromontáže</t>
  </si>
  <si>
    <t>69</t>
  </si>
  <si>
    <t>210220021</t>
  </si>
  <si>
    <t>Montáž uzemňovacího vedení vodičů FeZn pomocí svorek v zemi páskou do 120 mm2 v průmyslové výstavbě</t>
  </si>
  <si>
    <t>2131702656</t>
  </si>
  <si>
    <t>(5,75*2+25,4*2+6*1,5)*1,1</t>
  </si>
  <si>
    <t>70</t>
  </si>
  <si>
    <t>DRX.0065277.URS</t>
  </si>
  <si>
    <t>Zemnící prvky Páska zemnící FeZn 30x4</t>
  </si>
  <si>
    <t>128</t>
  </si>
  <si>
    <t>1937770955</t>
  </si>
  <si>
    <t>71</t>
  </si>
  <si>
    <t>35441986</t>
  </si>
  <si>
    <t>svorka odbočovací a spojovací pro pásek 30x4 mm, FeZn</t>
  </si>
  <si>
    <t>1182047712</t>
  </si>
  <si>
    <t>72</t>
  </si>
  <si>
    <t>210220023</t>
  </si>
  <si>
    <t>Montáž uzemňovacího vedení vodičů FeZn pomocí svorek v zemi drátem průměru do 10 mm v průmyslové výstavbě</t>
  </si>
  <si>
    <t>-781387932</t>
  </si>
  <si>
    <t>(2,5+1,5)*1,1</t>
  </si>
  <si>
    <t>73</t>
  </si>
  <si>
    <t>35441073</t>
  </si>
  <si>
    <t>drát D 10mm FeZn</t>
  </si>
  <si>
    <t>kg</t>
  </si>
  <si>
    <t>2066335222</t>
  </si>
  <si>
    <t>4,4*0,62 'Přepočtené koeficientem množství</t>
  </si>
  <si>
    <t>74</t>
  </si>
  <si>
    <t>35441996</t>
  </si>
  <si>
    <t>svorka odbočovací a spojovací pro spojování kruhových a páskových vodičů, FeZn</t>
  </si>
  <si>
    <t>-1928444066</t>
  </si>
  <si>
    <t>03 - Kontejnerová stavba</t>
  </si>
  <si>
    <t>HSV - HSV</t>
  </si>
  <si>
    <t xml:space="preserve">    KONT1 - Kontejnerová stavba - zázemí cestářství Strnady-Jíloviště</t>
  </si>
  <si>
    <t>KONT1</t>
  </si>
  <si>
    <t>Kontejnerová stavba - zázemí cestářství Strnady-Jíloviště</t>
  </si>
  <si>
    <t>Kontejner C3 6058x2438x3400(3000) PON-160,PI-30+120,SI-220, 2ST, vyvař.rastr</t>
  </si>
  <si>
    <t>ks</t>
  </si>
  <si>
    <t>1022526587</t>
  </si>
  <si>
    <t>Kontejner C3 6058x2990x3400(3000) PON-160,PI-30+120,SI-220, 2ST, vyvař.rastr</t>
  </si>
  <si>
    <t>-1992102890</t>
  </si>
  <si>
    <t>Otvor ve stojině/v rámu vypálený + pozink. průchodka + výřez v panelu</t>
  </si>
  <si>
    <t>1630234359</t>
  </si>
  <si>
    <t>R04</t>
  </si>
  <si>
    <t>Stěna obv.iz.60(λ-0,035),dřevo/LTD(bílá) 10mm,REW 45/REI 15-DP3</t>
  </si>
  <si>
    <t>1752580010</t>
  </si>
  <si>
    <t>R05</t>
  </si>
  <si>
    <t>Stěna obv.iz.140(λ-0,035),dřevo/LTD(bílá) 10mm,REW 45/REI 15-DP3</t>
  </si>
  <si>
    <t>1924973356</t>
  </si>
  <si>
    <t>R06</t>
  </si>
  <si>
    <t>Příčka rohová, izolace 40mm, bílá, LTD</t>
  </si>
  <si>
    <t>-843619694</t>
  </si>
  <si>
    <t>R07</t>
  </si>
  <si>
    <t>příčka rovná (max. 3bm), izolace 40mm, bílá, LTD, Rw=32dB</t>
  </si>
  <si>
    <t>-2119227878</t>
  </si>
  <si>
    <t>R08</t>
  </si>
  <si>
    <t>Příčka rovná (max. 3bm) tl.120, izolace 100, bílá, LTD</t>
  </si>
  <si>
    <t>443463007</t>
  </si>
  <si>
    <t>R09</t>
  </si>
  <si>
    <t>Příčka instalační předsazená 10mm/dřevo,bílá</t>
  </si>
  <si>
    <t>396773784</t>
  </si>
  <si>
    <t>R10</t>
  </si>
  <si>
    <t>Odvětrání kontejneru pr. 110mm</t>
  </si>
  <si>
    <t>105182370</t>
  </si>
  <si>
    <t>R11</t>
  </si>
  <si>
    <t>Záděl celého kontejneru L=do 6,1 bm(4xplná stěna)</t>
  </si>
  <si>
    <t>1732395739</t>
  </si>
  <si>
    <t>R12</t>
  </si>
  <si>
    <t>Obklad standardní stěny vnitřní deskou 10mm</t>
  </si>
  <si>
    <t>-1818190016</t>
  </si>
  <si>
    <t>R13</t>
  </si>
  <si>
    <t>obklad standardního stropu vnitřní - deskou 10mm; *</t>
  </si>
  <si>
    <t>834923661</t>
  </si>
  <si>
    <t>R14</t>
  </si>
  <si>
    <t>PVC, tl. 2,5mm, dekor středně šedý</t>
  </si>
  <si>
    <t>-403576014</t>
  </si>
  <si>
    <t>R15</t>
  </si>
  <si>
    <t>Dlažba 300/300mm, R10</t>
  </si>
  <si>
    <t>680253343</t>
  </si>
  <si>
    <t>R16</t>
  </si>
  <si>
    <t>Sokl z dlažby 300x300</t>
  </si>
  <si>
    <t>1818742526</t>
  </si>
  <si>
    <t>R17</t>
  </si>
  <si>
    <t>Podlaha izol.100mm+Styr. XPS tl.40mm(spodní vrst.), izol.(1x100,λ-0,035)U=0,294</t>
  </si>
  <si>
    <t>-1650111689</t>
  </si>
  <si>
    <t>R18</t>
  </si>
  <si>
    <t>Deska podlahová cementotřísková 22x1250x2435mm, (obě podélné strany otevřené)bez podlahového plechu</t>
  </si>
  <si>
    <t>787511507</t>
  </si>
  <si>
    <t>R19</t>
  </si>
  <si>
    <t>Deska podlahová cementotřísková 22x1250x2987mm, (obě podélné strany otevřené)bez podlahového plechu; *</t>
  </si>
  <si>
    <t>184168180</t>
  </si>
  <si>
    <t>R20</t>
  </si>
  <si>
    <t>šachta - otvor do podlahy dle výkresové dokumentace</t>
  </si>
  <si>
    <t>1965374879</t>
  </si>
  <si>
    <t>R21</t>
  </si>
  <si>
    <t>nástřik PE 81 RAL 7035/7, šedá; *</t>
  </si>
  <si>
    <t>592619496</t>
  </si>
  <si>
    <t>R22</t>
  </si>
  <si>
    <t>strop izol.220(60,40kg+4x40,20kg)dřevo/LTD(bílá) 10mm, REW 15, DP3</t>
  </si>
  <si>
    <t>971983666</t>
  </si>
  <si>
    <t>R23</t>
  </si>
  <si>
    <t>okno plast. 900x600, S, ornament, trojsklo, bílá</t>
  </si>
  <si>
    <t>-1720848643</t>
  </si>
  <si>
    <t>R24</t>
  </si>
  <si>
    <t>otvor s průchodkou v RAL - ochrana vodoinstalací proti zamrznutí mezi kont</t>
  </si>
  <si>
    <t>komplet</t>
  </si>
  <si>
    <t>-1689237579</t>
  </si>
  <si>
    <t>R25</t>
  </si>
  <si>
    <t>žaluzie vnitř.horizont.,pro okno 900x1500,bílá</t>
  </si>
  <si>
    <t>421412315</t>
  </si>
  <si>
    <t>R26</t>
  </si>
  <si>
    <t>okno plast. 900x1500 OS,trojsklo, bílé</t>
  </si>
  <si>
    <t>-600264168</t>
  </si>
  <si>
    <t>R27</t>
  </si>
  <si>
    <t>dveře ZK vč.zár. 750x2000,pravé,větr.mřížka</t>
  </si>
  <si>
    <t>20965449</t>
  </si>
  <si>
    <t>R28</t>
  </si>
  <si>
    <t>dveře ZK vč.zár. 875x2000,pravé</t>
  </si>
  <si>
    <t>-1835583526</t>
  </si>
  <si>
    <t>R29</t>
  </si>
  <si>
    <t>dveře ZK vč.zár. 1000x2000,pravé</t>
  </si>
  <si>
    <t>-934240013</t>
  </si>
  <si>
    <t>R30</t>
  </si>
  <si>
    <t>protikus k zárubní pro ZK dveře</t>
  </si>
  <si>
    <t>-1414408140</t>
  </si>
  <si>
    <t>R31</t>
  </si>
  <si>
    <t>kování standard (klika/klika) s vložkou ČSN</t>
  </si>
  <si>
    <t>1534581797</t>
  </si>
  <si>
    <t>R32</t>
  </si>
  <si>
    <t>dveřní otvor pro průchod do druhého kontejneru</t>
  </si>
  <si>
    <t>297694681</t>
  </si>
  <si>
    <t>R33</t>
  </si>
  <si>
    <t>dveře Al vněj.roz.rámu 1000x2150 mm 1kř.,otv.ven,zavír.,trojsk</t>
  </si>
  <si>
    <t>-1010055528</t>
  </si>
  <si>
    <t>R34</t>
  </si>
  <si>
    <t>svítidlo LED 20W, 1275mm, IP65, 4000K</t>
  </si>
  <si>
    <t>672979466</t>
  </si>
  <si>
    <t>R35</t>
  </si>
  <si>
    <t>svítidlo BRSB, 6x12 LED, 27W, 4000 K, kryt opál PMMA, IP44, prům. 375mm, 700mA</t>
  </si>
  <si>
    <t>-810166950</t>
  </si>
  <si>
    <t>R36</t>
  </si>
  <si>
    <t>svítidlo zářivkové 2x42W LED ALDP 4000K, IP20, bílé, přisazené 1200 mm</t>
  </si>
  <si>
    <t>-1160422378</t>
  </si>
  <si>
    <t>R37</t>
  </si>
  <si>
    <t>ventilátor + vnější mřížka AP 120,s doběhem a zpětnou klapkou</t>
  </si>
  <si>
    <t>-629237283</t>
  </si>
  <si>
    <t>R38</t>
  </si>
  <si>
    <t>čidlo vlhkosti ref. prvek Hyg 6001</t>
  </si>
  <si>
    <t>-669120488</t>
  </si>
  <si>
    <t>R39</t>
  </si>
  <si>
    <t>výztuha pro teplovodní topení - překližka 15mm (radiátor)</t>
  </si>
  <si>
    <t>-526163694</t>
  </si>
  <si>
    <t>R40</t>
  </si>
  <si>
    <t>teplovodní topení - radiátor bez kotle, HZ systém</t>
  </si>
  <si>
    <t>1095330573</t>
  </si>
  <si>
    <t>R41</t>
  </si>
  <si>
    <t>bojler 400l, vyzt.držák</t>
  </si>
  <si>
    <t>1700334127</t>
  </si>
  <si>
    <t>R42</t>
  </si>
  <si>
    <t>pevné připojení pro bojler 100-600l,s jističem</t>
  </si>
  <si>
    <t>88950608</t>
  </si>
  <si>
    <t>R43</t>
  </si>
  <si>
    <t>WC syst.závěsný,držák toal.pap.plast,háček</t>
  </si>
  <si>
    <t>1727095147</t>
  </si>
  <si>
    <t>R44</t>
  </si>
  <si>
    <t>umyvadlo š.550mm SV+TV,police plast.,zrcadlo (300x400mm),háček,baterie</t>
  </si>
  <si>
    <t>1521531479</t>
  </si>
  <si>
    <t>R45</t>
  </si>
  <si>
    <t>výlevka keramická, SV+TV, s plastovou mřížkou, na podlahu</t>
  </si>
  <si>
    <t>-104959107</t>
  </si>
  <si>
    <t>R46</t>
  </si>
  <si>
    <t>příplatek za odvětrání odpadu - přisávací hlavice</t>
  </si>
  <si>
    <t>-229780715</t>
  </si>
  <si>
    <t>R47</t>
  </si>
  <si>
    <t>sprch. box se zalamovacími dveřmi</t>
  </si>
  <si>
    <t>1369200385</t>
  </si>
  <si>
    <t>R48</t>
  </si>
  <si>
    <t>vodovodní potrubí plastové</t>
  </si>
  <si>
    <t>-508966431</t>
  </si>
  <si>
    <t>R49</t>
  </si>
  <si>
    <t>odpadní potrubí HT</t>
  </si>
  <si>
    <t>-1366940219</t>
  </si>
  <si>
    <t>R50</t>
  </si>
  <si>
    <t>pisoár s radarovým splachováním</t>
  </si>
  <si>
    <t>898658360</t>
  </si>
  <si>
    <t>R51</t>
  </si>
  <si>
    <t>komplet (redukční 3/4", uzavírací a vypouštěcí ventil 1/2")</t>
  </si>
  <si>
    <t>-1529202560</t>
  </si>
  <si>
    <t>R52</t>
  </si>
  <si>
    <t>příprava vody k (umyvadlu, žlabu, pračce, myčce..) teplá+studená voda (2x vývod)</t>
  </si>
  <si>
    <t>-1999432990</t>
  </si>
  <si>
    <t>R53</t>
  </si>
  <si>
    <t>zkouška těsnosti a tlaková zkouška sociálního kontejneru</t>
  </si>
  <si>
    <t>-1037426657</t>
  </si>
  <si>
    <t>R54</t>
  </si>
  <si>
    <t>Projekt ZTI regulační sestava + 16 - 20 ks zařizovací předmět + rozvod</t>
  </si>
  <si>
    <t>1605989728</t>
  </si>
  <si>
    <t>R55</t>
  </si>
  <si>
    <t>zásuvka vnitřní 230 V, ČSN, IP20</t>
  </si>
  <si>
    <t>-912374510</t>
  </si>
  <si>
    <t>R56</t>
  </si>
  <si>
    <t>zásuvka vnitřní 230 V, ČSN, IP44</t>
  </si>
  <si>
    <t>505566101</t>
  </si>
  <si>
    <t>R57</t>
  </si>
  <si>
    <t>krabička s vypínačem (doutnavka) pro bojler</t>
  </si>
  <si>
    <t>-1256618037</t>
  </si>
  <si>
    <t>R58</t>
  </si>
  <si>
    <t>vypínač schodišťový IP20</t>
  </si>
  <si>
    <t>1406161398</t>
  </si>
  <si>
    <t>R59</t>
  </si>
  <si>
    <t>vypínač IP21 křížový, kabel NYM-J</t>
  </si>
  <si>
    <t>-924182151</t>
  </si>
  <si>
    <t>R60</t>
  </si>
  <si>
    <t>vypínač IP20</t>
  </si>
  <si>
    <t>1459085282</t>
  </si>
  <si>
    <t>R61</t>
  </si>
  <si>
    <t>vypínač IP20 dvojitý</t>
  </si>
  <si>
    <t>1802880867</t>
  </si>
  <si>
    <t>R62</t>
  </si>
  <si>
    <t>vypínač IP44</t>
  </si>
  <si>
    <t>-73139040</t>
  </si>
  <si>
    <t>R63</t>
  </si>
  <si>
    <t>rozvaděč</t>
  </si>
  <si>
    <t>-250081230</t>
  </si>
  <si>
    <t>R64</t>
  </si>
  <si>
    <t>přívod kabelu přes podlahu</t>
  </si>
  <si>
    <t>815045978</t>
  </si>
  <si>
    <t>R65</t>
  </si>
  <si>
    <t>kabelkanál 170/70</t>
  </si>
  <si>
    <t>825523848</t>
  </si>
  <si>
    <t>R66</t>
  </si>
  <si>
    <t>tlačítko nouzové, centrál STOP, IP55</t>
  </si>
  <si>
    <t>-611940603</t>
  </si>
  <si>
    <t>R67</t>
  </si>
  <si>
    <t>spoj standard 1m (vnější spoj-hříbek,sp.šrouby,kryty)</t>
  </si>
  <si>
    <t>-2013763369</t>
  </si>
  <si>
    <t>R68</t>
  </si>
  <si>
    <t>spoj pouze pro vnitřní dveřní průchod přetahované PVC</t>
  </si>
  <si>
    <t>-576284619</t>
  </si>
  <si>
    <t>R69</t>
  </si>
  <si>
    <t>wago spojka</t>
  </si>
  <si>
    <t>-1894068549</t>
  </si>
  <si>
    <t>R70</t>
  </si>
  <si>
    <t>spoj stěna spoj LTD, výška spoje 1 bm</t>
  </si>
  <si>
    <t>2112125719</t>
  </si>
  <si>
    <t>R71</t>
  </si>
  <si>
    <t>spoj strop rovný spoj LTD, délka spoje 1 bm</t>
  </si>
  <si>
    <t>-660278145</t>
  </si>
  <si>
    <t>R72</t>
  </si>
  <si>
    <t>spoj podlaha, délka spoje 1 bm</t>
  </si>
  <si>
    <t>-730127586</t>
  </si>
  <si>
    <t>R73</t>
  </si>
  <si>
    <t>spoj dveřní spoj LTD + šedým hříbek</t>
  </si>
  <si>
    <t>-1655549851</t>
  </si>
  <si>
    <t>R74</t>
  </si>
  <si>
    <t>rýna střešní Pz</t>
  </si>
  <si>
    <t>474495268</t>
  </si>
  <si>
    <t>75</t>
  </si>
  <si>
    <t>R75</t>
  </si>
  <si>
    <t>trubka svodová Pz</t>
  </si>
  <si>
    <t>664774424</t>
  </si>
  <si>
    <t>76</t>
  </si>
  <si>
    <t>R76</t>
  </si>
  <si>
    <t>kotlík střešní Pz</t>
  </si>
  <si>
    <t>-9755228</t>
  </si>
  <si>
    <t>77</t>
  </si>
  <si>
    <t>R77</t>
  </si>
  <si>
    <t>střecha pultová jednoplášťová s trapézovým plechem</t>
  </si>
  <si>
    <t>10474200</t>
  </si>
  <si>
    <t>Poznámka k položce:
viz skladby PD</t>
  </si>
  <si>
    <t>78</t>
  </si>
  <si>
    <t>R78</t>
  </si>
  <si>
    <t>kabel NYM-J 3x2,5mm</t>
  </si>
  <si>
    <t>-513246703</t>
  </si>
  <si>
    <t>79</t>
  </si>
  <si>
    <t>R79</t>
  </si>
  <si>
    <t>mřížka větrací do dveří;</t>
  </si>
  <si>
    <t>712123484</t>
  </si>
  <si>
    <t>80</t>
  </si>
  <si>
    <t>R80</t>
  </si>
  <si>
    <t>podhled kazetový</t>
  </si>
  <si>
    <t>16582401</t>
  </si>
  <si>
    <t>81</t>
  </si>
  <si>
    <t>R81</t>
  </si>
  <si>
    <t>omítka vč. zateplovacího systému</t>
  </si>
  <si>
    <t>-386325122</t>
  </si>
  <si>
    <t>82</t>
  </si>
  <si>
    <t>R82</t>
  </si>
  <si>
    <t>Doprava kontejnerů</t>
  </si>
  <si>
    <t>-1333411453</t>
  </si>
  <si>
    <t>83</t>
  </si>
  <si>
    <t>R83</t>
  </si>
  <si>
    <t>Likvidace odpadu</t>
  </si>
  <si>
    <t>2029388728</t>
  </si>
  <si>
    <t>84</t>
  </si>
  <si>
    <t>R84</t>
  </si>
  <si>
    <t>šanon dokumentů pro kolaudaci a předání stavby</t>
  </si>
  <si>
    <t>115753297</t>
  </si>
  <si>
    <t>85</t>
  </si>
  <si>
    <t>R85</t>
  </si>
  <si>
    <t>revize elektro ČSN obytný, (kontejner)</t>
  </si>
  <si>
    <t>608074638</t>
  </si>
  <si>
    <t>86</t>
  </si>
  <si>
    <t>R86</t>
  </si>
  <si>
    <t>revize elektro ČSN sanitární, (kontejner)</t>
  </si>
  <si>
    <t>-402814951</t>
  </si>
  <si>
    <t>87</t>
  </si>
  <si>
    <t>R87</t>
  </si>
  <si>
    <t>revize elektro ČSN sestavy kontejnerů (na montáži)</t>
  </si>
  <si>
    <t>-2145564752</t>
  </si>
  <si>
    <t>88</t>
  </si>
  <si>
    <t>R88</t>
  </si>
  <si>
    <t>Jeřábnické práce</t>
  </si>
  <si>
    <t>hod</t>
  </si>
  <si>
    <t>-83061579</t>
  </si>
  <si>
    <t>89</t>
  </si>
  <si>
    <t>R89</t>
  </si>
  <si>
    <t>Vzduchotechnika</t>
  </si>
  <si>
    <t>-1176021393</t>
  </si>
  <si>
    <t>Poznámka k položce:
viz PD</t>
  </si>
  <si>
    <t>90</t>
  </si>
  <si>
    <t>R90</t>
  </si>
  <si>
    <t>Slaboproud</t>
  </si>
  <si>
    <t>1624896042</t>
  </si>
  <si>
    <t>91</t>
  </si>
  <si>
    <t>R91</t>
  </si>
  <si>
    <t>Kuchyńská linka</t>
  </si>
  <si>
    <t>-561617648</t>
  </si>
  <si>
    <t>92</t>
  </si>
  <si>
    <t>R92</t>
  </si>
  <si>
    <t>Tepelné čerpadlo</t>
  </si>
  <si>
    <t>-585435540</t>
  </si>
  <si>
    <t>93</t>
  </si>
  <si>
    <t>R93</t>
  </si>
  <si>
    <t>Vnitřní obklad</t>
  </si>
  <si>
    <t>-653534023</t>
  </si>
  <si>
    <t>2,81*0,6</t>
  </si>
  <si>
    <t>(3,754+0,225)*2,2</t>
  </si>
  <si>
    <t>7,588*2,2</t>
  </si>
  <si>
    <t>14,6*2,2</t>
  </si>
  <si>
    <t>4,478*2,2</t>
  </si>
  <si>
    <t>4,38*2,2</t>
  </si>
  <si>
    <t>4,53*2,2</t>
  </si>
  <si>
    <t>94</t>
  </si>
  <si>
    <t>R94</t>
  </si>
  <si>
    <t>Bleskosvod</t>
  </si>
  <si>
    <t>1848096573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</si>
  <si>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</si>
  <si>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</si>
  <si>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</si>
  <si>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</si>
  <si>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</si>
  <si>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</si>
  <si>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Vedlejší rozpočtové náklady</t>
  </si>
  <si>
    <t>VRN1</t>
  </si>
  <si>
    <t>Průzkumné, geodetické a projektové práce</t>
  </si>
  <si>
    <t>013244000VL01</t>
  </si>
  <si>
    <t>Realizační dokumentace</t>
  </si>
  <si>
    <t>1024</t>
  </si>
  <si>
    <t>-483471954</t>
  </si>
  <si>
    <t>013254000</t>
  </si>
  <si>
    <t>Dokumentace skutečného provedení stavby</t>
  </si>
  <si>
    <t>-1988948921</t>
  </si>
  <si>
    <t>VRN3</t>
  </si>
  <si>
    <t>030001000</t>
  </si>
  <si>
    <t>%</t>
  </si>
  <si>
    <t>627763181</t>
  </si>
  <si>
    <t>VRN6</t>
  </si>
  <si>
    <t>060001000</t>
  </si>
  <si>
    <t>822982695</t>
  </si>
  <si>
    <t>VRN9</t>
  </si>
  <si>
    <t>090001000</t>
  </si>
  <si>
    <t>-524406806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</si>
</sst>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49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51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50</v>
      </c>
      <c r="AI60" s="43"/>
      <c r="AJ60" s="43"/>
      <c r="AK60" s="43"/>
      <c r="AL60" s="43"/>
      <c r="AM60" s="65" t="s">
        <v>51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52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53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51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50</v>
      </c>
      <c r="AI75" s="43"/>
      <c r="AJ75" s="43"/>
      <c r="AK75" s="43"/>
      <c r="AL75" s="43"/>
      <c r="AM75" s="65" t="s">
        <v>51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2023/056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Demolice a novostavba zázemí cestářství ve Strnadech-Jílovišti  p.č. 462/3, p.č. 454/1 a p.č.st. 351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p.č. 462/3 a 454/1 p.č. st. 351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29. 5. 2023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Středočeský kraj, Zborovská 81/11, Smíchov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KFJ project s.r.o.</v>
      </c>
      <c r="AN89" s="72"/>
      <c r="AO89" s="72"/>
      <c r="AP89" s="72"/>
      <c r="AQ89" s="41"/>
      <c r="AR89" s="45"/>
      <c r="AS89" s="82" t="s">
        <v>55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KFJ project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56</v>
      </c>
      <c r="D92" s="95"/>
      <c r="E92" s="95"/>
      <c r="F92" s="95"/>
      <c r="G92" s="95"/>
      <c r="H92" s="96"/>
      <c r="I92" s="97" t="s">
        <v>57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58</v>
      </c>
      <c r="AH92" s="95"/>
      <c r="AI92" s="95"/>
      <c r="AJ92" s="95"/>
      <c r="AK92" s="95"/>
      <c r="AL92" s="95"/>
      <c r="AM92" s="95"/>
      <c r="AN92" s="97" t="s">
        <v>59</v>
      </c>
      <c r="AO92" s="95"/>
      <c r="AP92" s="99"/>
      <c r="AQ92" s="100" t="s">
        <v>60</v>
      </c>
      <c r="AR92" s="45"/>
      <c r="AS92" s="101" t="s">
        <v>61</v>
      </c>
      <c r="AT92" s="102" t="s">
        <v>62</v>
      </c>
      <c r="AU92" s="102" t="s">
        <v>63</v>
      </c>
      <c r="AV92" s="102" t="s">
        <v>64</v>
      </c>
      <c r="AW92" s="102" t="s">
        <v>65</v>
      </c>
      <c r="AX92" s="102" t="s">
        <v>66</v>
      </c>
      <c r="AY92" s="102" t="s">
        <v>67</v>
      </c>
      <c r="AZ92" s="102" t="s">
        <v>68</v>
      </c>
      <c r="BA92" s="102" t="s">
        <v>69</v>
      </c>
      <c r="BB92" s="102" t="s">
        <v>70</v>
      </c>
      <c r="BC92" s="102" t="s">
        <v>71</v>
      </c>
      <c r="BD92" s="103" t="s">
        <v>72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74</v>
      </c>
      <c r="BT94" s="118" t="s">
        <v>75</v>
      </c>
      <c r="BU94" s="119" t="s">
        <v>76</v>
      </c>
      <c r="BV94" s="118" t="s">
        <v>77</v>
      </c>
      <c r="BW94" s="118" t="s">
        <v>5</v>
      </c>
      <c r="BX94" s="118" t="s">
        <v>78</v>
      </c>
      <c r="CL94" s="118" t="s">
        <v>1</v>
      </c>
    </row>
    <row r="95" spans="1:91" s="7" customFormat="1" ht="16.5" customHeight="1">
      <c r="A95" s="120" t="s">
        <v>79</v>
      </c>
      <c r="B95" s="121"/>
      <c r="C95" s="122"/>
      <c r="D95" s="123" t="s">
        <v>80</v>
      </c>
      <c r="E95" s="123"/>
      <c r="F95" s="123"/>
      <c r="G95" s="123"/>
      <c r="H95" s="123"/>
      <c r="I95" s="124"/>
      <c r="J95" s="123" t="s">
        <v>81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Demolice objektu'!J32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82</v>
      </c>
      <c r="AR95" s="127"/>
      <c r="AS95" s="128">
        <v>0</v>
      </c>
      <c r="AT95" s="129">
        <f>ROUND(SUM(AV95:AW95),2)</f>
        <v>0</v>
      </c>
      <c r="AU95" s="130">
        <f>'01 - Demolice objektu'!P146</f>
        <v>0</v>
      </c>
      <c r="AV95" s="129">
        <f>'01 - Demolice objektu'!J35</f>
        <v>0</v>
      </c>
      <c r="AW95" s="129">
        <f>'01 - Demolice objektu'!J36</f>
        <v>0</v>
      </c>
      <c r="AX95" s="129">
        <f>'01 - Demolice objektu'!J37</f>
        <v>0</v>
      </c>
      <c r="AY95" s="129">
        <f>'01 - Demolice objektu'!J38</f>
        <v>0</v>
      </c>
      <c r="AZ95" s="129">
        <f>'01 - Demolice objektu'!F35</f>
        <v>0</v>
      </c>
      <c r="BA95" s="129">
        <f>'01 - Demolice objektu'!F36</f>
        <v>0</v>
      </c>
      <c r="BB95" s="129">
        <f>'01 - Demolice objektu'!F37</f>
        <v>0</v>
      </c>
      <c r="BC95" s="129">
        <f>'01 - Demolice objektu'!F38</f>
        <v>0</v>
      </c>
      <c r="BD95" s="131">
        <f>'01 - Demolice objektu'!F39</f>
        <v>0</v>
      </c>
      <c r="BE95" s="7"/>
      <c r="BT95" s="132" t="s">
        <v>83</v>
      </c>
      <c r="BV95" s="132" t="s">
        <v>77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1" s="7" customFormat="1" ht="24.75" customHeight="1">
      <c r="A96" s="120" t="s">
        <v>79</v>
      </c>
      <c r="B96" s="121"/>
      <c r="C96" s="122"/>
      <c r="D96" s="123" t="s">
        <v>86</v>
      </c>
      <c r="E96" s="123"/>
      <c r="F96" s="123"/>
      <c r="G96" s="123"/>
      <c r="H96" s="123"/>
      <c r="I96" s="124"/>
      <c r="J96" s="123" t="s">
        <v>87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Základové konstrukce...'!J32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82</v>
      </c>
      <c r="AR96" s="127"/>
      <c r="AS96" s="128">
        <v>0</v>
      </c>
      <c r="AT96" s="129">
        <f>ROUND(SUM(AV96:AW96),2)</f>
        <v>0</v>
      </c>
      <c r="AU96" s="130">
        <f>'02 - Základové konstrukce...'!P142</f>
        <v>0</v>
      </c>
      <c r="AV96" s="129">
        <f>'02 - Základové konstrukce...'!J35</f>
        <v>0</v>
      </c>
      <c r="AW96" s="129">
        <f>'02 - Základové konstrukce...'!J36</f>
        <v>0</v>
      </c>
      <c r="AX96" s="129">
        <f>'02 - Základové konstrukce...'!J37</f>
        <v>0</v>
      </c>
      <c r="AY96" s="129">
        <f>'02 - Základové konstrukce...'!J38</f>
        <v>0</v>
      </c>
      <c r="AZ96" s="129">
        <f>'02 - Základové konstrukce...'!F35</f>
        <v>0</v>
      </c>
      <c r="BA96" s="129">
        <f>'02 - Základové konstrukce...'!F36</f>
        <v>0</v>
      </c>
      <c r="BB96" s="129">
        <f>'02 - Základové konstrukce...'!F37</f>
        <v>0</v>
      </c>
      <c r="BC96" s="129">
        <f>'02 - Základové konstrukce...'!F38</f>
        <v>0</v>
      </c>
      <c r="BD96" s="131">
        <f>'02 - Základové konstrukce...'!F39</f>
        <v>0</v>
      </c>
      <c r="BE96" s="7"/>
      <c r="BT96" s="132" t="s">
        <v>83</v>
      </c>
      <c r="BV96" s="132" t="s">
        <v>77</v>
      </c>
      <c r="BW96" s="132" t="s">
        <v>88</v>
      </c>
      <c r="BX96" s="132" t="s">
        <v>5</v>
      </c>
      <c r="CL96" s="132" t="s">
        <v>1</v>
      </c>
      <c r="CM96" s="132" t="s">
        <v>85</v>
      </c>
    </row>
    <row r="97" spans="1:91" s="7" customFormat="1" ht="16.5" customHeight="1">
      <c r="A97" s="120" t="s">
        <v>79</v>
      </c>
      <c r="B97" s="121"/>
      <c r="C97" s="122"/>
      <c r="D97" s="123" t="s">
        <v>89</v>
      </c>
      <c r="E97" s="123"/>
      <c r="F97" s="123"/>
      <c r="G97" s="123"/>
      <c r="H97" s="123"/>
      <c r="I97" s="124"/>
      <c r="J97" s="123" t="s">
        <v>90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Kontejnerová stavba'!J32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82</v>
      </c>
      <c r="AR97" s="127"/>
      <c r="AS97" s="128">
        <v>0</v>
      </c>
      <c r="AT97" s="129">
        <f>ROUND(SUM(AV97:AW97),2)</f>
        <v>0</v>
      </c>
      <c r="AU97" s="130">
        <f>'03 - Kontejnerová stavba'!P128</f>
        <v>0</v>
      </c>
      <c r="AV97" s="129">
        <f>'03 - Kontejnerová stavba'!J35</f>
        <v>0</v>
      </c>
      <c r="AW97" s="129">
        <f>'03 - Kontejnerová stavba'!J36</f>
        <v>0</v>
      </c>
      <c r="AX97" s="129">
        <f>'03 - Kontejnerová stavba'!J37</f>
        <v>0</v>
      </c>
      <c r="AY97" s="129">
        <f>'03 - Kontejnerová stavba'!J38</f>
        <v>0</v>
      </c>
      <c r="AZ97" s="129">
        <f>'03 - Kontejnerová stavba'!F35</f>
        <v>0</v>
      </c>
      <c r="BA97" s="129">
        <f>'03 - Kontejnerová stavba'!F36</f>
        <v>0</v>
      </c>
      <c r="BB97" s="129">
        <f>'03 - Kontejnerová stavba'!F37</f>
        <v>0</v>
      </c>
      <c r="BC97" s="129">
        <f>'03 - Kontejnerová stavba'!F38</f>
        <v>0</v>
      </c>
      <c r="BD97" s="131">
        <f>'03 - Kontejnerová stavba'!F39</f>
        <v>0</v>
      </c>
      <c r="BE97" s="7"/>
      <c r="BT97" s="132" t="s">
        <v>83</v>
      </c>
      <c r="BV97" s="132" t="s">
        <v>77</v>
      </c>
      <c r="BW97" s="132" t="s">
        <v>91</v>
      </c>
      <c r="BX97" s="132" t="s">
        <v>5</v>
      </c>
      <c r="CL97" s="132" t="s">
        <v>1</v>
      </c>
      <c r="CM97" s="132" t="s">
        <v>85</v>
      </c>
    </row>
    <row r="98" spans="1:91" s="7" customFormat="1" ht="16.5" customHeight="1">
      <c r="A98" s="120" t="s">
        <v>79</v>
      </c>
      <c r="B98" s="121"/>
      <c r="C98" s="122"/>
      <c r="D98" s="123" t="s">
        <v>92</v>
      </c>
      <c r="E98" s="123"/>
      <c r="F98" s="123"/>
      <c r="G98" s="123"/>
      <c r="H98" s="123"/>
      <c r="I98" s="124"/>
      <c r="J98" s="123" t="s">
        <v>93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VRN'!J32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82</v>
      </c>
      <c r="AR98" s="127"/>
      <c r="AS98" s="133">
        <v>0</v>
      </c>
      <c r="AT98" s="134">
        <f>ROUND(SUM(AV98:AW98),2)</f>
        <v>0</v>
      </c>
      <c r="AU98" s="135">
        <f>'04 - VRN'!P131</f>
        <v>0</v>
      </c>
      <c r="AV98" s="134">
        <f>'04 - VRN'!J35</f>
        <v>0</v>
      </c>
      <c r="AW98" s="134">
        <f>'04 - VRN'!J36</f>
        <v>0</v>
      </c>
      <c r="AX98" s="134">
        <f>'04 - VRN'!J37</f>
        <v>0</v>
      </c>
      <c r="AY98" s="134">
        <f>'04 - VRN'!J38</f>
        <v>0</v>
      </c>
      <c r="AZ98" s="134">
        <f>'04 - VRN'!F35</f>
        <v>0</v>
      </c>
      <c r="BA98" s="134">
        <f>'04 - VRN'!F36</f>
        <v>0</v>
      </c>
      <c r="BB98" s="134">
        <f>'04 - VRN'!F37</f>
        <v>0</v>
      </c>
      <c r="BC98" s="134">
        <f>'04 - VRN'!F38</f>
        <v>0</v>
      </c>
      <c r="BD98" s="136">
        <f>'04 - VRN'!F39</f>
        <v>0</v>
      </c>
      <c r="BE98" s="7"/>
      <c r="BT98" s="132" t="s">
        <v>83</v>
      </c>
      <c r="BV98" s="132" t="s">
        <v>77</v>
      </c>
      <c r="BW98" s="132" t="s">
        <v>94</v>
      </c>
      <c r="BX98" s="132" t="s">
        <v>5</v>
      </c>
      <c r="CL98" s="132" t="s">
        <v>1</v>
      </c>
      <c r="CM98" s="132" t="s">
        <v>85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Demolice objektu'!C2" display="/"/>
    <hyperlink ref="A96" location="'02 - Základové konstrukce...'!C2" display="/"/>
    <hyperlink ref="A97" location="'03 - Kontejnerová stavba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Demolice a novostavba zázemí cestářství ve Strnadech-Jílovišti  p.č. 462/3, p.č. 454/1 a p.č.st. 351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31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98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99</v>
      </c>
      <c r="E31" s="39"/>
      <c r="F31" s="39"/>
      <c r="G31" s="39"/>
      <c r="H31" s="39"/>
      <c r="I31" s="39"/>
      <c r="J31" s="151">
        <f>J119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1" t="s">
        <v>40</v>
      </c>
      <c r="F35" s="157">
        <f>ROUND((SUM(BE119:BE126)+SUM(BE146:BE459)),2)</f>
        <v>0</v>
      </c>
      <c r="G35" s="39"/>
      <c r="H35" s="39"/>
      <c r="I35" s="158">
        <v>0.21</v>
      </c>
      <c r="J35" s="157">
        <f>ROUND(((SUM(BE119:BE126)+SUM(BE146:BE459))*I35),2)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41</v>
      </c>
      <c r="F36" s="157">
        <f>ROUND((SUM(BF119:BF126)+SUM(BF146:BF459)),2)</f>
        <v>0</v>
      </c>
      <c r="G36" s="39"/>
      <c r="H36" s="39"/>
      <c r="I36" s="158">
        <v>0.15</v>
      </c>
      <c r="J36" s="157">
        <f>ROUND(((SUM(BF119:BF126)+SUM(BF146:BF459))*I36),2)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7">
        <f>ROUND((SUM(BG119:BG126)+SUM(BG146:BG459)),2)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43</v>
      </c>
      <c r="F38" s="157">
        <f>ROUND((SUM(BH119:BH126)+SUM(BH146:BH459)),2)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44</v>
      </c>
      <c r="F39" s="157">
        <f>ROUND((SUM(BI119:BI126)+SUM(BI146:BI459)),2)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7" t="str">
        <f>E7</f>
        <v xml:space="preserve">Demolice a novostavba zázemí cestářství ve Strnadech-Jílovišti  p.č. 462/3, p.č. 454/1 a p.č.st. 351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Demolice objektu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p.č. 462/3 a 454/1 p.č. st. 351</v>
      </c>
      <c r="G89" s="41"/>
      <c r="H89" s="41"/>
      <c r="I89" s="33" t="s">
        <v>22</v>
      </c>
      <c r="J89" s="80" t="str">
        <f>IF(J12="","",J12)</f>
        <v>29. 5. 2023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Středočeský kraj, Zborovská 81/11, Smíchov</v>
      </c>
      <c r="G91" s="41"/>
      <c r="H91" s="41"/>
      <c r="I91" s="33" t="s">
        <v>30</v>
      </c>
      <c r="J91" s="37" t="str">
        <f>E21</f>
        <v>KFJ project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KFJ project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101</v>
      </c>
      <c r="D94" s="179"/>
      <c r="E94" s="179"/>
      <c r="F94" s="179"/>
      <c r="G94" s="179"/>
      <c r="H94" s="179"/>
      <c r="I94" s="179"/>
      <c r="J94" s="180" t="s">
        <v>102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103</v>
      </c>
      <c r="D96" s="41"/>
      <c r="E96" s="41"/>
      <c r="F96" s="41"/>
      <c r="G96" s="41"/>
      <c r="H96" s="41"/>
      <c r="I96" s="41"/>
      <c r="J96" s="111">
        <f>J146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2"/>
      <c r="C97" s="183"/>
      <c r="D97" s="184" t="s">
        <v>105</v>
      </c>
      <c r="E97" s="185"/>
      <c r="F97" s="185"/>
      <c r="G97" s="185"/>
      <c r="H97" s="185"/>
      <c r="I97" s="185"/>
      <c r="J97" s="186">
        <f>J147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106</v>
      </c>
      <c r="E98" s="191"/>
      <c r="F98" s="191"/>
      <c r="G98" s="191"/>
      <c r="H98" s="191"/>
      <c r="I98" s="191"/>
      <c r="J98" s="192">
        <f>J148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107</v>
      </c>
      <c r="E99" s="191"/>
      <c r="F99" s="191"/>
      <c r="G99" s="191"/>
      <c r="H99" s="191"/>
      <c r="I99" s="191"/>
      <c r="J99" s="192">
        <f>J162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108</v>
      </c>
      <c r="E100" s="191"/>
      <c r="F100" s="191"/>
      <c r="G100" s="191"/>
      <c r="H100" s="191"/>
      <c r="I100" s="191"/>
      <c r="J100" s="192">
        <f>J225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2"/>
      <c r="C101" s="183"/>
      <c r="D101" s="184" t="s">
        <v>109</v>
      </c>
      <c r="E101" s="185"/>
      <c r="F101" s="185"/>
      <c r="G101" s="185"/>
      <c r="H101" s="185"/>
      <c r="I101" s="185"/>
      <c r="J101" s="186">
        <f>J255</f>
        <v>0</v>
      </c>
      <c r="K101" s="183"/>
      <c r="L101" s="18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8"/>
      <c r="C102" s="189"/>
      <c r="D102" s="190" t="s">
        <v>110</v>
      </c>
      <c r="E102" s="191"/>
      <c r="F102" s="191"/>
      <c r="G102" s="191"/>
      <c r="H102" s="191"/>
      <c r="I102" s="191"/>
      <c r="J102" s="192">
        <f>J256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111</v>
      </c>
      <c r="E103" s="191"/>
      <c r="F103" s="191"/>
      <c r="G103" s="191"/>
      <c r="H103" s="191"/>
      <c r="I103" s="191"/>
      <c r="J103" s="192">
        <f>J260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8"/>
      <c r="C104" s="189"/>
      <c r="D104" s="190" t="s">
        <v>112</v>
      </c>
      <c r="E104" s="191"/>
      <c r="F104" s="191"/>
      <c r="G104" s="191"/>
      <c r="H104" s="191"/>
      <c r="I104" s="191"/>
      <c r="J104" s="192">
        <f>J262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8"/>
      <c r="C105" s="189"/>
      <c r="D105" s="190" t="s">
        <v>113</v>
      </c>
      <c r="E105" s="191"/>
      <c r="F105" s="191"/>
      <c r="G105" s="191"/>
      <c r="H105" s="191"/>
      <c r="I105" s="191"/>
      <c r="J105" s="192">
        <f>J264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8"/>
      <c r="C106" s="189"/>
      <c r="D106" s="190" t="s">
        <v>114</v>
      </c>
      <c r="E106" s="191"/>
      <c r="F106" s="191"/>
      <c r="G106" s="191"/>
      <c r="H106" s="191"/>
      <c r="I106" s="191"/>
      <c r="J106" s="192">
        <f>J272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8"/>
      <c r="C107" s="189"/>
      <c r="D107" s="190" t="s">
        <v>115</v>
      </c>
      <c r="E107" s="191"/>
      <c r="F107" s="191"/>
      <c r="G107" s="191"/>
      <c r="H107" s="191"/>
      <c r="I107" s="191"/>
      <c r="J107" s="192">
        <f>J274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8"/>
      <c r="C108" s="189"/>
      <c r="D108" s="190" t="s">
        <v>116</v>
      </c>
      <c r="E108" s="191"/>
      <c r="F108" s="191"/>
      <c r="G108" s="191"/>
      <c r="H108" s="191"/>
      <c r="I108" s="191"/>
      <c r="J108" s="192">
        <f>J277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8"/>
      <c r="C109" s="189"/>
      <c r="D109" s="190" t="s">
        <v>117</v>
      </c>
      <c r="E109" s="191"/>
      <c r="F109" s="191"/>
      <c r="G109" s="191"/>
      <c r="H109" s="191"/>
      <c r="I109" s="191"/>
      <c r="J109" s="192">
        <f>J282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8"/>
      <c r="C110" s="189"/>
      <c r="D110" s="190" t="s">
        <v>118</v>
      </c>
      <c r="E110" s="191"/>
      <c r="F110" s="191"/>
      <c r="G110" s="191"/>
      <c r="H110" s="191"/>
      <c r="I110" s="191"/>
      <c r="J110" s="192">
        <f>J285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8"/>
      <c r="C111" s="189"/>
      <c r="D111" s="190" t="s">
        <v>119</v>
      </c>
      <c r="E111" s="191"/>
      <c r="F111" s="191"/>
      <c r="G111" s="191"/>
      <c r="H111" s="191"/>
      <c r="I111" s="191"/>
      <c r="J111" s="192">
        <f>J287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8"/>
      <c r="C112" s="189"/>
      <c r="D112" s="190" t="s">
        <v>120</v>
      </c>
      <c r="E112" s="191"/>
      <c r="F112" s="191"/>
      <c r="G112" s="191"/>
      <c r="H112" s="191"/>
      <c r="I112" s="191"/>
      <c r="J112" s="192">
        <f>J318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8"/>
      <c r="C113" s="189"/>
      <c r="D113" s="190" t="s">
        <v>121</v>
      </c>
      <c r="E113" s="191"/>
      <c r="F113" s="191"/>
      <c r="G113" s="191"/>
      <c r="H113" s="191"/>
      <c r="I113" s="191"/>
      <c r="J113" s="192">
        <f>J341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8"/>
      <c r="C114" s="189"/>
      <c r="D114" s="190" t="s">
        <v>122</v>
      </c>
      <c r="E114" s="191"/>
      <c r="F114" s="191"/>
      <c r="G114" s="191"/>
      <c r="H114" s="191"/>
      <c r="I114" s="191"/>
      <c r="J114" s="192">
        <f>J397</f>
        <v>0</v>
      </c>
      <c r="K114" s="189"/>
      <c r="L114" s="19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8"/>
      <c r="C115" s="189"/>
      <c r="D115" s="190" t="s">
        <v>123</v>
      </c>
      <c r="E115" s="191"/>
      <c r="F115" s="191"/>
      <c r="G115" s="191"/>
      <c r="H115" s="191"/>
      <c r="I115" s="191"/>
      <c r="J115" s="192">
        <f>J403</f>
        <v>0</v>
      </c>
      <c r="K115" s="189"/>
      <c r="L115" s="19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8"/>
      <c r="C116" s="189"/>
      <c r="D116" s="190" t="s">
        <v>124</v>
      </c>
      <c r="E116" s="191"/>
      <c r="F116" s="191"/>
      <c r="G116" s="191"/>
      <c r="H116" s="191"/>
      <c r="I116" s="191"/>
      <c r="J116" s="192">
        <f>J452</f>
        <v>0</v>
      </c>
      <c r="K116" s="189"/>
      <c r="L116" s="19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>
      <c r="A119" s="39"/>
      <c r="B119" s="40"/>
      <c r="C119" s="181" t="s">
        <v>125</v>
      </c>
      <c r="D119" s="41"/>
      <c r="E119" s="41"/>
      <c r="F119" s="41"/>
      <c r="G119" s="41"/>
      <c r="H119" s="41"/>
      <c r="I119" s="41"/>
      <c r="J119" s="194">
        <f>ROUND(J120+J121+J122+J123+J124+J125,2)</f>
        <v>0</v>
      </c>
      <c r="K119" s="41"/>
      <c r="L119" s="64"/>
      <c r="N119" s="195" t="s">
        <v>39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65" s="2" customFormat="1" ht="18" customHeight="1">
      <c r="A120" s="39"/>
      <c r="B120" s="40"/>
      <c r="C120" s="41"/>
      <c r="D120" s="196" t="s">
        <v>126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40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93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83</v>
      </c>
      <c r="BK120" s="200"/>
      <c r="BL120" s="200"/>
      <c r="BM120" s="200"/>
    </row>
    <row r="121" spans="1:65" s="2" customFormat="1" ht="18" customHeight="1">
      <c r="A121" s="39"/>
      <c r="B121" s="40"/>
      <c r="C121" s="41"/>
      <c r="D121" s="196" t="s">
        <v>127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40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93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83</v>
      </c>
      <c r="BK121" s="200"/>
      <c r="BL121" s="200"/>
      <c r="BM121" s="200"/>
    </row>
    <row r="122" spans="1:65" s="2" customFormat="1" ht="18" customHeight="1">
      <c r="A122" s="39"/>
      <c r="B122" s="40"/>
      <c r="C122" s="41"/>
      <c r="D122" s="196" t="s">
        <v>128</v>
      </c>
      <c r="E122" s="197"/>
      <c r="F122" s="197"/>
      <c r="G122" s="41"/>
      <c r="H122" s="41"/>
      <c r="I122" s="41"/>
      <c r="J122" s="198">
        <v>0</v>
      </c>
      <c r="K122" s="41"/>
      <c r="L122" s="199"/>
      <c r="M122" s="200"/>
      <c r="N122" s="201" t="s">
        <v>40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93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83</v>
      </c>
      <c r="BK122" s="200"/>
      <c r="BL122" s="200"/>
      <c r="BM122" s="200"/>
    </row>
    <row r="123" spans="1:65" s="2" customFormat="1" ht="18" customHeight="1">
      <c r="A123" s="39"/>
      <c r="B123" s="40"/>
      <c r="C123" s="41"/>
      <c r="D123" s="196" t="s">
        <v>129</v>
      </c>
      <c r="E123" s="197"/>
      <c r="F123" s="197"/>
      <c r="G123" s="41"/>
      <c r="H123" s="41"/>
      <c r="I123" s="41"/>
      <c r="J123" s="198">
        <v>0</v>
      </c>
      <c r="K123" s="41"/>
      <c r="L123" s="199"/>
      <c r="M123" s="200"/>
      <c r="N123" s="201" t="s">
        <v>40</v>
      </c>
      <c r="O123" s="200"/>
      <c r="P123" s="200"/>
      <c r="Q123" s="200"/>
      <c r="R123" s="200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3" t="s">
        <v>93</v>
      </c>
      <c r="AZ123" s="200"/>
      <c r="BA123" s="200"/>
      <c r="BB123" s="200"/>
      <c r="BC123" s="200"/>
      <c r="BD123" s="200"/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3" t="s">
        <v>83</v>
      </c>
      <c r="BK123" s="200"/>
      <c r="BL123" s="200"/>
      <c r="BM123" s="200"/>
    </row>
    <row r="124" spans="1:65" s="2" customFormat="1" ht="18" customHeight="1">
      <c r="A124" s="39"/>
      <c r="B124" s="40"/>
      <c r="C124" s="41"/>
      <c r="D124" s="196" t="s">
        <v>130</v>
      </c>
      <c r="E124" s="197"/>
      <c r="F124" s="197"/>
      <c r="G124" s="41"/>
      <c r="H124" s="41"/>
      <c r="I124" s="41"/>
      <c r="J124" s="198">
        <v>0</v>
      </c>
      <c r="K124" s="41"/>
      <c r="L124" s="199"/>
      <c r="M124" s="200"/>
      <c r="N124" s="201" t="s">
        <v>40</v>
      </c>
      <c r="O124" s="200"/>
      <c r="P124" s="200"/>
      <c r="Q124" s="200"/>
      <c r="R124" s="200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3" t="s">
        <v>93</v>
      </c>
      <c r="AZ124" s="200"/>
      <c r="BA124" s="200"/>
      <c r="BB124" s="200"/>
      <c r="BC124" s="200"/>
      <c r="BD124" s="200"/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3" t="s">
        <v>83</v>
      </c>
      <c r="BK124" s="200"/>
      <c r="BL124" s="200"/>
      <c r="BM124" s="200"/>
    </row>
    <row r="125" spans="1:65" s="2" customFormat="1" ht="18" customHeight="1">
      <c r="A125" s="39"/>
      <c r="B125" s="40"/>
      <c r="C125" s="41"/>
      <c r="D125" s="197" t="s">
        <v>131</v>
      </c>
      <c r="E125" s="41"/>
      <c r="F125" s="41"/>
      <c r="G125" s="41"/>
      <c r="H125" s="41"/>
      <c r="I125" s="41"/>
      <c r="J125" s="198">
        <f>ROUND(J30*T125,2)</f>
        <v>0</v>
      </c>
      <c r="K125" s="41"/>
      <c r="L125" s="199"/>
      <c r="M125" s="200"/>
      <c r="N125" s="201" t="s">
        <v>40</v>
      </c>
      <c r="O125" s="200"/>
      <c r="P125" s="200"/>
      <c r="Q125" s="200"/>
      <c r="R125" s="200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3" t="s">
        <v>132</v>
      </c>
      <c r="AZ125" s="200"/>
      <c r="BA125" s="200"/>
      <c r="BB125" s="200"/>
      <c r="BC125" s="200"/>
      <c r="BD125" s="200"/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03" t="s">
        <v>83</v>
      </c>
      <c r="BK125" s="200"/>
      <c r="BL125" s="200"/>
      <c r="BM125" s="200"/>
    </row>
    <row r="126" spans="1:31" s="2" customFormat="1" ht="12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9.25" customHeight="1">
      <c r="A127" s="39"/>
      <c r="B127" s="40"/>
      <c r="C127" s="205" t="s">
        <v>133</v>
      </c>
      <c r="D127" s="179"/>
      <c r="E127" s="179"/>
      <c r="F127" s="179"/>
      <c r="G127" s="179"/>
      <c r="H127" s="179"/>
      <c r="I127" s="179"/>
      <c r="J127" s="206">
        <f>ROUND(J96+J119,2)</f>
        <v>0</v>
      </c>
      <c r="K127" s="179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32" spans="1:31" s="2" customFormat="1" ht="6.95" customHeight="1">
      <c r="A132" s="39"/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24.95" customHeight="1">
      <c r="A133" s="39"/>
      <c r="B133" s="40"/>
      <c r="C133" s="24" t="s">
        <v>134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16</v>
      </c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6.25" customHeight="1">
      <c r="A136" s="39"/>
      <c r="B136" s="40"/>
      <c r="C136" s="41"/>
      <c r="D136" s="41"/>
      <c r="E136" s="177" t="str">
        <f>E7</f>
        <v xml:space="preserve">Demolice a novostavba zázemí cestářství ve Strnadech-Jílovišti  p.č. 462/3, p.č. 454/1 a p.č.st. 351</v>
      </c>
      <c r="F136" s="33"/>
      <c r="G136" s="33"/>
      <c r="H136" s="33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96</v>
      </c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6.5" customHeight="1">
      <c r="A138" s="39"/>
      <c r="B138" s="40"/>
      <c r="C138" s="41"/>
      <c r="D138" s="41"/>
      <c r="E138" s="77" t="str">
        <f>E9</f>
        <v>01 - Demolice objektu</v>
      </c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3" t="s">
        <v>20</v>
      </c>
      <c r="D140" s="41"/>
      <c r="E140" s="41"/>
      <c r="F140" s="28" t="str">
        <f>F12</f>
        <v>p.č. 462/3 a 454/1 p.č. st. 351</v>
      </c>
      <c r="G140" s="41"/>
      <c r="H140" s="41"/>
      <c r="I140" s="33" t="s">
        <v>22</v>
      </c>
      <c r="J140" s="80" t="str">
        <f>IF(J12="","",J12)</f>
        <v>29. 5. 2023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6.95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5.15" customHeight="1">
      <c r="A142" s="39"/>
      <c r="B142" s="40"/>
      <c r="C142" s="33" t="s">
        <v>24</v>
      </c>
      <c r="D142" s="41"/>
      <c r="E142" s="41"/>
      <c r="F142" s="28" t="str">
        <f>E15</f>
        <v>Středočeský kraj, Zborovská 81/11, Smíchov</v>
      </c>
      <c r="G142" s="41"/>
      <c r="H142" s="41"/>
      <c r="I142" s="33" t="s">
        <v>30</v>
      </c>
      <c r="J142" s="37" t="str">
        <f>E21</f>
        <v>KFJ project s.r.o.</v>
      </c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5.15" customHeight="1">
      <c r="A143" s="39"/>
      <c r="B143" s="40"/>
      <c r="C143" s="33" t="s">
        <v>28</v>
      </c>
      <c r="D143" s="41"/>
      <c r="E143" s="41"/>
      <c r="F143" s="28" t="str">
        <f>IF(E18="","",E18)</f>
        <v>Vyplň údaj</v>
      </c>
      <c r="G143" s="41"/>
      <c r="H143" s="41"/>
      <c r="I143" s="33" t="s">
        <v>33</v>
      </c>
      <c r="J143" s="37" t="str">
        <f>E24</f>
        <v>KFJ project s.r.o.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0.3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11" customFormat="1" ht="29.25" customHeight="1">
      <c r="A145" s="207"/>
      <c r="B145" s="208"/>
      <c r="C145" s="209" t="s">
        <v>135</v>
      </c>
      <c r="D145" s="210" t="s">
        <v>60</v>
      </c>
      <c r="E145" s="210" t="s">
        <v>56</v>
      </c>
      <c r="F145" s="210" t="s">
        <v>57</v>
      </c>
      <c r="G145" s="210" t="s">
        <v>136</v>
      </c>
      <c r="H145" s="210" t="s">
        <v>137</v>
      </c>
      <c r="I145" s="210" t="s">
        <v>138</v>
      </c>
      <c r="J145" s="211" t="s">
        <v>102</v>
      </c>
      <c r="K145" s="212" t="s">
        <v>139</v>
      </c>
      <c r="L145" s="213"/>
      <c r="M145" s="101" t="s">
        <v>1</v>
      </c>
      <c r="N145" s="102" t="s">
        <v>39</v>
      </c>
      <c r="O145" s="102" t="s">
        <v>140</v>
      </c>
      <c r="P145" s="102" t="s">
        <v>141</v>
      </c>
      <c r="Q145" s="102" t="s">
        <v>142</v>
      </c>
      <c r="R145" s="102" t="s">
        <v>143</v>
      </c>
      <c r="S145" s="102" t="s">
        <v>144</v>
      </c>
      <c r="T145" s="103" t="s">
        <v>145</v>
      </c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</row>
    <row r="146" spans="1:63" s="2" customFormat="1" ht="22.8" customHeight="1">
      <c r="A146" s="39"/>
      <c r="B146" s="40"/>
      <c r="C146" s="108" t="s">
        <v>146</v>
      </c>
      <c r="D146" s="41"/>
      <c r="E146" s="41"/>
      <c r="F146" s="41"/>
      <c r="G146" s="41"/>
      <c r="H146" s="41"/>
      <c r="I146" s="41"/>
      <c r="J146" s="214">
        <f>BK146</f>
        <v>0</v>
      </c>
      <c r="K146" s="41"/>
      <c r="L146" s="45"/>
      <c r="M146" s="104"/>
      <c r="N146" s="215"/>
      <c r="O146" s="105"/>
      <c r="P146" s="216">
        <f>P147+P255</f>
        <v>0</v>
      </c>
      <c r="Q146" s="105"/>
      <c r="R146" s="216">
        <f>R147+R255</f>
        <v>0.0121724</v>
      </c>
      <c r="S146" s="105"/>
      <c r="T146" s="217">
        <f>T147+T255</f>
        <v>258.89406036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74</v>
      </c>
      <c r="AU146" s="18" t="s">
        <v>104</v>
      </c>
      <c r="BK146" s="218">
        <f>BK147+BK255</f>
        <v>0</v>
      </c>
    </row>
    <row r="147" spans="1:63" s="12" customFormat="1" ht="25.9" customHeight="1">
      <c r="A147" s="12"/>
      <c r="B147" s="219"/>
      <c r="C147" s="220"/>
      <c r="D147" s="221" t="s">
        <v>74</v>
      </c>
      <c r="E147" s="222" t="s">
        <v>147</v>
      </c>
      <c r="F147" s="222" t="s">
        <v>148</v>
      </c>
      <c r="G147" s="220"/>
      <c r="H147" s="220"/>
      <c r="I147" s="223"/>
      <c r="J147" s="224">
        <f>BK147</f>
        <v>0</v>
      </c>
      <c r="K147" s="220"/>
      <c r="L147" s="225"/>
      <c r="M147" s="226"/>
      <c r="N147" s="227"/>
      <c r="O147" s="227"/>
      <c r="P147" s="228">
        <f>P148+P162+P225</f>
        <v>0</v>
      </c>
      <c r="Q147" s="227"/>
      <c r="R147" s="228">
        <f>R148+R162+R225</f>
        <v>0</v>
      </c>
      <c r="S147" s="227"/>
      <c r="T147" s="229">
        <f>T148+T162+T225</f>
        <v>155.13246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83</v>
      </c>
      <c r="AT147" s="231" t="s">
        <v>74</v>
      </c>
      <c r="AU147" s="231" t="s">
        <v>75</v>
      </c>
      <c r="AY147" s="230" t="s">
        <v>149</v>
      </c>
      <c r="BK147" s="232">
        <f>BK148+BK162+BK225</f>
        <v>0</v>
      </c>
    </row>
    <row r="148" spans="1:63" s="12" customFormat="1" ht="22.8" customHeight="1">
      <c r="A148" s="12"/>
      <c r="B148" s="219"/>
      <c r="C148" s="220"/>
      <c r="D148" s="221" t="s">
        <v>74</v>
      </c>
      <c r="E148" s="233" t="s">
        <v>83</v>
      </c>
      <c r="F148" s="233" t="s">
        <v>150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SUM(P149:P161)</f>
        <v>0</v>
      </c>
      <c r="Q148" s="227"/>
      <c r="R148" s="228">
        <f>SUM(R149:R161)</f>
        <v>0</v>
      </c>
      <c r="S148" s="227"/>
      <c r="T148" s="229">
        <f>SUM(T149:T161)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83</v>
      </c>
      <c r="AT148" s="231" t="s">
        <v>74</v>
      </c>
      <c r="AU148" s="231" t="s">
        <v>83</v>
      </c>
      <c r="AY148" s="230" t="s">
        <v>149</v>
      </c>
      <c r="BK148" s="232">
        <f>SUM(BK149:BK161)</f>
        <v>0</v>
      </c>
    </row>
    <row r="149" spans="1:65" s="2" customFormat="1" ht="33" customHeight="1">
      <c r="A149" s="39"/>
      <c r="B149" s="40"/>
      <c r="C149" s="235" t="s">
        <v>83</v>
      </c>
      <c r="D149" s="235" t="s">
        <v>151</v>
      </c>
      <c r="E149" s="236" t="s">
        <v>152</v>
      </c>
      <c r="F149" s="237" t="s">
        <v>153</v>
      </c>
      <c r="G149" s="238" t="s">
        <v>154</v>
      </c>
      <c r="H149" s="239">
        <v>127.764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40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155</v>
      </c>
      <c r="AT149" s="247" t="s">
        <v>151</v>
      </c>
      <c r="AU149" s="247" t="s">
        <v>85</v>
      </c>
      <c r="AY149" s="18" t="s">
        <v>149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83</v>
      </c>
      <c r="BK149" s="248">
        <f>ROUND(I149*H149,2)</f>
        <v>0</v>
      </c>
      <c r="BL149" s="18" t="s">
        <v>155</v>
      </c>
      <c r="BM149" s="247" t="s">
        <v>156</v>
      </c>
    </row>
    <row r="150" spans="1:51" s="13" customFormat="1" ht="12">
      <c r="A150" s="13"/>
      <c r="B150" s="249"/>
      <c r="C150" s="250"/>
      <c r="D150" s="251" t="s">
        <v>157</v>
      </c>
      <c r="E150" s="252" t="s">
        <v>1</v>
      </c>
      <c r="F150" s="253" t="s">
        <v>158</v>
      </c>
      <c r="G150" s="250"/>
      <c r="H150" s="254">
        <v>127.764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157</v>
      </c>
      <c r="AU150" s="260" t="s">
        <v>85</v>
      </c>
      <c r="AV150" s="13" t="s">
        <v>85</v>
      </c>
      <c r="AW150" s="13" t="s">
        <v>32</v>
      </c>
      <c r="AX150" s="13" t="s">
        <v>83</v>
      </c>
      <c r="AY150" s="260" t="s">
        <v>149</v>
      </c>
    </row>
    <row r="151" spans="1:65" s="2" customFormat="1" ht="37.8" customHeight="1">
      <c r="A151" s="39"/>
      <c r="B151" s="40"/>
      <c r="C151" s="235" t="s">
        <v>85</v>
      </c>
      <c r="D151" s="235" t="s">
        <v>151</v>
      </c>
      <c r="E151" s="236" t="s">
        <v>159</v>
      </c>
      <c r="F151" s="237" t="s">
        <v>160</v>
      </c>
      <c r="G151" s="238" t="s">
        <v>154</v>
      </c>
      <c r="H151" s="239">
        <v>127.764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40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155</v>
      </c>
      <c r="AT151" s="247" t="s">
        <v>151</v>
      </c>
      <c r="AU151" s="247" t="s">
        <v>85</v>
      </c>
      <c r="AY151" s="18" t="s">
        <v>149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83</v>
      </c>
      <c r="BK151" s="248">
        <f>ROUND(I151*H151,2)</f>
        <v>0</v>
      </c>
      <c r="BL151" s="18" t="s">
        <v>155</v>
      </c>
      <c r="BM151" s="247" t="s">
        <v>161</v>
      </c>
    </row>
    <row r="152" spans="1:65" s="2" customFormat="1" ht="37.8" customHeight="1">
      <c r="A152" s="39"/>
      <c r="B152" s="40"/>
      <c r="C152" s="235" t="s">
        <v>162</v>
      </c>
      <c r="D152" s="235" t="s">
        <v>151</v>
      </c>
      <c r="E152" s="236" t="s">
        <v>163</v>
      </c>
      <c r="F152" s="237" t="s">
        <v>164</v>
      </c>
      <c r="G152" s="238" t="s">
        <v>154</v>
      </c>
      <c r="H152" s="239">
        <v>2555.28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40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155</v>
      </c>
      <c r="AT152" s="247" t="s">
        <v>151</v>
      </c>
      <c r="AU152" s="247" t="s">
        <v>85</v>
      </c>
      <c r="AY152" s="18" t="s">
        <v>149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83</v>
      </c>
      <c r="BK152" s="248">
        <f>ROUND(I152*H152,2)</f>
        <v>0</v>
      </c>
      <c r="BL152" s="18" t="s">
        <v>155</v>
      </c>
      <c r="BM152" s="247" t="s">
        <v>165</v>
      </c>
    </row>
    <row r="153" spans="1:47" s="2" customFormat="1" ht="12">
      <c r="A153" s="39"/>
      <c r="B153" s="40"/>
      <c r="C153" s="41"/>
      <c r="D153" s="251" t="s">
        <v>166</v>
      </c>
      <c r="E153" s="41"/>
      <c r="F153" s="261" t="s">
        <v>167</v>
      </c>
      <c r="G153" s="41"/>
      <c r="H153" s="41"/>
      <c r="I153" s="202"/>
      <c r="J153" s="41"/>
      <c r="K153" s="41"/>
      <c r="L153" s="45"/>
      <c r="M153" s="262"/>
      <c r="N153" s="263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85</v>
      </c>
    </row>
    <row r="154" spans="1:51" s="13" customFormat="1" ht="12">
      <c r="A154" s="13"/>
      <c r="B154" s="249"/>
      <c r="C154" s="250"/>
      <c r="D154" s="251" t="s">
        <v>157</v>
      </c>
      <c r="E154" s="250"/>
      <c r="F154" s="253" t="s">
        <v>168</v>
      </c>
      <c r="G154" s="250"/>
      <c r="H154" s="254">
        <v>2555.28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157</v>
      </c>
      <c r="AU154" s="260" t="s">
        <v>85</v>
      </c>
      <c r="AV154" s="13" t="s">
        <v>85</v>
      </c>
      <c r="AW154" s="13" t="s">
        <v>4</v>
      </c>
      <c r="AX154" s="13" t="s">
        <v>83</v>
      </c>
      <c r="AY154" s="260" t="s">
        <v>149</v>
      </c>
    </row>
    <row r="155" spans="1:65" s="2" customFormat="1" ht="24.15" customHeight="1">
      <c r="A155" s="39"/>
      <c r="B155" s="40"/>
      <c r="C155" s="235" t="s">
        <v>155</v>
      </c>
      <c r="D155" s="235" t="s">
        <v>151</v>
      </c>
      <c r="E155" s="236" t="s">
        <v>169</v>
      </c>
      <c r="F155" s="237" t="s">
        <v>170</v>
      </c>
      <c r="G155" s="238" t="s">
        <v>154</v>
      </c>
      <c r="H155" s="239">
        <v>127.764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40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155</v>
      </c>
      <c r="AT155" s="247" t="s">
        <v>151</v>
      </c>
      <c r="AU155" s="247" t="s">
        <v>85</v>
      </c>
      <c r="AY155" s="18" t="s">
        <v>149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83</v>
      </c>
      <c r="BK155" s="248">
        <f>ROUND(I155*H155,2)</f>
        <v>0</v>
      </c>
      <c r="BL155" s="18" t="s">
        <v>155</v>
      </c>
      <c r="BM155" s="247" t="s">
        <v>171</v>
      </c>
    </row>
    <row r="156" spans="1:65" s="2" customFormat="1" ht="24.15" customHeight="1">
      <c r="A156" s="39"/>
      <c r="B156" s="40"/>
      <c r="C156" s="235" t="s">
        <v>172</v>
      </c>
      <c r="D156" s="235" t="s">
        <v>151</v>
      </c>
      <c r="E156" s="236" t="s">
        <v>173</v>
      </c>
      <c r="F156" s="237" t="s">
        <v>174</v>
      </c>
      <c r="G156" s="238" t="s">
        <v>175</v>
      </c>
      <c r="H156" s="239">
        <v>159.705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40</v>
      </c>
      <c r="O156" s="92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155</v>
      </c>
      <c r="AT156" s="247" t="s">
        <v>151</v>
      </c>
      <c r="AU156" s="247" t="s">
        <v>85</v>
      </c>
      <c r="AY156" s="18" t="s">
        <v>149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83</v>
      </c>
      <c r="BK156" s="248">
        <f>ROUND(I156*H156,2)</f>
        <v>0</v>
      </c>
      <c r="BL156" s="18" t="s">
        <v>155</v>
      </c>
      <c r="BM156" s="247" t="s">
        <v>176</v>
      </c>
    </row>
    <row r="157" spans="1:51" s="13" customFormat="1" ht="12">
      <c r="A157" s="13"/>
      <c r="B157" s="249"/>
      <c r="C157" s="250"/>
      <c r="D157" s="251" t="s">
        <v>157</v>
      </c>
      <c r="E157" s="252" t="s">
        <v>1</v>
      </c>
      <c r="F157" s="253" t="s">
        <v>177</v>
      </c>
      <c r="G157" s="250"/>
      <c r="H157" s="254">
        <v>159.705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157</v>
      </c>
      <c r="AU157" s="260" t="s">
        <v>85</v>
      </c>
      <c r="AV157" s="13" t="s">
        <v>85</v>
      </c>
      <c r="AW157" s="13" t="s">
        <v>32</v>
      </c>
      <c r="AX157" s="13" t="s">
        <v>75</v>
      </c>
      <c r="AY157" s="260" t="s">
        <v>149</v>
      </c>
    </row>
    <row r="158" spans="1:51" s="14" customFormat="1" ht="12">
      <c r="A158" s="14"/>
      <c r="B158" s="264"/>
      <c r="C158" s="265"/>
      <c r="D158" s="251" t="s">
        <v>157</v>
      </c>
      <c r="E158" s="266" t="s">
        <v>1</v>
      </c>
      <c r="F158" s="267" t="s">
        <v>178</v>
      </c>
      <c r="G158" s="265"/>
      <c r="H158" s="268">
        <v>159.705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4" t="s">
        <v>157</v>
      </c>
      <c r="AU158" s="274" t="s">
        <v>85</v>
      </c>
      <c r="AV158" s="14" t="s">
        <v>155</v>
      </c>
      <c r="AW158" s="14" t="s">
        <v>32</v>
      </c>
      <c r="AX158" s="14" t="s">
        <v>83</v>
      </c>
      <c r="AY158" s="274" t="s">
        <v>149</v>
      </c>
    </row>
    <row r="159" spans="1:65" s="2" customFormat="1" ht="33" customHeight="1">
      <c r="A159" s="39"/>
      <c r="B159" s="40"/>
      <c r="C159" s="235" t="s">
        <v>179</v>
      </c>
      <c r="D159" s="235" t="s">
        <v>151</v>
      </c>
      <c r="E159" s="236" t="s">
        <v>180</v>
      </c>
      <c r="F159" s="237" t="s">
        <v>181</v>
      </c>
      <c r="G159" s="238" t="s">
        <v>182</v>
      </c>
      <c r="H159" s="239">
        <v>229.975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40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155</v>
      </c>
      <c r="AT159" s="247" t="s">
        <v>151</v>
      </c>
      <c r="AU159" s="247" t="s">
        <v>85</v>
      </c>
      <c r="AY159" s="18" t="s">
        <v>149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83</v>
      </c>
      <c r="BK159" s="248">
        <f>ROUND(I159*H159,2)</f>
        <v>0</v>
      </c>
      <c r="BL159" s="18" t="s">
        <v>155</v>
      </c>
      <c r="BM159" s="247" t="s">
        <v>183</v>
      </c>
    </row>
    <row r="160" spans="1:51" s="13" customFormat="1" ht="12">
      <c r="A160" s="13"/>
      <c r="B160" s="249"/>
      <c r="C160" s="250"/>
      <c r="D160" s="251" t="s">
        <v>157</v>
      </c>
      <c r="E160" s="252" t="s">
        <v>1</v>
      </c>
      <c r="F160" s="253" t="s">
        <v>184</v>
      </c>
      <c r="G160" s="250"/>
      <c r="H160" s="254">
        <v>229.975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157</v>
      </c>
      <c r="AU160" s="260" t="s">
        <v>85</v>
      </c>
      <c r="AV160" s="13" t="s">
        <v>85</v>
      </c>
      <c r="AW160" s="13" t="s">
        <v>32</v>
      </c>
      <c r="AX160" s="13" t="s">
        <v>83</v>
      </c>
      <c r="AY160" s="260" t="s">
        <v>149</v>
      </c>
    </row>
    <row r="161" spans="1:65" s="2" customFormat="1" ht="16.5" customHeight="1">
      <c r="A161" s="39"/>
      <c r="B161" s="40"/>
      <c r="C161" s="235" t="s">
        <v>185</v>
      </c>
      <c r="D161" s="235" t="s">
        <v>151</v>
      </c>
      <c r="E161" s="236" t="s">
        <v>186</v>
      </c>
      <c r="F161" s="237" t="s">
        <v>187</v>
      </c>
      <c r="G161" s="238" t="s">
        <v>154</v>
      </c>
      <c r="H161" s="239">
        <v>127.764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40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155</v>
      </c>
      <c r="AT161" s="247" t="s">
        <v>151</v>
      </c>
      <c r="AU161" s="247" t="s">
        <v>85</v>
      </c>
      <c r="AY161" s="18" t="s">
        <v>149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83</v>
      </c>
      <c r="BK161" s="248">
        <f>ROUND(I161*H161,2)</f>
        <v>0</v>
      </c>
      <c r="BL161" s="18" t="s">
        <v>155</v>
      </c>
      <c r="BM161" s="247" t="s">
        <v>188</v>
      </c>
    </row>
    <row r="162" spans="1:63" s="12" customFormat="1" ht="22.8" customHeight="1">
      <c r="A162" s="12"/>
      <c r="B162" s="219"/>
      <c r="C162" s="220"/>
      <c r="D162" s="221" t="s">
        <v>74</v>
      </c>
      <c r="E162" s="233" t="s">
        <v>189</v>
      </c>
      <c r="F162" s="233" t="s">
        <v>190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SUM(P163:P224)</f>
        <v>0</v>
      </c>
      <c r="Q162" s="227"/>
      <c r="R162" s="228">
        <f>SUM(R163:R224)</f>
        <v>0</v>
      </c>
      <c r="S162" s="227"/>
      <c r="T162" s="229">
        <f>SUM(T163:T224)</f>
        <v>155.13246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83</v>
      </c>
      <c r="AT162" s="231" t="s">
        <v>74</v>
      </c>
      <c r="AU162" s="231" t="s">
        <v>83</v>
      </c>
      <c r="AY162" s="230" t="s">
        <v>149</v>
      </c>
      <c r="BK162" s="232">
        <f>SUM(BK163:BK224)</f>
        <v>0</v>
      </c>
    </row>
    <row r="163" spans="1:65" s="2" customFormat="1" ht="16.5" customHeight="1">
      <c r="A163" s="39"/>
      <c r="B163" s="40"/>
      <c r="C163" s="235" t="s">
        <v>191</v>
      </c>
      <c r="D163" s="235" t="s">
        <v>151</v>
      </c>
      <c r="E163" s="236" t="s">
        <v>192</v>
      </c>
      <c r="F163" s="237" t="s">
        <v>193</v>
      </c>
      <c r="G163" s="238" t="s">
        <v>154</v>
      </c>
      <c r="H163" s="239">
        <v>11.394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40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1.8</v>
      </c>
      <c r="T163" s="246">
        <f>S163*H163</f>
        <v>20.5092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155</v>
      </c>
      <c r="AT163" s="247" t="s">
        <v>151</v>
      </c>
      <c r="AU163" s="247" t="s">
        <v>85</v>
      </c>
      <c r="AY163" s="18" t="s">
        <v>149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83</v>
      </c>
      <c r="BK163" s="248">
        <f>ROUND(I163*H163,2)</f>
        <v>0</v>
      </c>
      <c r="BL163" s="18" t="s">
        <v>155</v>
      </c>
      <c r="BM163" s="247" t="s">
        <v>194</v>
      </c>
    </row>
    <row r="164" spans="1:51" s="13" customFormat="1" ht="12">
      <c r="A164" s="13"/>
      <c r="B164" s="249"/>
      <c r="C164" s="250"/>
      <c r="D164" s="251" t="s">
        <v>157</v>
      </c>
      <c r="E164" s="252" t="s">
        <v>1</v>
      </c>
      <c r="F164" s="253" t="s">
        <v>195</v>
      </c>
      <c r="G164" s="250"/>
      <c r="H164" s="254">
        <v>11.394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157</v>
      </c>
      <c r="AU164" s="260" t="s">
        <v>85</v>
      </c>
      <c r="AV164" s="13" t="s">
        <v>85</v>
      </c>
      <c r="AW164" s="13" t="s">
        <v>32</v>
      </c>
      <c r="AX164" s="13" t="s">
        <v>83</v>
      </c>
      <c r="AY164" s="260" t="s">
        <v>149</v>
      </c>
    </row>
    <row r="165" spans="1:65" s="2" customFormat="1" ht="16.5" customHeight="1">
      <c r="A165" s="39"/>
      <c r="B165" s="40"/>
      <c r="C165" s="235" t="s">
        <v>189</v>
      </c>
      <c r="D165" s="235" t="s">
        <v>151</v>
      </c>
      <c r="E165" s="236" t="s">
        <v>196</v>
      </c>
      <c r="F165" s="237" t="s">
        <v>197</v>
      </c>
      <c r="G165" s="238" t="s">
        <v>154</v>
      </c>
      <c r="H165" s="239">
        <v>49.933</v>
      </c>
      <c r="I165" s="240"/>
      <c r="J165" s="241">
        <f>ROUND(I165*H165,2)</f>
        <v>0</v>
      </c>
      <c r="K165" s="242"/>
      <c r="L165" s="45"/>
      <c r="M165" s="243" t="s">
        <v>1</v>
      </c>
      <c r="N165" s="244" t="s">
        <v>40</v>
      </c>
      <c r="O165" s="92"/>
      <c r="P165" s="245">
        <f>O165*H165</f>
        <v>0</v>
      </c>
      <c r="Q165" s="245">
        <v>0</v>
      </c>
      <c r="R165" s="245">
        <f>Q165*H165</f>
        <v>0</v>
      </c>
      <c r="S165" s="245">
        <v>2</v>
      </c>
      <c r="T165" s="246">
        <f>S165*H165</f>
        <v>99.866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7" t="s">
        <v>155</v>
      </c>
      <c r="AT165" s="247" t="s">
        <v>151</v>
      </c>
      <c r="AU165" s="247" t="s">
        <v>85</v>
      </c>
      <c r="AY165" s="18" t="s">
        <v>149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8" t="s">
        <v>83</v>
      </c>
      <c r="BK165" s="248">
        <f>ROUND(I165*H165,2)</f>
        <v>0</v>
      </c>
      <c r="BL165" s="18" t="s">
        <v>155</v>
      </c>
      <c r="BM165" s="247" t="s">
        <v>198</v>
      </c>
    </row>
    <row r="166" spans="1:51" s="13" customFormat="1" ht="12">
      <c r="A166" s="13"/>
      <c r="B166" s="249"/>
      <c r="C166" s="250"/>
      <c r="D166" s="251" t="s">
        <v>157</v>
      </c>
      <c r="E166" s="252" t="s">
        <v>1</v>
      </c>
      <c r="F166" s="253" t="s">
        <v>199</v>
      </c>
      <c r="G166" s="250"/>
      <c r="H166" s="254">
        <v>15.971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157</v>
      </c>
      <c r="AU166" s="260" t="s">
        <v>85</v>
      </c>
      <c r="AV166" s="13" t="s">
        <v>85</v>
      </c>
      <c r="AW166" s="13" t="s">
        <v>32</v>
      </c>
      <c r="AX166" s="13" t="s">
        <v>75</v>
      </c>
      <c r="AY166" s="260" t="s">
        <v>149</v>
      </c>
    </row>
    <row r="167" spans="1:51" s="13" customFormat="1" ht="12">
      <c r="A167" s="13"/>
      <c r="B167" s="249"/>
      <c r="C167" s="250"/>
      <c r="D167" s="251" t="s">
        <v>157</v>
      </c>
      <c r="E167" s="252" t="s">
        <v>1</v>
      </c>
      <c r="F167" s="253" t="s">
        <v>200</v>
      </c>
      <c r="G167" s="250"/>
      <c r="H167" s="254">
        <v>25.32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157</v>
      </c>
      <c r="AU167" s="260" t="s">
        <v>85</v>
      </c>
      <c r="AV167" s="13" t="s">
        <v>85</v>
      </c>
      <c r="AW167" s="13" t="s">
        <v>32</v>
      </c>
      <c r="AX167" s="13" t="s">
        <v>75</v>
      </c>
      <c r="AY167" s="260" t="s">
        <v>149</v>
      </c>
    </row>
    <row r="168" spans="1:51" s="13" customFormat="1" ht="12">
      <c r="A168" s="13"/>
      <c r="B168" s="249"/>
      <c r="C168" s="250"/>
      <c r="D168" s="251" t="s">
        <v>157</v>
      </c>
      <c r="E168" s="252" t="s">
        <v>1</v>
      </c>
      <c r="F168" s="253" t="s">
        <v>201</v>
      </c>
      <c r="G168" s="250"/>
      <c r="H168" s="254">
        <v>5.04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157</v>
      </c>
      <c r="AU168" s="260" t="s">
        <v>85</v>
      </c>
      <c r="AV168" s="13" t="s">
        <v>85</v>
      </c>
      <c r="AW168" s="13" t="s">
        <v>32</v>
      </c>
      <c r="AX168" s="13" t="s">
        <v>75</v>
      </c>
      <c r="AY168" s="260" t="s">
        <v>149</v>
      </c>
    </row>
    <row r="169" spans="1:51" s="13" customFormat="1" ht="12">
      <c r="A169" s="13"/>
      <c r="B169" s="249"/>
      <c r="C169" s="250"/>
      <c r="D169" s="251" t="s">
        <v>157</v>
      </c>
      <c r="E169" s="252" t="s">
        <v>1</v>
      </c>
      <c r="F169" s="253" t="s">
        <v>202</v>
      </c>
      <c r="G169" s="250"/>
      <c r="H169" s="254">
        <v>2.727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157</v>
      </c>
      <c r="AU169" s="260" t="s">
        <v>85</v>
      </c>
      <c r="AV169" s="13" t="s">
        <v>85</v>
      </c>
      <c r="AW169" s="13" t="s">
        <v>32</v>
      </c>
      <c r="AX169" s="13" t="s">
        <v>75</v>
      </c>
      <c r="AY169" s="260" t="s">
        <v>149</v>
      </c>
    </row>
    <row r="170" spans="1:51" s="13" customFormat="1" ht="12">
      <c r="A170" s="13"/>
      <c r="B170" s="249"/>
      <c r="C170" s="250"/>
      <c r="D170" s="251" t="s">
        <v>157</v>
      </c>
      <c r="E170" s="252" t="s">
        <v>1</v>
      </c>
      <c r="F170" s="253" t="s">
        <v>203</v>
      </c>
      <c r="G170" s="250"/>
      <c r="H170" s="254">
        <v>0.535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157</v>
      </c>
      <c r="AU170" s="260" t="s">
        <v>85</v>
      </c>
      <c r="AV170" s="13" t="s">
        <v>85</v>
      </c>
      <c r="AW170" s="13" t="s">
        <v>32</v>
      </c>
      <c r="AX170" s="13" t="s">
        <v>75</v>
      </c>
      <c r="AY170" s="260" t="s">
        <v>149</v>
      </c>
    </row>
    <row r="171" spans="1:51" s="13" customFormat="1" ht="12">
      <c r="A171" s="13"/>
      <c r="B171" s="249"/>
      <c r="C171" s="250"/>
      <c r="D171" s="251" t="s">
        <v>157</v>
      </c>
      <c r="E171" s="252" t="s">
        <v>1</v>
      </c>
      <c r="F171" s="253" t="s">
        <v>204</v>
      </c>
      <c r="G171" s="250"/>
      <c r="H171" s="254">
        <v>0.259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157</v>
      </c>
      <c r="AU171" s="260" t="s">
        <v>85</v>
      </c>
      <c r="AV171" s="13" t="s">
        <v>85</v>
      </c>
      <c r="AW171" s="13" t="s">
        <v>32</v>
      </c>
      <c r="AX171" s="13" t="s">
        <v>75</v>
      </c>
      <c r="AY171" s="260" t="s">
        <v>149</v>
      </c>
    </row>
    <row r="172" spans="1:51" s="13" customFormat="1" ht="12">
      <c r="A172" s="13"/>
      <c r="B172" s="249"/>
      <c r="C172" s="250"/>
      <c r="D172" s="251" t="s">
        <v>157</v>
      </c>
      <c r="E172" s="252" t="s">
        <v>1</v>
      </c>
      <c r="F172" s="253" t="s">
        <v>205</v>
      </c>
      <c r="G172" s="250"/>
      <c r="H172" s="254">
        <v>0.081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157</v>
      </c>
      <c r="AU172" s="260" t="s">
        <v>85</v>
      </c>
      <c r="AV172" s="13" t="s">
        <v>85</v>
      </c>
      <c r="AW172" s="13" t="s">
        <v>32</v>
      </c>
      <c r="AX172" s="13" t="s">
        <v>75</v>
      </c>
      <c r="AY172" s="260" t="s">
        <v>149</v>
      </c>
    </row>
    <row r="173" spans="1:51" s="14" customFormat="1" ht="12">
      <c r="A173" s="14"/>
      <c r="B173" s="264"/>
      <c r="C173" s="265"/>
      <c r="D173" s="251" t="s">
        <v>157</v>
      </c>
      <c r="E173" s="266" t="s">
        <v>1</v>
      </c>
      <c r="F173" s="267" t="s">
        <v>178</v>
      </c>
      <c r="G173" s="265"/>
      <c r="H173" s="268">
        <v>49.933</v>
      </c>
      <c r="I173" s="269"/>
      <c r="J173" s="265"/>
      <c r="K173" s="265"/>
      <c r="L173" s="270"/>
      <c r="M173" s="271"/>
      <c r="N173" s="272"/>
      <c r="O173" s="272"/>
      <c r="P173" s="272"/>
      <c r="Q173" s="272"/>
      <c r="R173" s="272"/>
      <c r="S173" s="272"/>
      <c r="T173" s="27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4" t="s">
        <v>157</v>
      </c>
      <c r="AU173" s="274" t="s">
        <v>85</v>
      </c>
      <c r="AV173" s="14" t="s">
        <v>155</v>
      </c>
      <c r="AW173" s="14" t="s">
        <v>32</v>
      </c>
      <c r="AX173" s="14" t="s">
        <v>83</v>
      </c>
      <c r="AY173" s="274" t="s">
        <v>149</v>
      </c>
    </row>
    <row r="174" spans="1:65" s="2" customFormat="1" ht="37.8" customHeight="1">
      <c r="A174" s="39"/>
      <c r="B174" s="40"/>
      <c r="C174" s="235" t="s">
        <v>206</v>
      </c>
      <c r="D174" s="235" t="s">
        <v>151</v>
      </c>
      <c r="E174" s="236" t="s">
        <v>207</v>
      </c>
      <c r="F174" s="237" t="s">
        <v>208</v>
      </c>
      <c r="G174" s="238" t="s">
        <v>154</v>
      </c>
      <c r="H174" s="239">
        <v>13.685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40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2.2</v>
      </c>
      <c r="T174" s="246">
        <f>S174*H174</f>
        <v>30.107000000000003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155</v>
      </c>
      <c r="AT174" s="247" t="s">
        <v>151</v>
      </c>
      <c r="AU174" s="247" t="s">
        <v>85</v>
      </c>
      <c r="AY174" s="18" t="s">
        <v>149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83</v>
      </c>
      <c r="BK174" s="248">
        <f>ROUND(I174*H174,2)</f>
        <v>0</v>
      </c>
      <c r="BL174" s="18" t="s">
        <v>155</v>
      </c>
      <c r="BM174" s="247" t="s">
        <v>209</v>
      </c>
    </row>
    <row r="175" spans="1:51" s="15" customFormat="1" ht="12">
      <c r="A175" s="15"/>
      <c r="B175" s="275"/>
      <c r="C175" s="276"/>
      <c r="D175" s="251" t="s">
        <v>157</v>
      </c>
      <c r="E175" s="277" t="s">
        <v>1</v>
      </c>
      <c r="F175" s="278" t="s">
        <v>210</v>
      </c>
      <c r="G175" s="276"/>
      <c r="H175" s="277" t="s">
        <v>1</v>
      </c>
      <c r="I175" s="279"/>
      <c r="J175" s="276"/>
      <c r="K175" s="276"/>
      <c r="L175" s="280"/>
      <c r="M175" s="281"/>
      <c r="N175" s="282"/>
      <c r="O175" s="282"/>
      <c r="P175" s="282"/>
      <c r="Q175" s="282"/>
      <c r="R175" s="282"/>
      <c r="S175" s="282"/>
      <c r="T175" s="28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4" t="s">
        <v>157</v>
      </c>
      <c r="AU175" s="284" t="s">
        <v>85</v>
      </c>
      <c r="AV175" s="15" t="s">
        <v>83</v>
      </c>
      <c r="AW175" s="15" t="s">
        <v>32</v>
      </c>
      <c r="AX175" s="15" t="s">
        <v>75</v>
      </c>
      <c r="AY175" s="284" t="s">
        <v>149</v>
      </c>
    </row>
    <row r="176" spans="1:51" s="13" customFormat="1" ht="12">
      <c r="A176" s="13"/>
      <c r="B176" s="249"/>
      <c r="C176" s="250"/>
      <c r="D176" s="251" t="s">
        <v>157</v>
      </c>
      <c r="E176" s="252" t="s">
        <v>1</v>
      </c>
      <c r="F176" s="253" t="s">
        <v>211</v>
      </c>
      <c r="G176" s="250"/>
      <c r="H176" s="254">
        <v>1.425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157</v>
      </c>
      <c r="AU176" s="260" t="s">
        <v>85</v>
      </c>
      <c r="AV176" s="13" t="s">
        <v>85</v>
      </c>
      <c r="AW176" s="13" t="s">
        <v>32</v>
      </c>
      <c r="AX176" s="13" t="s">
        <v>75</v>
      </c>
      <c r="AY176" s="260" t="s">
        <v>149</v>
      </c>
    </row>
    <row r="177" spans="1:51" s="13" customFormat="1" ht="12">
      <c r="A177" s="13"/>
      <c r="B177" s="249"/>
      <c r="C177" s="250"/>
      <c r="D177" s="251" t="s">
        <v>157</v>
      </c>
      <c r="E177" s="252" t="s">
        <v>1</v>
      </c>
      <c r="F177" s="253" t="s">
        <v>212</v>
      </c>
      <c r="G177" s="250"/>
      <c r="H177" s="254">
        <v>0.2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157</v>
      </c>
      <c r="AU177" s="260" t="s">
        <v>85</v>
      </c>
      <c r="AV177" s="13" t="s">
        <v>85</v>
      </c>
      <c r="AW177" s="13" t="s">
        <v>32</v>
      </c>
      <c r="AX177" s="13" t="s">
        <v>75</v>
      </c>
      <c r="AY177" s="260" t="s">
        <v>149</v>
      </c>
    </row>
    <row r="178" spans="1:51" s="13" customFormat="1" ht="12">
      <c r="A178" s="13"/>
      <c r="B178" s="249"/>
      <c r="C178" s="250"/>
      <c r="D178" s="251" t="s">
        <v>157</v>
      </c>
      <c r="E178" s="252" t="s">
        <v>1</v>
      </c>
      <c r="F178" s="253" t="s">
        <v>213</v>
      </c>
      <c r="G178" s="250"/>
      <c r="H178" s="254">
        <v>0.705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157</v>
      </c>
      <c r="AU178" s="260" t="s">
        <v>85</v>
      </c>
      <c r="AV178" s="13" t="s">
        <v>85</v>
      </c>
      <c r="AW178" s="13" t="s">
        <v>32</v>
      </c>
      <c r="AX178" s="13" t="s">
        <v>75</v>
      </c>
      <c r="AY178" s="260" t="s">
        <v>149</v>
      </c>
    </row>
    <row r="179" spans="1:51" s="13" customFormat="1" ht="12">
      <c r="A179" s="13"/>
      <c r="B179" s="249"/>
      <c r="C179" s="250"/>
      <c r="D179" s="251" t="s">
        <v>157</v>
      </c>
      <c r="E179" s="252" t="s">
        <v>1</v>
      </c>
      <c r="F179" s="253" t="s">
        <v>214</v>
      </c>
      <c r="G179" s="250"/>
      <c r="H179" s="254">
        <v>0.705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157</v>
      </c>
      <c r="AU179" s="260" t="s">
        <v>85</v>
      </c>
      <c r="AV179" s="13" t="s">
        <v>85</v>
      </c>
      <c r="AW179" s="13" t="s">
        <v>32</v>
      </c>
      <c r="AX179" s="13" t="s">
        <v>75</v>
      </c>
      <c r="AY179" s="260" t="s">
        <v>149</v>
      </c>
    </row>
    <row r="180" spans="1:51" s="13" customFormat="1" ht="12">
      <c r="A180" s="13"/>
      <c r="B180" s="249"/>
      <c r="C180" s="250"/>
      <c r="D180" s="251" t="s">
        <v>157</v>
      </c>
      <c r="E180" s="252" t="s">
        <v>1</v>
      </c>
      <c r="F180" s="253" t="s">
        <v>215</v>
      </c>
      <c r="G180" s="250"/>
      <c r="H180" s="254">
        <v>0.17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157</v>
      </c>
      <c r="AU180" s="260" t="s">
        <v>85</v>
      </c>
      <c r="AV180" s="13" t="s">
        <v>85</v>
      </c>
      <c r="AW180" s="13" t="s">
        <v>32</v>
      </c>
      <c r="AX180" s="13" t="s">
        <v>75</v>
      </c>
      <c r="AY180" s="260" t="s">
        <v>149</v>
      </c>
    </row>
    <row r="181" spans="1:51" s="13" customFormat="1" ht="12">
      <c r="A181" s="13"/>
      <c r="B181" s="249"/>
      <c r="C181" s="250"/>
      <c r="D181" s="251" t="s">
        <v>157</v>
      </c>
      <c r="E181" s="252" t="s">
        <v>1</v>
      </c>
      <c r="F181" s="253" t="s">
        <v>216</v>
      </c>
      <c r="G181" s="250"/>
      <c r="H181" s="254">
        <v>0.685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157</v>
      </c>
      <c r="AU181" s="260" t="s">
        <v>85</v>
      </c>
      <c r="AV181" s="13" t="s">
        <v>85</v>
      </c>
      <c r="AW181" s="13" t="s">
        <v>32</v>
      </c>
      <c r="AX181" s="13" t="s">
        <v>75</v>
      </c>
      <c r="AY181" s="260" t="s">
        <v>149</v>
      </c>
    </row>
    <row r="182" spans="1:51" s="13" customFormat="1" ht="12">
      <c r="A182" s="13"/>
      <c r="B182" s="249"/>
      <c r="C182" s="250"/>
      <c r="D182" s="251" t="s">
        <v>157</v>
      </c>
      <c r="E182" s="252" t="s">
        <v>1</v>
      </c>
      <c r="F182" s="253" t="s">
        <v>217</v>
      </c>
      <c r="G182" s="250"/>
      <c r="H182" s="254">
        <v>0.705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157</v>
      </c>
      <c r="AU182" s="260" t="s">
        <v>85</v>
      </c>
      <c r="AV182" s="13" t="s">
        <v>85</v>
      </c>
      <c r="AW182" s="13" t="s">
        <v>32</v>
      </c>
      <c r="AX182" s="13" t="s">
        <v>75</v>
      </c>
      <c r="AY182" s="260" t="s">
        <v>149</v>
      </c>
    </row>
    <row r="183" spans="1:51" s="13" customFormat="1" ht="12">
      <c r="A183" s="13"/>
      <c r="B183" s="249"/>
      <c r="C183" s="250"/>
      <c r="D183" s="251" t="s">
        <v>157</v>
      </c>
      <c r="E183" s="252" t="s">
        <v>1</v>
      </c>
      <c r="F183" s="253" t="s">
        <v>218</v>
      </c>
      <c r="G183" s="250"/>
      <c r="H183" s="254">
        <v>0.705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157</v>
      </c>
      <c r="AU183" s="260" t="s">
        <v>85</v>
      </c>
      <c r="AV183" s="13" t="s">
        <v>85</v>
      </c>
      <c r="AW183" s="13" t="s">
        <v>32</v>
      </c>
      <c r="AX183" s="13" t="s">
        <v>75</v>
      </c>
      <c r="AY183" s="260" t="s">
        <v>149</v>
      </c>
    </row>
    <row r="184" spans="1:51" s="13" customFormat="1" ht="12">
      <c r="A184" s="13"/>
      <c r="B184" s="249"/>
      <c r="C184" s="250"/>
      <c r="D184" s="251" t="s">
        <v>157</v>
      </c>
      <c r="E184" s="252" t="s">
        <v>1</v>
      </c>
      <c r="F184" s="253" t="s">
        <v>219</v>
      </c>
      <c r="G184" s="250"/>
      <c r="H184" s="254">
        <v>0.175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157</v>
      </c>
      <c r="AU184" s="260" t="s">
        <v>85</v>
      </c>
      <c r="AV184" s="13" t="s">
        <v>85</v>
      </c>
      <c r="AW184" s="13" t="s">
        <v>32</v>
      </c>
      <c r="AX184" s="13" t="s">
        <v>75</v>
      </c>
      <c r="AY184" s="260" t="s">
        <v>149</v>
      </c>
    </row>
    <row r="185" spans="1:51" s="13" customFormat="1" ht="12">
      <c r="A185" s="13"/>
      <c r="B185" s="249"/>
      <c r="C185" s="250"/>
      <c r="D185" s="251" t="s">
        <v>157</v>
      </c>
      <c r="E185" s="252" t="s">
        <v>1</v>
      </c>
      <c r="F185" s="253" t="s">
        <v>220</v>
      </c>
      <c r="G185" s="250"/>
      <c r="H185" s="254">
        <v>0.705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157</v>
      </c>
      <c r="AU185" s="260" t="s">
        <v>85</v>
      </c>
      <c r="AV185" s="13" t="s">
        <v>85</v>
      </c>
      <c r="AW185" s="13" t="s">
        <v>32</v>
      </c>
      <c r="AX185" s="13" t="s">
        <v>75</v>
      </c>
      <c r="AY185" s="260" t="s">
        <v>149</v>
      </c>
    </row>
    <row r="186" spans="1:51" s="13" customFormat="1" ht="12">
      <c r="A186" s="13"/>
      <c r="B186" s="249"/>
      <c r="C186" s="250"/>
      <c r="D186" s="251" t="s">
        <v>157</v>
      </c>
      <c r="E186" s="252" t="s">
        <v>1</v>
      </c>
      <c r="F186" s="253" t="s">
        <v>221</v>
      </c>
      <c r="G186" s="250"/>
      <c r="H186" s="254">
        <v>0.9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157</v>
      </c>
      <c r="AU186" s="260" t="s">
        <v>85</v>
      </c>
      <c r="AV186" s="13" t="s">
        <v>85</v>
      </c>
      <c r="AW186" s="13" t="s">
        <v>32</v>
      </c>
      <c r="AX186" s="13" t="s">
        <v>75</v>
      </c>
      <c r="AY186" s="260" t="s">
        <v>149</v>
      </c>
    </row>
    <row r="187" spans="1:51" s="16" customFormat="1" ht="12">
      <c r="A187" s="16"/>
      <c r="B187" s="285"/>
      <c r="C187" s="286"/>
      <c r="D187" s="251" t="s">
        <v>157</v>
      </c>
      <c r="E187" s="287" t="s">
        <v>1</v>
      </c>
      <c r="F187" s="288" t="s">
        <v>222</v>
      </c>
      <c r="G187" s="286"/>
      <c r="H187" s="289">
        <v>7.08</v>
      </c>
      <c r="I187" s="290"/>
      <c r="J187" s="286"/>
      <c r="K187" s="286"/>
      <c r="L187" s="291"/>
      <c r="M187" s="292"/>
      <c r="N187" s="293"/>
      <c r="O187" s="293"/>
      <c r="P187" s="293"/>
      <c r="Q187" s="293"/>
      <c r="R187" s="293"/>
      <c r="S187" s="293"/>
      <c r="T187" s="294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95" t="s">
        <v>157</v>
      </c>
      <c r="AU187" s="295" t="s">
        <v>85</v>
      </c>
      <c r="AV187" s="16" t="s">
        <v>162</v>
      </c>
      <c r="AW187" s="16" t="s">
        <v>32</v>
      </c>
      <c r="AX187" s="16" t="s">
        <v>75</v>
      </c>
      <c r="AY187" s="295" t="s">
        <v>149</v>
      </c>
    </row>
    <row r="188" spans="1:51" s="15" customFormat="1" ht="12">
      <c r="A188" s="15"/>
      <c r="B188" s="275"/>
      <c r="C188" s="276"/>
      <c r="D188" s="251" t="s">
        <v>157</v>
      </c>
      <c r="E188" s="277" t="s">
        <v>1</v>
      </c>
      <c r="F188" s="278" t="s">
        <v>223</v>
      </c>
      <c r="G188" s="276"/>
      <c r="H188" s="277" t="s">
        <v>1</v>
      </c>
      <c r="I188" s="279"/>
      <c r="J188" s="276"/>
      <c r="K188" s="276"/>
      <c r="L188" s="280"/>
      <c r="M188" s="281"/>
      <c r="N188" s="282"/>
      <c r="O188" s="282"/>
      <c r="P188" s="282"/>
      <c r="Q188" s="282"/>
      <c r="R188" s="282"/>
      <c r="S188" s="282"/>
      <c r="T188" s="28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4" t="s">
        <v>157</v>
      </c>
      <c r="AU188" s="284" t="s">
        <v>85</v>
      </c>
      <c r="AV188" s="15" t="s">
        <v>83</v>
      </c>
      <c r="AW188" s="15" t="s">
        <v>32</v>
      </c>
      <c r="AX188" s="15" t="s">
        <v>75</v>
      </c>
      <c r="AY188" s="284" t="s">
        <v>149</v>
      </c>
    </row>
    <row r="189" spans="1:51" s="13" customFormat="1" ht="12">
      <c r="A189" s="13"/>
      <c r="B189" s="249"/>
      <c r="C189" s="250"/>
      <c r="D189" s="251" t="s">
        <v>157</v>
      </c>
      <c r="E189" s="252" t="s">
        <v>1</v>
      </c>
      <c r="F189" s="253" t="s">
        <v>224</v>
      </c>
      <c r="G189" s="250"/>
      <c r="H189" s="254">
        <v>0.22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157</v>
      </c>
      <c r="AU189" s="260" t="s">
        <v>85</v>
      </c>
      <c r="AV189" s="13" t="s">
        <v>85</v>
      </c>
      <c r="AW189" s="13" t="s">
        <v>32</v>
      </c>
      <c r="AX189" s="13" t="s">
        <v>75</v>
      </c>
      <c r="AY189" s="260" t="s">
        <v>149</v>
      </c>
    </row>
    <row r="190" spans="1:51" s="13" customFormat="1" ht="12">
      <c r="A190" s="13"/>
      <c r="B190" s="249"/>
      <c r="C190" s="250"/>
      <c r="D190" s="251" t="s">
        <v>157</v>
      </c>
      <c r="E190" s="252" t="s">
        <v>1</v>
      </c>
      <c r="F190" s="253" t="s">
        <v>225</v>
      </c>
      <c r="G190" s="250"/>
      <c r="H190" s="254">
        <v>1.235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157</v>
      </c>
      <c r="AU190" s="260" t="s">
        <v>85</v>
      </c>
      <c r="AV190" s="13" t="s">
        <v>85</v>
      </c>
      <c r="AW190" s="13" t="s">
        <v>32</v>
      </c>
      <c r="AX190" s="13" t="s">
        <v>75</v>
      </c>
      <c r="AY190" s="260" t="s">
        <v>149</v>
      </c>
    </row>
    <row r="191" spans="1:51" s="13" customFormat="1" ht="12">
      <c r="A191" s="13"/>
      <c r="B191" s="249"/>
      <c r="C191" s="250"/>
      <c r="D191" s="251" t="s">
        <v>157</v>
      </c>
      <c r="E191" s="252" t="s">
        <v>1</v>
      </c>
      <c r="F191" s="253" t="s">
        <v>226</v>
      </c>
      <c r="G191" s="250"/>
      <c r="H191" s="254">
        <v>0.2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157</v>
      </c>
      <c r="AU191" s="260" t="s">
        <v>85</v>
      </c>
      <c r="AV191" s="13" t="s">
        <v>85</v>
      </c>
      <c r="AW191" s="13" t="s">
        <v>32</v>
      </c>
      <c r="AX191" s="13" t="s">
        <v>75</v>
      </c>
      <c r="AY191" s="260" t="s">
        <v>149</v>
      </c>
    </row>
    <row r="192" spans="1:51" s="13" customFormat="1" ht="12">
      <c r="A192" s="13"/>
      <c r="B192" s="249"/>
      <c r="C192" s="250"/>
      <c r="D192" s="251" t="s">
        <v>157</v>
      </c>
      <c r="E192" s="252" t="s">
        <v>1</v>
      </c>
      <c r="F192" s="253" t="s">
        <v>227</v>
      </c>
      <c r="G192" s="250"/>
      <c r="H192" s="254">
        <v>0.705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157</v>
      </c>
      <c r="AU192" s="260" t="s">
        <v>85</v>
      </c>
      <c r="AV192" s="13" t="s">
        <v>85</v>
      </c>
      <c r="AW192" s="13" t="s">
        <v>32</v>
      </c>
      <c r="AX192" s="13" t="s">
        <v>75</v>
      </c>
      <c r="AY192" s="260" t="s">
        <v>149</v>
      </c>
    </row>
    <row r="193" spans="1:51" s="13" customFormat="1" ht="12">
      <c r="A193" s="13"/>
      <c r="B193" s="249"/>
      <c r="C193" s="250"/>
      <c r="D193" s="251" t="s">
        <v>157</v>
      </c>
      <c r="E193" s="252" t="s">
        <v>1</v>
      </c>
      <c r="F193" s="253" t="s">
        <v>228</v>
      </c>
      <c r="G193" s="250"/>
      <c r="H193" s="254">
        <v>0.9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157</v>
      </c>
      <c r="AU193" s="260" t="s">
        <v>85</v>
      </c>
      <c r="AV193" s="13" t="s">
        <v>85</v>
      </c>
      <c r="AW193" s="13" t="s">
        <v>32</v>
      </c>
      <c r="AX193" s="13" t="s">
        <v>75</v>
      </c>
      <c r="AY193" s="260" t="s">
        <v>149</v>
      </c>
    </row>
    <row r="194" spans="1:51" s="13" customFormat="1" ht="12">
      <c r="A194" s="13"/>
      <c r="B194" s="249"/>
      <c r="C194" s="250"/>
      <c r="D194" s="251" t="s">
        <v>157</v>
      </c>
      <c r="E194" s="252" t="s">
        <v>1</v>
      </c>
      <c r="F194" s="253" t="s">
        <v>229</v>
      </c>
      <c r="G194" s="250"/>
      <c r="H194" s="254">
        <v>0.705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157</v>
      </c>
      <c r="AU194" s="260" t="s">
        <v>85</v>
      </c>
      <c r="AV194" s="13" t="s">
        <v>85</v>
      </c>
      <c r="AW194" s="13" t="s">
        <v>32</v>
      </c>
      <c r="AX194" s="13" t="s">
        <v>75</v>
      </c>
      <c r="AY194" s="260" t="s">
        <v>149</v>
      </c>
    </row>
    <row r="195" spans="1:51" s="13" customFormat="1" ht="12">
      <c r="A195" s="13"/>
      <c r="B195" s="249"/>
      <c r="C195" s="250"/>
      <c r="D195" s="251" t="s">
        <v>157</v>
      </c>
      <c r="E195" s="252" t="s">
        <v>1</v>
      </c>
      <c r="F195" s="253" t="s">
        <v>230</v>
      </c>
      <c r="G195" s="250"/>
      <c r="H195" s="254">
        <v>0.35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157</v>
      </c>
      <c r="AU195" s="260" t="s">
        <v>85</v>
      </c>
      <c r="AV195" s="13" t="s">
        <v>85</v>
      </c>
      <c r="AW195" s="13" t="s">
        <v>32</v>
      </c>
      <c r="AX195" s="13" t="s">
        <v>75</v>
      </c>
      <c r="AY195" s="260" t="s">
        <v>149</v>
      </c>
    </row>
    <row r="196" spans="1:51" s="13" customFormat="1" ht="12">
      <c r="A196" s="13"/>
      <c r="B196" s="249"/>
      <c r="C196" s="250"/>
      <c r="D196" s="251" t="s">
        <v>157</v>
      </c>
      <c r="E196" s="252" t="s">
        <v>1</v>
      </c>
      <c r="F196" s="253" t="s">
        <v>231</v>
      </c>
      <c r="G196" s="250"/>
      <c r="H196" s="254">
        <v>0.705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157</v>
      </c>
      <c r="AU196" s="260" t="s">
        <v>85</v>
      </c>
      <c r="AV196" s="13" t="s">
        <v>85</v>
      </c>
      <c r="AW196" s="13" t="s">
        <v>32</v>
      </c>
      <c r="AX196" s="13" t="s">
        <v>75</v>
      </c>
      <c r="AY196" s="260" t="s">
        <v>149</v>
      </c>
    </row>
    <row r="197" spans="1:51" s="13" customFormat="1" ht="12">
      <c r="A197" s="13"/>
      <c r="B197" s="249"/>
      <c r="C197" s="250"/>
      <c r="D197" s="251" t="s">
        <v>157</v>
      </c>
      <c r="E197" s="252" t="s">
        <v>1</v>
      </c>
      <c r="F197" s="253" t="s">
        <v>232</v>
      </c>
      <c r="G197" s="250"/>
      <c r="H197" s="254">
        <v>0.705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157</v>
      </c>
      <c r="AU197" s="260" t="s">
        <v>85</v>
      </c>
      <c r="AV197" s="13" t="s">
        <v>85</v>
      </c>
      <c r="AW197" s="13" t="s">
        <v>32</v>
      </c>
      <c r="AX197" s="13" t="s">
        <v>75</v>
      </c>
      <c r="AY197" s="260" t="s">
        <v>149</v>
      </c>
    </row>
    <row r="198" spans="1:51" s="13" customFormat="1" ht="12">
      <c r="A198" s="13"/>
      <c r="B198" s="249"/>
      <c r="C198" s="250"/>
      <c r="D198" s="251" t="s">
        <v>157</v>
      </c>
      <c r="E198" s="252" t="s">
        <v>1</v>
      </c>
      <c r="F198" s="253" t="s">
        <v>233</v>
      </c>
      <c r="G198" s="250"/>
      <c r="H198" s="254">
        <v>0.52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157</v>
      </c>
      <c r="AU198" s="260" t="s">
        <v>85</v>
      </c>
      <c r="AV198" s="13" t="s">
        <v>85</v>
      </c>
      <c r="AW198" s="13" t="s">
        <v>32</v>
      </c>
      <c r="AX198" s="13" t="s">
        <v>75</v>
      </c>
      <c r="AY198" s="260" t="s">
        <v>149</v>
      </c>
    </row>
    <row r="199" spans="1:51" s="13" customFormat="1" ht="12">
      <c r="A199" s="13"/>
      <c r="B199" s="249"/>
      <c r="C199" s="250"/>
      <c r="D199" s="251" t="s">
        <v>157</v>
      </c>
      <c r="E199" s="252" t="s">
        <v>1</v>
      </c>
      <c r="F199" s="253" t="s">
        <v>234</v>
      </c>
      <c r="G199" s="250"/>
      <c r="H199" s="254">
        <v>0.36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157</v>
      </c>
      <c r="AU199" s="260" t="s">
        <v>85</v>
      </c>
      <c r="AV199" s="13" t="s">
        <v>85</v>
      </c>
      <c r="AW199" s="13" t="s">
        <v>32</v>
      </c>
      <c r="AX199" s="13" t="s">
        <v>75</v>
      </c>
      <c r="AY199" s="260" t="s">
        <v>149</v>
      </c>
    </row>
    <row r="200" spans="1:51" s="16" customFormat="1" ht="12">
      <c r="A200" s="16"/>
      <c r="B200" s="285"/>
      <c r="C200" s="286"/>
      <c r="D200" s="251" t="s">
        <v>157</v>
      </c>
      <c r="E200" s="287" t="s">
        <v>1</v>
      </c>
      <c r="F200" s="288" t="s">
        <v>222</v>
      </c>
      <c r="G200" s="286"/>
      <c r="H200" s="289">
        <v>6.605</v>
      </c>
      <c r="I200" s="290"/>
      <c r="J200" s="286"/>
      <c r="K200" s="286"/>
      <c r="L200" s="291"/>
      <c r="M200" s="292"/>
      <c r="N200" s="293"/>
      <c r="O200" s="293"/>
      <c r="P200" s="293"/>
      <c r="Q200" s="293"/>
      <c r="R200" s="293"/>
      <c r="S200" s="293"/>
      <c r="T200" s="294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95" t="s">
        <v>157</v>
      </c>
      <c r="AU200" s="295" t="s">
        <v>85</v>
      </c>
      <c r="AV200" s="16" t="s">
        <v>162</v>
      </c>
      <c r="AW200" s="16" t="s">
        <v>32</v>
      </c>
      <c r="AX200" s="16" t="s">
        <v>75</v>
      </c>
      <c r="AY200" s="295" t="s">
        <v>149</v>
      </c>
    </row>
    <row r="201" spans="1:51" s="14" customFormat="1" ht="12">
      <c r="A201" s="14"/>
      <c r="B201" s="264"/>
      <c r="C201" s="265"/>
      <c r="D201" s="251" t="s">
        <v>157</v>
      </c>
      <c r="E201" s="266" t="s">
        <v>1</v>
      </c>
      <c r="F201" s="267" t="s">
        <v>178</v>
      </c>
      <c r="G201" s="265"/>
      <c r="H201" s="268">
        <v>13.685</v>
      </c>
      <c r="I201" s="269"/>
      <c r="J201" s="265"/>
      <c r="K201" s="265"/>
      <c r="L201" s="270"/>
      <c r="M201" s="271"/>
      <c r="N201" s="272"/>
      <c r="O201" s="272"/>
      <c r="P201" s="272"/>
      <c r="Q201" s="272"/>
      <c r="R201" s="272"/>
      <c r="S201" s="272"/>
      <c r="T201" s="27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4" t="s">
        <v>157</v>
      </c>
      <c r="AU201" s="274" t="s">
        <v>85</v>
      </c>
      <c r="AV201" s="14" t="s">
        <v>155</v>
      </c>
      <c r="AW201" s="14" t="s">
        <v>32</v>
      </c>
      <c r="AX201" s="14" t="s">
        <v>83</v>
      </c>
      <c r="AY201" s="274" t="s">
        <v>149</v>
      </c>
    </row>
    <row r="202" spans="1:65" s="2" customFormat="1" ht="24.15" customHeight="1">
      <c r="A202" s="39"/>
      <c r="B202" s="40"/>
      <c r="C202" s="235" t="s">
        <v>235</v>
      </c>
      <c r="D202" s="235" t="s">
        <v>151</v>
      </c>
      <c r="E202" s="236" t="s">
        <v>236</v>
      </c>
      <c r="F202" s="237" t="s">
        <v>237</v>
      </c>
      <c r="G202" s="238" t="s">
        <v>175</v>
      </c>
      <c r="H202" s="239">
        <v>55.53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40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0.027</v>
      </c>
      <c r="T202" s="246">
        <f>S202*H202</f>
        <v>1.49931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155</v>
      </c>
      <c r="AT202" s="247" t="s">
        <v>151</v>
      </c>
      <c r="AU202" s="247" t="s">
        <v>85</v>
      </c>
      <c r="AY202" s="18" t="s">
        <v>149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83</v>
      </c>
      <c r="BK202" s="248">
        <f>ROUND(I202*H202,2)</f>
        <v>0</v>
      </c>
      <c r="BL202" s="18" t="s">
        <v>155</v>
      </c>
      <c r="BM202" s="247" t="s">
        <v>238</v>
      </c>
    </row>
    <row r="203" spans="1:51" s="15" customFormat="1" ht="12">
      <c r="A203" s="15"/>
      <c r="B203" s="275"/>
      <c r="C203" s="276"/>
      <c r="D203" s="251" t="s">
        <v>157</v>
      </c>
      <c r="E203" s="277" t="s">
        <v>1</v>
      </c>
      <c r="F203" s="278" t="s">
        <v>210</v>
      </c>
      <c r="G203" s="276"/>
      <c r="H203" s="277" t="s">
        <v>1</v>
      </c>
      <c r="I203" s="279"/>
      <c r="J203" s="276"/>
      <c r="K203" s="276"/>
      <c r="L203" s="280"/>
      <c r="M203" s="281"/>
      <c r="N203" s="282"/>
      <c r="O203" s="282"/>
      <c r="P203" s="282"/>
      <c r="Q203" s="282"/>
      <c r="R203" s="282"/>
      <c r="S203" s="282"/>
      <c r="T203" s="28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4" t="s">
        <v>157</v>
      </c>
      <c r="AU203" s="284" t="s">
        <v>85</v>
      </c>
      <c r="AV203" s="15" t="s">
        <v>83</v>
      </c>
      <c r="AW203" s="15" t="s">
        <v>32</v>
      </c>
      <c r="AX203" s="15" t="s">
        <v>75</v>
      </c>
      <c r="AY203" s="284" t="s">
        <v>149</v>
      </c>
    </row>
    <row r="204" spans="1:51" s="13" customFormat="1" ht="12">
      <c r="A204" s="13"/>
      <c r="B204" s="249"/>
      <c r="C204" s="250"/>
      <c r="D204" s="251" t="s">
        <v>157</v>
      </c>
      <c r="E204" s="252" t="s">
        <v>1</v>
      </c>
      <c r="F204" s="253" t="s">
        <v>239</v>
      </c>
      <c r="G204" s="250"/>
      <c r="H204" s="254">
        <v>13.5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157</v>
      </c>
      <c r="AU204" s="260" t="s">
        <v>85</v>
      </c>
      <c r="AV204" s="13" t="s">
        <v>85</v>
      </c>
      <c r="AW204" s="13" t="s">
        <v>32</v>
      </c>
      <c r="AX204" s="13" t="s">
        <v>75</v>
      </c>
      <c r="AY204" s="260" t="s">
        <v>149</v>
      </c>
    </row>
    <row r="205" spans="1:51" s="13" customFormat="1" ht="12">
      <c r="A205" s="13"/>
      <c r="B205" s="249"/>
      <c r="C205" s="250"/>
      <c r="D205" s="251" t="s">
        <v>157</v>
      </c>
      <c r="E205" s="252" t="s">
        <v>1</v>
      </c>
      <c r="F205" s="253" t="s">
        <v>240</v>
      </c>
      <c r="G205" s="250"/>
      <c r="H205" s="254">
        <v>3.15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157</v>
      </c>
      <c r="AU205" s="260" t="s">
        <v>85</v>
      </c>
      <c r="AV205" s="13" t="s">
        <v>85</v>
      </c>
      <c r="AW205" s="13" t="s">
        <v>32</v>
      </c>
      <c r="AX205" s="13" t="s">
        <v>75</v>
      </c>
      <c r="AY205" s="260" t="s">
        <v>149</v>
      </c>
    </row>
    <row r="206" spans="1:51" s="13" customFormat="1" ht="12">
      <c r="A206" s="13"/>
      <c r="B206" s="249"/>
      <c r="C206" s="250"/>
      <c r="D206" s="251" t="s">
        <v>157</v>
      </c>
      <c r="E206" s="252" t="s">
        <v>1</v>
      </c>
      <c r="F206" s="253" t="s">
        <v>239</v>
      </c>
      <c r="G206" s="250"/>
      <c r="H206" s="254">
        <v>13.5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157</v>
      </c>
      <c r="AU206" s="260" t="s">
        <v>85</v>
      </c>
      <c r="AV206" s="13" t="s">
        <v>85</v>
      </c>
      <c r="AW206" s="13" t="s">
        <v>32</v>
      </c>
      <c r="AX206" s="13" t="s">
        <v>75</v>
      </c>
      <c r="AY206" s="260" t="s">
        <v>149</v>
      </c>
    </row>
    <row r="207" spans="1:51" s="13" customFormat="1" ht="12">
      <c r="A207" s="13"/>
      <c r="B207" s="249"/>
      <c r="C207" s="250"/>
      <c r="D207" s="251" t="s">
        <v>157</v>
      </c>
      <c r="E207" s="252" t="s">
        <v>1</v>
      </c>
      <c r="F207" s="253" t="s">
        <v>241</v>
      </c>
      <c r="G207" s="250"/>
      <c r="H207" s="254">
        <v>1.08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157</v>
      </c>
      <c r="AU207" s="260" t="s">
        <v>85</v>
      </c>
      <c r="AV207" s="13" t="s">
        <v>85</v>
      </c>
      <c r="AW207" s="13" t="s">
        <v>32</v>
      </c>
      <c r="AX207" s="13" t="s">
        <v>75</v>
      </c>
      <c r="AY207" s="260" t="s">
        <v>149</v>
      </c>
    </row>
    <row r="208" spans="1:51" s="16" customFormat="1" ht="12">
      <c r="A208" s="16"/>
      <c r="B208" s="285"/>
      <c r="C208" s="286"/>
      <c r="D208" s="251" t="s">
        <v>157</v>
      </c>
      <c r="E208" s="287" t="s">
        <v>1</v>
      </c>
      <c r="F208" s="288" t="s">
        <v>222</v>
      </c>
      <c r="G208" s="286"/>
      <c r="H208" s="289">
        <v>31.23</v>
      </c>
      <c r="I208" s="290"/>
      <c r="J208" s="286"/>
      <c r="K208" s="286"/>
      <c r="L208" s="291"/>
      <c r="M208" s="292"/>
      <c r="N208" s="293"/>
      <c r="O208" s="293"/>
      <c r="P208" s="293"/>
      <c r="Q208" s="293"/>
      <c r="R208" s="293"/>
      <c r="S208" s="293"/>
      <c r="T208" s="294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95" t="s">
        <v>157</v>
      </c>
      <c r="AU208" s="295" t="s">
        <v>85</v>
      </c>
      <c r="AV208" s="16" t="s">
        <v>162</v>
      </c>
      <c r="AW208" s="16" t="s">
        <v>32</v>
      </c>
      <c r="AX208" s="16" t="s">
        <v>75</v>
      </c>
      <c r="AY208" s="295" t="s">
        <v>149</v>
      </c>
    </row>
    <row r="209" spans="1:51" s="15" customFormat="1" ht="12">
      <c r="A209" s="15"/>
      <c r="B209" s="275"/>
      <c r="C209" s="276"/>
      <c r="D209" s="251" t="s">
        <v>157</v>
      </c>
      <c r="E209" s="277" t="s">
        <v>1</v>
      </c>
      <c r="F209" s="278" t="s">
        <v>223</v>
      </c>
      <c r="G209" s="276"/>
      <c r="H209" s="277" t="s">
        <v>1</v>
      </c>
      <c r="I209" s="279"/>
      <c r="J209" s="276"/>
      <c r="K209" s="276"/>
      <c r="L209" s="280"/>
      <c r="M209" s="281"/>
      <c r="N209" s="282"/>
      <c r="O209" s="282"/>
      <c r="P209" s="282"/>
      <c r="Q209" s="282"/>
      <c r="R209" s="282"/>
      <c r="S209" s="282"/>
      <c r="T209" s="28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4" t="s">
        <v>157</v>
      </c>
      <c r="AU209" s="284" t="s">
        <v>85</v>
      </c>
      <c r="AV209" s="15" t="s">
        <v>83</v>
      </c>
      <c r="AW209" s="15" t="s">
        <v>32</v>
      </c>
      <c r="AX209" s="15" t="s">
        <v>75</v>
      </c>
      <c r="AY209" s="284" t="s">
        <v>149</v>
      </c>
    </row>
    <row r="210" spans="1:51" s="13" customFormat="1" ht="12">
      <c r="A210" s="13"/>
      <c r="B210" s="249"/>
      <c r="C210" s="250"/>
      <c r="D210" s="251" t="s">
        <v>157</v>
      </c>
      <c r="E210" s="252" t="s">
        <v>1</v>
      </c>
      <c r="F210" s="253" t="s">
        <v>242</v>
      </c>
      <c r="G210" s="250"/>
      <c r="H210" s="254">
        <v>18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157</v>
      </c>
      <c r="AU210" s="260" t="s">
        <v>85</v>
      </c>
      <c r="AV210" s="13" t="s">
        <v>85</v>
      </c>
      <c r="AW210" s="13" t="s">
        <v>32</v>
      </c>
      <c r="AX210" s="13" t="s">
        <v>75</v>
      </c>
      <c r="AY210" s="260" t="s">
        <v>149</v>
      </c>
    </row>
    <row r="211" spans="1:51" s="13" customFormat="1" ht="12">
      <c r="A211" s="13"/>
      <c r="B211" s="249"/>
      <c r="C211" s="250"/>
      <c r="D211" s="251" t="s">
        <v>157</v>
      </c>
      <c r="E211" s="252" t="s">
        <v>1</v>
      </c>
      <c r="F211" s="253" t="s">
        <v>243</v>
      </c>
      <c r="G211" s="250"/>
      <c r="H211" s="254">
        <v>6.3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157</v>
      </c>
      <c r="AU211" s="260" t="s">
        <v>85</v>
      </c>
      <c r="AV211" s="13" t="s">
        <v>85</v>
      </c>
      <c r="AW211" s="13" t="s">
        <v>32</v>
      </c>
      <c r="AX211" s="13" t="s">
        <v>75</v>
      </c>
      <c r="AY211" s="260" t="s">
        <v>149</v>
      </c>
    </row>
    <row r="212" spans="1:51" s="16" customFormat="1" ht="12">
      <c r="A212" s="16"/>
      <c r="B212" s="285"/>
      <c r="C212" s="286"/>
      <c r="D212" s="251" t="s">
        <v>157</v>
      </c>
      <c r="E212" s="287" t="s">
        <v>1</v>
      </c>
      <c r="F212" s="288" t="s">
        <v>222</v>
      </c>
      <c r="G212" s="286"/>
      <c r="H212" s="289">
        <v>24.3</v>
      </c>
      <c r="I212" s="290"/>
      <c r="J212" s="286"/>
      <c r="K212" s="286"/>
      <c r="L212" s="291"/>
      <c r="M212" s="292"/>
      <c r="N212" s="293"/>
      <c r="O212" s="293"/>
      <c r="P212" s="293"/>
      <c r="Q212" s="293"/>
      <c r="R212" s="293"/>
      <c r="S212" s="293"/>
      <c r="T212" s="294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95" t="s">
        <v>157</v>
      </c>
      <c r="AU212" s="295" t="s">
        <v>85</v>
      </c>
      <c r="AV212" s="16" t="s">
        <v>162</v>
      </c>
      <c r="AW212" s="16" t="s">
        <v>32</v>
      </c>
      <c r="AX212" s="16" t="s">
        <v>75</v>
      </c>
      <c r="AY212" s="295" t="s">
        <v>149</v>
      </c>
    </row>
    <row r="213" spans="1:51" s="14" customFormat="1" ht="12">
      <c r="A213" s="14"/>
      <c r="B213" s="264"/>
      <c r="C213" s="265"/>
      <c r="D213" s="251" t="s">
        <v>157</v>
      </c>
      <c r="E213" s="266" t="s">
        <v>1</v>
      </c>
      <c r="F213" s="267" t="s">
        <v>178</v>
      </c>
      <c r="G213" s="265"/>
      <c r="H213" s="268">
        <v>55.53</v>
      </c>
      <c r="I213" s="269"/>
      <c r="J213" s="265"/>
      <c r="K213" s="265"/>
      <c r="L213" s="270"/>
      <c r="M213" s="271"/>
      <c r="N213" s="272"/>
      <c r="O213" s="272"/>
      <c r="P213" s="272"/>
      <c r="Q213" s="272"/>
      <c r="R213" s="272"/>
      <c r="S213" s="272"/>
      <c r="T213" s="27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4" t="s">
        <v>157</v>
      </c>
      <c r="AU213" s="274" t="s">
        <v>85</v>
      </c>
      <c r="AV213" s="14" t="s">
        <v>155</v>
      </c>
      <c r="AW213" s="14" t="s">
        <v>32</v>
      </c>
      <c r="AX213" s="14" t="s">
        <v>83</v>
      </c>
      <c r="AY213" s="274" t="s">
        <v>149</v>
      </c>
    </row>
    <row r="214" spans="1:65" s="2" customFormat="1" ht="21.75" customHeight="1">
      <c r="A214" s="39"/>
      <c r="B214" s="40"/>
      <c r="C214" s="235" t="s">
        <v>244</v>
      </c>
      <c r="D214" s="235" t="s">
        <v>151</v>
      </c>
      <c r="E214" s="236" t="s">
        <v>245</v>
      </c>
      <c r="F214" s="237" t="s">
        <v>246</v>
      </c>
      <c r="G214" s="238" t="s">
        <v>175</v>
      </c>
      <c r="H214" s="239">
        <v>38.6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40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0.076</v>
      </c>
      <c r="T214" s="246">
        <f>S214*H214</f>
        <v>2.9336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155</v>
      </c>
      <c r="AT214" s="247" t="s">
        <v>151</v>
      </c>
      <c r="AU214" s="247" t="s">
        <v>85</v>
      </c>
      <c r="AY214" s="18" t="s">
        <v>149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83</v>
      </c>
      <c r="BK214" s="248">
        <f>ROUND(I214*H214,2)</f>
        <v>0</v>
      </c>
      <c r="BL214" s="18" t="s">
        <v>155</v>
      </c>
      <c r="BM214" s="247" t="s">
        <v>247</v>
      </c>
    </row>
    <row r="215" spans="1:51" s="15" customFormat="1" ht="12">
      <c r="A215" s="15"/>
      <c r="B215" s="275"/>
      <c r="C215" s="276"/>
      <c r="D215" s="251" t="s">
        <v>157</v>
      </c>
      <c r="E215" s="277" t="s">
        <v>1</v>
      </c>
      <c r="F215" s="278" t="s">
        <v>210</v>
      </c>
      <c r="G215" s="276"/>
      <c r="H215" s="277" t="s">
        <v>1</v>
      </c>
      <c r="I215" s="279"/>
      <c r="J215" s="276"/>
      <c r="K215" s="276"/>
      <c r="L215" s="280"/>
      <c r="M215" s="281"/>
      <c r="N215" s="282"/>
      <c r="O215" s="282"/>
      <c r="P215" s="282"/>
      <c r="Q215" s="282"/>
      <c r="R215" s="282"/>
      <c r="S215" s="282"/>
      <c r="T215" s="28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4" t="s">
        <v>157</v>
      </c>
      <c r="AU215" s="284" t="s">
        <v>85</v>
      </c>
      <c r="AV215" s="15" t="s">
        <v>83</v>
      </c>
      <c r="AW215" s="15" t="s">
        <v>32</v>
      </c>
      <c r="AX215" s="15" t="s">
        <v>75</v>
      </c>
      <c r="AY215" s="284" t="s">
        <v>149</v>
      </c>
    </row>
    <row r="216" spans="1:51" s="13" customFormat="1" ht="12">
      <c r="A216" s="13"/>
      <c r="B216" s="249"/>
      <c r="C216" s="250"/>
      <c r="D216" s="251" t="s">
        <v>157</v>
      </c>
      <c r="E216" s="252" t="s">
        <v>1</v>
      </c>
      <c r="F216" s="253" t="s">
        <v>248</v>
      </c>
      <c r="G216" s="250"/>
      <c r="H216" s="254">
        <v>4.2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157</v>
      </c>
      <c r="AU216" s="260" t="s">
        <v>85</v>
      </c>
      <c r="AV216" s="13" t="s">
        <v>85</v>
      </c>
      <c r="AW216" s="13" t="s">
        <v>32</v>
      </c>
      <c r="AX216" s="13" t="s">
        <v>75</v>
      </c>
      <c r="AY216" s="260" t="s">
        <v>149</v>
      </c>
    </row>
    <row r="217" spans="1:51" s="13" customFormat="1" ht="12">
      <c r="A217" s="13"/>
      <c r="B217" s="249"/>
      <c r="C217" s="250"/>
      <c r="D217" s="251" t="s">
        <v>157</v>
      </c>
      <c r="E217" s="252" t="s">
        <v>1</v>
      </c>
      <c r="F217" s="253" t="s">
        <v>249</v>
      </c>
      <c r="G217" s="250"/>
      <c r="H217" s="254">
        <v>7.2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157</v>
      </c>
      <c r="AU217" s="260" t="s">
        <v>85</v>
      </c>
      <c r="AV217" s="13" t="s">
        <v>85</v>
      </c>
      <c r="AW217" s="13" t="s">
        <v>32</v>
      </c>
      <c r="AX217" s="13" t="s">
        <v>75</v>
      </c>
      <c r="AY217" s="260" t="s">
        <v>149</v>
      </c>
    </row>
    <row r="218" spans="1:51" s="13" customFormat="1" ht="12">
      <c r="A218" s="13"/>
      <c r="B218" s="249"/>
      <c r="C218" s="250"/>
      <c r="D218" s="251" t="s">
        <v>157</v>
      </c>
      <c r="E218" s="252" t="s">
        <v>1</v>
      </c>
      <c r="F218" s="253" t="s">
        <v>250</v>
      </c>
      <c r="G218" s="250"/>
      <c r="H218" s="254">
        <v>9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157</v>
      </c>
      <c r="AU218" s="260" t="s">
        <v>85</v>
      </c>
      <c r="AV218" s="13" t="s">
        <v>85</v>
      </c>
      <c r="AW218" s="13" t="s">
        <v>32</v>
      </c>
      <c r="AX218" s="13" t="s">
        <v>75</v>
      </c>
      <c r="AY218" s="260" t="s">
        <v>149</v>
      </c>
    </row>
    <row r="219" spans="1:51" s="13" customFormat="1" ht="12">
      <c r="A219" s="13"/>
      <c r="B219" s="249"/>
      <c r="C219" s="250"/>
      <c r="D219" s="251" t="s">
        <v>157</v>
      </c>
      <c r="E219" s="252" t="s">
        <v>1</v>
      </c>
      <c r="F219" s="253" t="s">
        <v>251</v>
      </c>
      <c r="G219" s="250"/>
      <c r="H219" s="254">
        <v>2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157</v>
      </c>
      <c r="AU219" s="260" t="s">
        <v>85</v>
      </c>
      <c r="AV219" s="13" t="s">
        <v>85</v>
      </c>
      <c r="AW219" s="13" t="s">
        <v>32</v>
      </c>
      <c r="AX219" s="13" t="s">
        <v>75</v>
      </c>
      <c r="AY219" s="260" t="s">
        <v>149</v>
      </c>
    </row>
    <row r="220" spans="1:51" s="15" customFormat="1" ht="12">
      <c r="A220" s="15"/>
      <c r="B220" s="275"/>
      <c r="C220" s="276"/>
      <c r="D220" s="251" t="s">
        <v>157</v>
      </c>
      <c r="E220" s="277" t="s">
        <v>1</v>
      </c>
      <c r="F220" s="278" t="s">
        <v>252</v>
      </c>
      <c r="G220" s="276"/>
      <c r="H220" s="277" t="s">
        <v>1</v>
      </c>
      <c r="I220" s="279"/>
      <c r="J220" s="276"/>
      <c r="K220" s="276"/>
      <c r="L220" s="280"/>
      <c r="M220" s="281"/>
      <c r="N220" s="282"/>
      <c r="O220" s="282"/>
      <c r="P220" s="282"/>
      <c r="Q220" s="282"/>
      <c r="R220" s="282"/>
      <c r="S220" s="282"/>
      <c r="T220" s="28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4" t="s">
        <v>157</v>
      </c>
      <c r="AU220" s="284" t="s">
        <v>85</v>
      </c>
      <c r="AV220" s="15" t="s">
        <v>83</v>
      </c>
      <c r="AW220" s="15" t="s">
        <v>32</v>
      </c>
      <c r="AX220" s="15" t="s">
        <v>75</v>
      </c>
      <c r="AY220" s="284" t="s">
        <v>149</v>
      </c>
    </row>
    <row r="221" spans="1:51" s="13" customFormat="1" ht="12">
      <c r="A221" s="13"/>
      <c r="B221" s="249"/>
      <c r="C221" s="250"/>
      <c r="D221" s="251" t="s">
        <v>157</v>
      </c>
      <c r="E221" s="252" t="s">
        <v>1</v>
      </c>
      <c r="F221" s="253" t="s">
        <v>253</v>
      </c>
      <c r="G221" s="250"/>
      <c r="H221" s="254">
        <v>16.2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157</v>
      </c>
      <c r="AU221" s="260" t="s">
        <v>85</v>
      </c>
      <c r="AV221" s="13" t="s">
        <v>85</v>
      </c>
      <c r="AW221" s="13" t="s">
        <v>32</v>
      </c>
      <c r="AX221" s="13" t="s">
        <v>75</v>
      </c>
      <c r="AY221" s="260" t="s">
        <v>149</v>
      </c>
    </row>
    <row r="222" spans="1:51" s="14" customFormat="1" ht="12">
      <c r="A222" s="14"/>
      <c r="B222" s="264"/>
      <c r="C222" s="265"/>
      <c r="D222" s="251" t="s">
        <v>157</v>
      </c>
      <c r="E222" s="266" t="s">
        <v>1</v>
      </c>
      <c r="F222" s="267" t="s">
        <v>178</v>
      </c>
      <c r="G222" s="265"/>
      <c r="H222" s="268">
        <v>38.6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4" t="s">
        <v>157</v>
      </c>
      <c r="AU222" s="274" t="s">
        <v>85</v>
      </c>
      <c r="AV222" s="14" t="s">
        <v>155</v>
      </c>
      <c r="AW222" s="14" t="s">
        <v>32</v>
      </c>
      <c r="AX222" s="14" t="s">
        <v>83</v>
      </c>
      <c r="AY222" s="274" t="s">
        <v>149</v>
      </c>
    </row>
    <row r="223" spans="1:65" s="2" customFormat="1" ht="21.75" customHeight="1">
      <c r="A223" s="39"/>
      <c r="B223" s="40"/>
      <c r="C223" s="235" t="s">
        <v>254</v>
      </c>
      <c r="D223" s="235" t="s">
        <v>151</v>
      </c>
      <c r="E223" s="236" t="s">
        <v>255</v>
      </c>
      <c r="F223" s="237" t="s">
        <v>256</v>
      </c>
      <c r="G223" s="238" t="s">
        <v>175</v>
      </c>
      <c r="H223" s="239">
        <v>3.45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40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0.063</v>
      </c>
      <c r="T223" s="246">
        <f>S223*H223</f>
        <v>0.21735000000000002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155</v>
      </c>
      <c r="AT223" s="247" t="s">
        <v>151</v>
      </c>
      <c r="AU223" s="247" t="s">
        <v>85</v>
      </c>
      <c r="AY223" s="18" t="s">
        <v>149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83</v>
      </c>
      <c r="BK223" s="248">
        <f>ROUND(I223*H223,2)</f>
        <v>0</v>
      </c>
      <c r="BL223" s="18" t="s">
        <v>155</v>
      </c>
      <c r="BM223" s="247" t="s">
        <v>257</v>
      </c>
    </row>
    <row r="224" spans="1:51" s="13" customFormat="1" ht="12">
      <c r="A224" s="13"/>
      <c r="B224" s="249"/>
      <c r="C224" s="250"/>
      <c r="D224" s="251" t="s">
        <v>157</v>
      </c>
      <c r="E224" s="252" t="s">
        <v>1</v>
      </c>
      <c r="F224" s="253" t="s">
        <v>258</v>
      </c>
      <c r="G224" s="250"/>
      <c r="H224" s="254">
        <v>3.45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157</v>
      </c>
      <c r="AU224" s="260" t="s">
        <v>85</v>
      </c>
      <c r="AV224" s="13" t="s">
        <v>85</v>
      </c>
      <c r="AW224" s="13" t="s">
        <v>32</v>
      </c>
      <c r="AX224" s="13" t="s">
        <v>83</v>
      </c>
      <c r="AY224" s="260" t="s">
        <v>149</v>
      </c>
    </row>
    <row r="225" spans="1:63" s="12" customFormat="1" ht="22.8" customHeight="1">
      <c r="A225" s="12"/>
      <c r="B225" s="219"/>
      <c r="C225" s="220"/>
      <c r="D225" s="221" t="s">
        <v>74</v>
      </c>
      <c r="E225" s="233" t="s">
        <v>259</v>
      </c>
      <c r="F225" s="233" t="s">
        <v>260</v>
      </c>
      <c r="G225" s="220"/>
      <c r="H225" s="220"/>
      <c r="I225" s="223"/>
      <c r="J225" s="234">
        <f>BK225</f>
        <v>0</v>
      </c>
      <c r="K225" s="220"/>
      <c r="L225" s="225"/>
      <c r="M225" s="226"/>
      <c r="N225" s="227"/>
      <c r="O225" s="227"/>
      <c r="P225" s="228">
        <f>SUM(P226:P254)</f>
        <v>0</v>
      </c>
      <c r="Q225" s="227"/>
      <c r="R225" s="228">
        <f>SUM(R226:R254)</f>
        <v>0</v>
      </c>
      <c r="S225" s="227"/>
      <c r="T225" s="229">
        <f>SUM(T226:T254)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0" t="s">
        <v>83</v>
      </c>
      <c r="AT225" s="231" t="s">
        <v>74</v>
      </c>
      <c r="AU225" s="231" t="s">
        <v>83</v>
      </c>
      <c r="AY225" s="230" t="s">
        <v>149</v>
      </c>
      <c r="BK225" s="232">
        <f>SUM(BK226:BK254)</f>
        <v>0</v>
      </c>
    </row>
    <row r="226" spans="1:65" s="2" customFormat="1" ht="33" customHeight="1">
      <c r="A226" s="39"/>
      <c r="B226" s="40"/>
      <c r="C226" s="235" t="s">
        <v>261</v>
      </c>
      <c r="D226" s="235" t="s">
        <v>151</v>
      </c>
      <c r="E226" s="236" t="s">
        <v>262</v>
      </c>
      <c r="F226" s="237" t="s">
        <v>263</v>
      </c>
      <c r="G226" s="238" t="s">
        <v>182</v>
      </c>
      <c r="H226" s="239">
        <v>258.894</v>
      </c>
      <c r="I226" s="240"/>
      <c r="J226" s="241">
        <f>ROUND(I226*H226,2)</f>
        <v>0</v>
      </c>
      <c r="K226" s="242"/>
      <c r="L226" s="45"/>
      <c r="M226" s="243" t="s">
        <v>1</v>
      </c>
      <c r="N226" s="244" t="s">
        <v>40</v>
      </c>
      <c r="O226" s="92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7" t="s">
        <v>155</v>
      </c>
      <c r="AT226" s="247" t="s">
        <v>151</v>
      </c>
      <c r="AU226" s="247" t="s">
        <v>85</v>
      </c>
      <c r="AY226" s="18" t="s">
        <v>149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8" t="s">
        <v>83</v>
      </c>
      <c r="BK226" s="248">
        <f>ROUND(I226*H226,2)</f>
        <v>0</v>
      </c>
      <c r="BL226" s="18" t="s">
        <v>155</v>
      </c>
      <c r="BM226" s="247" t="s">
        <v>264</v>
      </c>
    </row>
    <row r="227" spans="1:65" s="2" customFormat="1" ht="24.15" customHeight="1">
      <c r="A227" s="39"/>
      <c r="B227" s="40"/>
      <c r="C227" s="235" t="s">
        <v>8</v>
      </c>
      <c r="D227" s="235" t="s">
        <v>151</v>
      </c>
      <c r="E227" s="236" t="s">
        <v>265</v>
      </c>
      <c r="F227" s="237" t="s">
        <v>266</v>
      </c>
      <c r="G227" s="238" t="s">
        <v>182</v>
      </c>
      <c r="H227" s="239">
        <v>258.894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40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155</v>
      </c>
      <c r="AT227" s="247" t="s">
        <v>151</v>
      </c>
      <c r="AU227" s="247" t="s">
        <v>85</v>
      </c>
      <c r="AY227" s="18" t="s">
        <v>149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83</v>
      </c>
      <c r="BK227" s="248">
        <f>ROUND(I227*H227,2)</f>
        <v>0</v>
      </c>
      <c r="BL227" s="18" t="s">
        <v>155</v>
      </c>
      <c r="BM227" s="247" t="s">
        <v>267</v>
      </c>
    </row>
    <row r="228" spans="1:65" s="2" customFormat="1" ht="24.15" customHeight="1">
      <c r="A228" s="39"/>
      <c r="B228" s="40"/>
      <c r="C228" s="235" t="s">
        <v>268</v>
      </c>
      <c r="D228" s="235" t="s">
        <v>151</v>
      </c>
      <c r="E228" s="236" t="s">
        <v>269</v>
      </c>
      <c r="F228" s="237" t="s">
        <v>270</v>
      </c>
      <c r="G228" s="238" t="s">
        <v>182</v>
      </c>
      <c r="H228" s="239">
        <v>7507.926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40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155</v>
      </c>
      <c r="AT228" s="247" t="s">
        <v>151</v>
      </c>
      <c r="AU228" s="247" t="s">
        <v>85</v>
      </c>
      <c r="AY228" s="18" t="s">
        <v>149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83</v>
      </c>
      <c r="BK228" s="248">
        <f>ROUND(I228*H228,2)</f>
        <v>0</v>
      </c>
      <c r="BL228" s="18" t="s">
        <v>155</v>
      </c>
      <c r="BM228" s="247" t="s">
        <v>271</v>
      </c>
    </row>
    <row r="229" spans="1:47" s="2" customFormat="1" ht="12">
      <c r="A229" s="39"/>
      <c r="B229" s="40"/>
      <c r="C229" s="41"/>
      <c r="D229" s="251" t="s">
        <v>166</v>
      </c>
      <c r="E229" s="41"/>
      <c r="F229" s="261" t="s">
        <v>272</v>
      </c>
      <c r="G229" s="41"/>
      <c r="H229" s="41"/>
      <c r="I229" s="202"/>
      <c r="J229" s="41"/>
      <c r="K229" s="41"/>
      <c r="L229" s="45"/>
      <c r="M229" s="262"/>
      <c r="N229" s="263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166</v>
      </c>
      <c r="AU229" s="18" t="s">
        <v>85</v>
      </c>
    </row>
    <row r="230" spans="1:51" s="13" customFormat="1" ht="12">
      <c r="A230" s="13"/>
      <c r="B230" s="249"/>
      <c r="C230" s="250"/>
      <c r="D230" s="251" t="s">
        <v>157</v>
      </c>
      <c r="E230" s="250"/>
      <c r="F230" s="253" t="s">
        <v>273</v>
      </c>
      <c r="G230" s="250"/>
      <c r="H230" s="254">
        <v>7507.926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157</v>
      </c>
      <c r="AU230" s="260" t="s">
        <v>85</v>
      </c>
      <c r="AV230" s="13" t="s">
        <v>85</v>
      </c>
      <c r="AW230" s="13" t="s">
        <v>4</v>
      </c>
      <c r="AX230" s="13" t="s">
        <v>83</v>
      </c>
      <c r="AY230" s="260" t="s">
        <v>149</v>
      </c>
    </row>
    <row r="231" spans="1:65" s="2" customFormat="1" ht="49.05" customHeight="1">
      <c r="A231" s="39"/>
      <c r="B231" s="40"/>
      <c r="C231" s="235" t="s">
        <v>274</v>
      </c>
      <c r="D231" s="235" t="s">
        <v>151</v>
      </c>
      <c r="E231" s="236" t="s">
        <v>275</v>
      </c>
      <c r="F231" s="237" t="s">
        <v>276</v>
      </c>
      <c r="G231" s="238" t="s">
        <v>182</v>
      </c>
      <c r="H231" s="239">
        <v>2.65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40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155</v>
      </c>
      <c r="AT231" s="247" t="s">
        <v>151</v>
      </c>
      <c r="AU231" s="247" t="s">
        <v>85</v>
      </c>
      <c r="AY231" s="18" t="s">
        <v>149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83</v>
      </c>
      <c r="BK231" s="248">
        <f>ROUND(I231*H231,2)</f>
        <v>0</v>
      </c>
      <c r="BL231" s="18" t="s">
        <v>155</v>
      </c>
      <c r="BM231" s="247" t="s">
        <v>277</v>
      </c>
    </row>
    <row r="232" spans="1:51" s="13" customFormat="1" ht="12">
      <c r="A232" s="13"/>
      <c r="B232" s="249"/>
      <c r="C232" s="250"/>
      <c r="D232" s="251" t="s">
        <v>157</v>
      </c>
      <c r="E232" s="252" t="s">
        <v>1</v>
      </c>
      <c r="F232" s="253" t="s">
        <v>278</v>
      </c>
      <c r="G232" s="250"/>
      <c r="H232" s="254">
        <v>2.65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157</v>
      </c>
      <c r="AU232" s="260" t="s">
        <v>85</v>
      </c>
      <c r="AV232" s="13" t="s">
        <v>85</v>
      </c>
      <c r="AW232" s="13" t="s">
        <v>32</v>
      </c>
      <c r="AX232" s="13" t="s">
        <v>83</v>
      </c>
      <c r="AY232" s="260" t="s">
        <v>149</v>
      </c>
    </row>
    <row r="233" spans="1:65" s="2" customFormat="1" ht="33" customHeight="1">
      <c r="A233" s="39"/>
      <c r="B233" s="40"/>
      <c r="C233" s="235" t="s">
        <v>279</v>
      </c>
      <c r="D233" s="235" t="s">
        <v>151</v>
      </c>
      <c r="E233" s="236" t="s">
        <v>280</v>
      </c>
      <c r="F233" s="237" t="s">
        <v>281</v>
      </c>
      <c r="G233" s="238" t="s">
        <v>182</v>
      </c>
      <c r="H233" s="239">
        <v>6.756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40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155</v>
      </c>
      <c r="AT233" s="247" t="s">
        <v>151</v>
      </c>
      <c r="AU233" s="247" t="s">
        <v>85</v>
      </c>
      <c r="AY233" s="18" t="s">
        <v>149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83</v>
      </c>
      <c r="BK233" s="248">
        <f>ROUND(I233*H233,2)</f>
        <v>0</v>
      </c>
      <c r="BL233" s="18" t="s">
        <v>155</v>
      </c>
      <c r="BM233" s="247" t="s">
        <v>282</v>
      </c>
    </row>
    <row r="234" spans="1:51" s="13" customFormat="1" ht="12">
      <c r="A234" s="13"/>
      <c r="B234" s="249"/>
      <c r="C234" s="250"/>
      <c r="D234" s="251" t="s">
        <v>157</v>
      </c>
      <c r="E234" s="252" t="s">
        <v>1</v>
      </c>
      <c r="F234" s="253" t="s">
        <v>283</v>
      </c>
      <c r="G234" s="250"/>
      <c r="H234" s="254">
        <v>2.934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157</v>
      </c>
      <c r="AU234" s="260" t="s">
        <v>85</v>
      </c>
      <c r="AV234" s="13" t="s">
        <v>85</v>
      </c>
      <c r="AW234" s="13" t="s">
        <v>32</v>
      </c>
      <c r="AX234" s="13" t="s">
        <v>75</v>
      </c>
      <c r="AY234" s="260" t="s">
        <v>149</v>
      </c>
    </row>
    <row r="235" spans="1:51" s="13" customFormat="1" ht="12">
      <c r="A235" s="13"/>
      <c r="B235" s="249"/>
      <c r="C235" s="250"/>
      <c r="D235" s="251" t="s">
        <v>157</v>
      </c>
      <c r="E235" s="252" t="s">
        <v>1</v>
      </c>
      <c r="F235" s="253" t="s">
        <v>284</v>
      </c>
      <c r="G235" s="250"/>
      <c r="H235" s="254">
        <v>0.217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157</v>
      </c>
      <c r="AU235" s="260" t="s">
        <v>85</v>
      </c>
      <c r="AV235" s="13" t="s">
        <v>85</v>
      </c>
      <c r="AW235" s="13" t="s">
        <v>32</v>
      </c>
      <c r="AX235" s="13" t="s">
        <v>75</v>
      </c>
      <c r="AY235" s="260" t="s">
        <v>149</v>
      </c>
    </row>
    <row r="236" spans="1:51" s="13" customFormat="1" ht="12">
      <c r="A236" s="13"/>
      <c r="B236" s="249"/>
      <c r="C236" s="250"/>
      <c r="D236" s="251" t="s">
        <v>157</v>
      </c>
      <c r="E236" s="252" t="s">
        <v>1</v>
      </c>
      <c r="F236" s="253" t="s">
        <v>285</v>
      </c>
      <c r="G236" s="250"/>
      <c r="H236" s="254">
        <v>0.513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157</v>
      </c>
      <c r="AU236" s="260" t="s">
        <v>85</v>
      </c>
      <c r="AV236" s="13" t="s">
        <v>85</v>
      </c>
      <c r="AW236" s="13" t="s">
        <v>32</v>
      </c>
      <c r="AX236" s="13" t="s">
        <v>75</v>
      </c>
      <c r="AY236" s="260" t="s">
        <v>149</v>
      </c>
    </row>
    <row r="237" spans="1:51" s="13" customFormat="1" ht="12">
      <c r="A237" s="13"/>
      <c r="B237" s="249"/>
      <c r="C237" s="250"/>
      <c r="D237" s="251" t="s">
        <v>157</v>
      </c>
      <c r="E237" s="252" t="s">
        <v>1</v>
      </c>
      <c r="F237" s="253" t="s">
        <v>286</v>
      </c>
      <c r="G237" s="250"/>
      <c r="H237" s="254">
        <v>0.306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157</v>
      </c>
      <c r="AU237" s="260" t="s">
        <v>85</v>
      </c>
      <c r="AV237" s="13" t="s">
        <v>85</v>
      </c>
      <c r="AW237" s="13" t="s">
        <v>32</v>
      </c>
      <c r="AX237" s="13" t="s">
        <v>75</v>
      </c>
      <c r="AY237" s="260" t="s">
        <v>149</v>
      </c>
    </row>
    <row r="238" spans="1:51" s="13" customFormat="1" ht="12">
      <c r="A238" s="13"/>
      <c r="B238" s="249"/>
      <c r="C238" s="250"/>
      <c r="D238" s="251" t="s">
        <v>157</v>
      </c>
      <c r="E238" s="252" t="s">
        <v>1</v>
      </c>
      <c r="F238" s="253" t="s">
        <v>287</v>
      </c>
      <c r="G238" s="250"/>
      <c r="H238" s="254">
        <v>0.316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157</v>
      </c>
      <c r="AU238" s="260" t="s">
        <v>85</v>
      </c>
      <c r="AV238" s="13" t="s">
        <v>85</v>
      </c>
      <c r="AW238" s="13" t="s">
        <v>32</v>
      </c>
      <c r="AX238" s="13" t="s">
        <v>75</v>
      </c>
      <c r="AY238" s="260" t="s">
        <v>149</v>
      </c>
    </row>
    <row r="239" spans="1:51" s="13" customFormat="1" ht="12">
      <c r="A239" s="13"/>
      <c r="B239" s="249"/>
      <c r="C239" s="250"/>
      <c r="D239" s="251" t="s">
        <v>157</v>
      </c>
      <c r="E239" s="252" t="s">
        <v>1</v>
      </c>
      <c r="F239" s="253" t="s">
        <v>288</v>
      </c>
      <c r="G239" s="250"/>
      <c r="H239" s="254">
        <v>0.482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157</v>
      </c>
      <c r="AU239" s="260" t="s">
        <v>85</v>
      </c>
      <c r="AV239" s="13" t="s">
        <v>85</v>
      </c>
      <c r="AW239" s="13" t="s">
        <v>32</v>
      </c>
      <c r="AX239" s="13" t="s">
        <v>75</v>
      </c>
      <c r="AY239" s="260" t="s">
        <v>149</v>
      </c>
    </row>
    <row r="240" spans="1:51" s="13" customFormat="1" ht="12">
      <c r="A240" s="13"/>
      <c r="B240" s="249"/>
      <c r="C240" s="250"/>
      <c r="D240" s="251" t="s">
        <v>157</v>
      </c>
      <c r="E240" s="252" t="s">
        <v>1</v>
      </c>
      <c r="F240" s="253" t="s">
        <v>289</v>
      </c>
      <c r="G240" s="250"/>
      <c r="H240" s="254">
        <v>0.419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157</v>
      </c>
      <c r="AU240" s="260" t="s">
        <v>85</v>
      </c>
      <c r="AV240" s="13" t="s">
        <v>85</v>
      </c>
      <c r="AW240" s="13" t="s">
        <v>32</v>
      </c>
      <c r="AX240" s="13" t="s">
        <v>75</v>
      </c>
      <c r="AY240" s="260" t="s">
        <v>149</v>
      </c>
    </row>
    <row r="241" spans="1:51" s="13" customFormat="1" ht="12">
      <c r="A241" s="13"/>
      <c r="B241" s="249"/>
      <c r="C241" s="250"/>
      <c r="D241" s="251" t="s">
        <v>157</v>
      </c>
      <c r="E241" s="252" t="s">
        <v>1</v>
      </c>
      <c r="F241" s="253" t="s">
        <v>290</v>
      </c>
      <c r="G241" s="250"/>
      <c r="H241" s="254">
        <v>1.569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157</v>
      </c>
      <c r="AU241" s="260" t="s">
        <v>85</v>
      </c>
      <c r="AV241" s="13" t="s">
        <v>85</v>
      </c>
      <c r="AW241" s="13" t="s">
        <v>32</v>
      </c>
      <c r="AX241" s="13" t="s">
        <v>75</v>
      </c>
      <c r="AY241" s="260" t="s">
        <v>149</v>
      </c>
    </row>
    <row r="242" spans="1:51" s="14" customFormat="1" ht="12">
      <c r="A242" s="14"/>
      <c r="B242" s="264"/>
      <c r="C242" s="265"/>
      <c r="D242" s="251" t="s">
        <v>157</v>
      </c>
      <c r="E242" s="266" t="s">
        <v>1</v>
      </c>
      <c r="F242" s="267" t="s">
        <v>178</v>
      </c>
      <c r="G242" s="265"/>
      <c r="H242" s="268">
        <v>6.756</v>
      </c>
      <c r="I242" s="269"/>
      <c r="J242" s="265"/>
      <c r="K242" s="265"/>
      <c r="L242" s="270"/>
      <c r="M242" s="271"/>
      <c r="N242" s="272"/>
      <c r="O242" s="272"/>
      <c r="P242" s="272"/>
      <c r="Q242" s="272"/>
      <c r="R242" s="272"/>
      <c r="S242" s="272"/>
      <c r="T242" s="27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4" t="s">
        <v>157</v>
      </c>
      <c r="AU242" s="274" t="s">
        <v>85</v>
      </c>
      <c r="AV242" s="14" t="s">
        <v>155</v>
      </c>
      <c r="AW242" s="14" t="s">
        <v>32</v>
      </c>
      <c r="AX242" s="14" t="s">
        <v>83</v>
      </c>
      <c r="AY242" s="274" t="s">
        <v>149</v>
      </c>
    </row>
    <row r="243" spans="1:65" s="2" customFormat="1" ht="33" customHeight="1">
      <c r="A243" s="39"/>
      <c r="B243" s="40"/>
      <c r="C243" s="235" t="s">
        <v>291</v>
      </c>
      <c r="D243" s="235" t="s">
        <v>151</v>
      </c>
      <c r="E243" s="236" t="s">
        <v>292</v>
      </c>
      <c r="F243" s="237" t="s">
        <v>293</v>
      </c>
      <c r="G243" s="238" t="s">
        <v>182</v>
      </c>
      <c r="H243" s="239">
        <v>0.639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40</v>
      </c>
      <c r="O243" s="92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155</v>
      </c>
      <c r="AT243" s="247" t="s">
        <v>151</v>
      </c>
      <c r="AU243" s="247" t="s">
        <v>85</v>
      </c>
      <c r="AY243" s="18" t="s">
        <v>149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83</v>
      </c>
      <c r="BK243" s="248">
        <f>ROUND(I243*H243,2)</f>
        <v>0</v>
      </c>
      <c r="BL243" s="18" t="s">
        <v>155</v>
      </c>
      <c r="BM243" s="247" t="s">
        <v>294</v>
      </c>
    </row>
    <row r="244" spans="1:65" s="2" customFormat="1" ht="33" customHeight="1">
      <c r="A244" s="39"/>
      <c r="B244" s="40"/>
      <c r="C244" s="235" t="s">
        <v>295</v>
      </c>
      <c r="D244" s="235" t="s">
        <v>151</v>
      </c>
      <c r="E244" s="236" t="s">
        <v>296</v>
      </c>
      <c r="F244" s="237" t="s">
        <v>297</v>
      </c>
      <c r="G244" s="238" t="s">
        <v>182</v>
      </c>
      <c r="H244" s="239">
        <v>97.674</v>
      </c>
      <c r="I244" s="240"/>
      <c r="J244" s="241">
        <f>ROUND(I244*H244,2)</f>
        <v>0</v>
      </c>
      <c r="K244" s="242"/>
      <c r="L244" s="45"/>
      <c r="M244" s="243" t="s">
        <v>1</v>
      </c>
      <c r="N244" s="244" t="s">
        <v>40</v>
      </c>
      <c r="O244" s="92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7" t="s">
        <v>155</v>
      </c>
      <c r="AT244" s="247" t="s">
        <v>151</v>
      </c>
      <c r="AU244" s="247" t="s">
        <v>85</v>
      </c>
      <c r="AY244" s="18" t="s">
        <v>149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8" t="s">
        <v>83</v>
      </c>
      <c r="BK244" s="248">
        <f>ROUND(I244*H244,2)</f>
        <v>0</v>
      </c>
      <c r="BL244" s="18" t="s">
        <v>155</v>
      </c>
      <c r="BM244" s="247" t="s">
        <v>298</v>
      </c>
    </row>
    <row r="245" spans="1:51" s="13" customFormat="1" ht="12">
      <c r="A245" s="13"/>
      <c r="B245" s="249"/>
      <c r="C245" s="250"/>
      <c r="D245" s="251" t="s">
        <v>157</v>
      </c>
      <c r="E245" s="252" t="s">
        <v>1</v>
      </c>
      <c r="F245" s="253" t="s">
        <v>299</v>
      </c>
      <c r="G245" s="250"/>
      <c r="H245" s="254">
        <v>1.499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157</v>
      </c>
      <c r="AU245" s="260" t="s">
        <v>85</v>
      </c>
      <c r="AV245" s="13" t="s">
        <v>85</v>
      </c>
      <c r="AW245" s="13" t="s">
        <v>32</v>
      </c>
      <c r="AX245" s="13" t="s">
        <v>75</v>
      </c>
      <c r="AY245" s="260" t="s">
        <v>149</v>
      </c>
    </row>
    <row r="246" spans="1:51" s="13" customFormat="1" ht="12">
      <c r="A246" s="13"/>
      <c r="B246" s="249"/>
      <c r="C246" s="250"/>
      <c r="D246" s="251" t="s">
        <v>157</v>
      </c>
      <c r="E246" s="252" t="s">
        <v>1</v>
      </c>
      <c r="F246" s="253" t="s">
        <v>300</v>
      </c>
      <c r="G246" s="250"/>
      <c r="H246" s="254">
        <v>67.18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157</v>
      </c>
      <c r="AU246" s="260" t="s">
        <v>85</v>
      </c>
      <c r="AV246" s="13" t="s">
        <v>85</v>
      </c>
      <c r="AW246" s="13" t="s">
        <v>32</v>
      </c>
      <c r="AX246" s="13" t="s">
        <v>75</v>
      </c>
      <c r="AY246" s="260" t="s">
        <v>149</v>
      </c>
    </row>
    <row r="247" spans="1:51" s="13" customFormat="1" ht="12">
      <c r="A247" s="13"/>
      <c r="B247" s="249"/>
      <c r="C247" s="250"/>
      <c r="D247" s="251" t="s">
        <v>157</v>
      </c>
      <c r="E247" s="252" t="s">
        <v>1</v>
      </c>
      <c r="F247" s="253" t="s">
        <v>301</v>
      </c>
      <c r="G247" s="250"/>
      <c r="H247" s="254">
        <v>28.995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157</v>
      </c>
      <c r="AU247" s="260" t="s">
        <v>85</v>
      </c>
      <c r="AV247" s="13" t="s">
        <v>85</v>
      </c>
      <c r="AW247" s="13" t="s">
        <v>32</v>
      </c>
      <c r="AX247" s="13" t="s">
        <v>75</v>
      </c>
      <c r="AY247" s="260" t="s">
        <v>149</v>
      </c>
    </row>
    <row r="248" spans="1:51" s="14" customFormat="1" ht="12">
      <c r="A248" s="14"/>
      <c r="B248" s="264"/>
      <c r="C248" s="265"/>
      <c r="D248" s="251" t="s">
        <v>157</v>
      </c>
      <c r="E248" s="266" t="s">
        <v>1</v>
      </c>
      <c r="F248" s="267" t="s">
        <v>178</v>
      </c>
      <c r="G248" s="265"/>
      <c r="H248" s="268">
        <v>97.674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4" t="s">
        <v>157</v>
      </c>
      <c r="AU248" s="274" t="s">
        <v>85</v>
      </c>
      <c r="AV248" s="14" t="s">
        <v>155</v>
      </c>
      <c r="AW248" s="14" t="s">
        <v>32</v>
      </c>
      <c r="AX248" s="14" t="s">
        <v>83</v>
      </c>
      <c r="AY248" s="274" t="s">
        <v>149</v>
      </c>
    </row>
    <row r="249" spans="1:65" s="2" customFormat="1" ht="37.8" customHeight="1">
      <c r="A249" s="39"/>
      <c r="B249" s="40"/>
      <c r="C249" s="235" t="s">
        <v>7</v>
      </c>
      <c r="D249" s="235" t="s">
        <v>151</v>
      </c>
      <c r="E249" s="236" t="s">
        <v>302</v>
      </c>
      <c r="F249" s="237" t="s">
        <v>303</v>
      </c>
      <c r="G249" s="238" t="s">
        <v>182</v>
      </c>
      <c r="H249" s="239">
        <v>0.693</v>
      </c>
      <c r="I249" s="240"/>
      <c r="J249" s="241">
        <f>ROUND(I249*H249,2)</f>
        <v>0</v>
      </c>
      <c r="K249" s="242"/>
      <c r="L249" s="45"/>
      <c r="M249" s="243" t="s">
        <v>1</v>
      </c>
      <c r="N249" s="244" t="s">
        <v>40</v>
      </c>
      <c r="O249" s="92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155</v>
      </c>
      <c r="AT249" s="247" t="s">
        <v>151</v>
      </c>
      <c r="AU249" s="247" t="s">
        <v>85</v>
      </c>
      <c r="AY249" s="18" t="s">
        <v>149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83</v>
      </c>
      <c r="BK249" s="248">
        <f>ROUND(I249*H249,2)</f>
        <v>0</v>
      </c>
      <c r="BL249" s="18" t="s">
        <v>155</v>
      </c>
      <c r="BM249" s="247" t="s">
        <v>304</v>
      </c>
    </row>
    <row r="250" spans="1:65" s="2" customFormat="1" ht="37.8" customHeight="1">
      <c r="A250" s="39"/>
      <c r="B250" s="40"/>
      <c r="C250" s="235" t="s">
        <v>305</v>
      </c>
      <c r="D250" s="235" t="s">
        <v>151</v>
      </c>
      <c r="E250" s="236" t="s">
        <v>306</v>
      </c>
      <c r="F250" s="237" t="s">
        <v>307</v>
      </c>
      <c r="G250" s="238" t="s">
        <v>182</v>
      </c>
      <c r="H250" s="239">
        <v>129.973</v>
      </c>
      <c r="I250" s="240"/>
      <c r="J250" s="241">
        <f>ROUND(I250*H250,2)</f>
        <v>0</v>
      </c>
      <c r="K250" s="242"/>
      <c r="L250" s="45"/>
      <c r="M250" s="243" t="s">
        <v>1</v>
      </c>
      <c r="N250" s="244" t="s">
        <v>40</v>
      </c>
      <c r="O250" s="92"/>
      <c r="P250" s="245">
        <f>O250*H250</f>
        <v>0</v>
      </c>
      <c r="Q250" s="245">
        <v>0</v>
      </c>
      <c r="R250" s="245">
        <f>Q250*H250</f>
        <v>0</v>
      </c>
      <c r="S250" s="245">
        <v>0</v>
      </c>
      <c r="T250" s="24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7" t="s">
        <v>155</v>
      </c>
      <c r="AT250" s="247" t="s">
        <v>151</v>
      </c>
      <c r="AU250" s="247" t="s">
        <v>85</v>
      </c>
      <c r="AY250" s="18" t="s">
        <v>149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8" t="s">
        <v>83</v>
      </c>
      <c r="BK250" s="248">
        <f>ROUND(I250*H250,2)</f>
        <v>0</v>
      </c>
      <c r="BL250" s="18" t="s">
        <v>155</v>
      </c>
      <c r="BM250" s="247" t="s">
        <v>308</v>
      </c>
    </row>
    <row r="251" spans="1:51" s="13" customFormat="1" ht="12">
      <c r="A251" s="13"/>
      <c r="B251" s="249"/>
      <c r="C251" s="250"/>
      <c r="D251" s="251" t="s">
        <v>157</v>
      </c>
      <c r="E251" s="252" t="s">
        <v>1</v>
      </c>
      <c r="F251" s="253" t="s">
        <v>309</v>
      </c>
      <c r="G251" s="250"/>
      <c r="H251" s="254">
        <v>99.866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157</v>
      </c>
      <c r="AU251" s="260" t="s">
        <v>85</v>
      </c>
      <c r="AV251" s="13" t="s">
        <v>85</v>
      </c>
      <c r="AW251" s="13" t="s">
        <v>32</v>
      </c>
      <c r="AX251" s="13" t="s">
        <v>75</v>
      </c>
      <c r="AY251" s="260" t="s">
        <v>149</v>
      </c>
    </row>
    <row r="252" spans="1:51" s="13" customFormat="1" ht="12">
      <c r="A252" s="13"/>
      <c r="B252" s="249"/>
      <c r="C252" s="250"/>
      <c r="D252" s="251" t="s">
        <v>157</v>
      </c>
      <c r="E252" s="252" t="s">
        <v>1</v>
      </c>
      <c r="F252" s="253" t="s">
        <v>310</v>
      </c>
      <c r="G252" s="250"/>
      <c r="H252" s="254">
        <v>30.107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157</v>
      </c>
      <c r="AU252" s="260" t="s">
        <v>85</v>
      </c>
      <c r="AV252" s="13" t="s">
        <v>85</v>
      </c>
      <c r="AW252" s="13" t="s">
        <v>32</v>
      </c>
      <c r="AX252" s="13" t="s">
        <v>75</v>
      </c>
      <c r="AY252" s="260" t="s">
        <v>149</v>
      </c>
    </row>
    <row r="253" spans="1:51" s="14" customFormat="1" ht="12">
      <c r="A253" s="14"/>
      <c r="B253" s="264"/>
      <c r="C253" s="265"/>
      <c r="D253" s="251" t="s">
        <v>157</v>
      </c>
      <c r="E253" s="266" t="s">
        <v>1</v>
      </c>
      <c r="F253" s="267" t="s">
        <v>178</v>
      </c>
      <c r="G253" s="265"/>
      <c r="H253" s="268">
        <v>129.973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4" t="s">
        <v>157</v>
      </c>
      <c r="AU253" s="274" t="s">
        <v>85</v>
      </c>
      <c r="AV253" s="14" t="s">
        <v>155</v>
      </c>
      <c r="AW253" s="14" t="s">
        <v>32</v>
      </c>
      <c r="AX253" s="14" t="s">
        <v>83</v>
      </c>
      <c r="AY253" s="274" t="s">
        <v>149</v>
      </c>
    </row>
    <row r="254" spans="1:65" s="2" customFormat="1" ht="33" customHeight="1">
      <c r="A254" s="39"/>
      <c r="B254" s="40"/>
      <c r="C254" s="235" t="s">
        <v>311</v>
      </c>
      <c r="D254" s="235" t="s">
        <v>151</v>
      </c>
      <c r="E254" s="236" t="s">
        <v>312</v>
      </c>
      <c r="F254" s="237" t="s">
        <v>313</v>
      </c>
      <c r="G254" s="238" t="s">
        <v>182</v>
      </c>
      <c r="H254" s="239">
        <v>20.509</v>
      </c>
      <c r="I254" s="240"/>
      <c r="J254" s="241">
        <f>ROUND(I254*H254,2)</f>
        <v>0</v>
      </c>
      <c r="K254" s="242"/>
      <c r="L254" s="45"/>
      <c r="M254" s="243" t="s">
        <v>1</v>
      </c>
      <c r="N254" s="244" t="s">
        <v>40</v>
      </c>
      <c r="O254" s="92"/>
      <c r="P254" s="245">
        <f>O254*H254</f>
        <v>0</v>
      </c>
      <c r="Q254" s="245">
        <v>0</v>
      </c>
      <c r="R254" s="245">
        <f>Q254*H254</f>
        <v>0</v>
      </c>
      <c r="S254" s="245">
        <v>0</v>
      </c>
      <c r="T254" s="24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7" t="s">
        <v>155</v>
      </c>
      <c r="AT254" s="247" t="s">
        <v>151</v>
      </c>
      <c r="AU254" s="247" t="s">
        <v>85</v>
      </c>
      <c r="AY254" s="18" t="s">
        <v>149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18" t="s">
        <v>83</v>
      </c>
      <c r="BK254" s="248">
        <f>ROUND(I254*H254,2)</f>
        <v>0</v>
      </c>
      <c r="BL254" s="18" t="s">
        <v>155</v>
      </c>
      <c r="BM254" s="247" t="s">
        <v>314</v>
      </c>
    </row>
    <row r="255" spans="1:63" s="12" customFormat="1" ht="25.9" customHeight="1">
      <c r="A255" s="12"/>
      <c r="B255" s="219"/>
      <c r="C255" s="220"/>
      <c r="D255" s="221" t="s">
        <v>74</v>
      </c>
      <c r="E255" s="222" t="s">
        <v>315</v>
      </c>
      <c r="F255" s="222" t="s">
        <v>316</v>
      </c>
      <c r="G255" s="220"/>
      <c r="H255" s="220"/>
      <c r="I255" s="223"/>
      <c r="J255" s="224">
        <f>BK255</f>
        <v>0</v>
      </c>
      <c r="K255" s="220"/>
      <c r="L255" s="225"/>
      <c r="M255" s="226"/>
      <c r="N255" s="227"/>
      <c r="O255" s="227"/>
      <c r="P255" s="228">
        <f>P256+P260+P262+P264+P272+P274+P277+P282+P285+P287+P318+P341+P397+P403+P452</f>
        <v>0</v>
      </c>
      <c r="Q255" s="227"/>
      <c r="R255" s="228">
        <f>R256+R260+R262+R264+R272+R274+R277+R282+R285+R287+R318+R341+R397+R403+R452</f>
        <v>0.0121724</v>
      </c>
      <c r="S255" s="227"/>
      <c r="T255" s="229">
        <f>T256+T260+T262+T264+T272+T274+T277+T282+T285+T287+T318+T341+T397+T403+T452</f>
        <v>103.76160036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0" t="s">
        <v>85</v>
      </c>
      <c r="AT255" s="231" t="s">
        <v>74</v>
      </c>
      <c r="AU255" s="231" t="s">
        <v>75</v>
      </c>
      <c r="AY255" s="230" t="s">
        <v>149</v>
      </c>
      <c r="BK255" s="232">
        <f>BK256+BK260+BK262+BK264+BK272+BK274+BK277+BK282+BK285+BK287+BK318+BK341+BK397+BK403+BK452</f>
        <v>0</v>
      </c>
    </row>
    <row r="256" spans="1:63" s="12" customFormat="1" ht="22.8" customHeight="1">
      <c r="A256" s="12"/>
      <c r="B256" s="219"/>
      <c r="C256" s="220"/>
      <c r="D256" s="221" t="s">
        <v>74</v>
      </c>
      <c r="E256" s="233" t="s">
        <v>317</v>
      </c>
      <c r="F256" s="233" t="s">
        <v>318</v>
      </c>
      <c r="G256" s="220"/>
      <c r="H256" s="220"/>
      <c r="I256" s="223"/>
      <c r="J256" s="234">
        <f>BK256</f>
        <v>0</v>
      </c>
      <c r="K256" s="220"/>
      <c r="L256" s="225"/>
      <c r="M256" s="226"/>
      <c r="N256" s="227"/>
      <c r="O256" s="227"/>
      <c r="P256" s="228">
        <f>SUM(P257:P259)</f>
        <v>0</v>
      </c>
      <c r="Q256" s="227"/>
      <c r="R256" s="228">
        <f>SUM(R257:R259)</f>
        <v>0</v>
      </c>
      <c r="S256" s="227"/>
      <c r="T256" s="229">
        <f>SUM(T257:T259)</f>
        <v>0.63882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0" t="s">
        <v>85</v>
      </c>
      <c r="AT256" s="231" t="s">
        <v>74</v>
      </c>
      <c r="AU256" s="231" t="s">
        <v>83</v>
      </c>
      <c r="AY256" s="230" t="s">
        <v>149</v>
      </c>
      <c r="BK256" s="232">
        <f>SUM(BK257:BK259)</f>
        <v>0</v>
      </c>
    </row>
    <row r="257" spans="1:65" s="2" customFormat="1" ht="16.5" customHeight="1">
      <c r="A257" s="39"/>
      <c r="B257" s="40"/>
      <c r="C257" s="235" t="s">
        <v>319</v>
      </c>
      <c r="D257" s="235" t="s">
        <v>151</v>
      </c>
      <c r="E257" s="236" t="s">
        <v>320</v>
      </c>
      <c r="F257" s="237" t="s">
        <v>321</v>
      </c>
      <c r="G257" s="238" t="s">
        <v>175</v>
      </c>
      <c r="H257" s="239">
        <v>159.705</v>
      </c>
      <c r="I257" s="240"/>
      <c r="J257" s="241">
        <f>ROUND(I257*H257,2)</f>
        <v>0</v>
      </c>
      <c r="K257" s="242"/>
      <c r="L257" s="45"/>
      <c r="M257" s="243" t="s">
        <v>1</v>
      </c>
      <c r="N257" s="244" t="s">
        <v>40</v>
      </c>
      <c r="O257" s="92"/>
      <c r="P257" s="245">
        <f>O257*H257</f>
        <v>0</v>
      </c>
      <c r="Q257" s="245">
        <v>0</v>
      </c>
      <c r="R257" s="245">
        <f>Q257*H257</f>
        <v>0</v>
      </c>
      <c r="S257" s="245">
        <v>0.004</v>
      </c>
      <c r="T257" s="246">
        <f>S257*H257</f>
        <v>0.63882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268</v>
      </c>
      <c r="AT257" s="247" t="s">
        <v>151</v>
      </c>
      <c r="AU257" s="247" t="s">
        <v>85</v>
      </c>
      <c r="AY257" s="18" t="s">
        <v>149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83</v>
      </c>
      <c r="BK257" s="248">
        <f>ROUND(I257*H257,2)</f>
        <v>0</v>
      </c>
      <c r="BL257" s="18" t="s">
        <v>268</v>
      </c>
      <c r="BM257" s="247" t="s">
        <v>322</v>
      </c>
    </row>
    <row r="258" spans="1:51" s="13" customFormat="1" ht="12">
      <c r="A258" s="13"/>
      <c r="B258" s="249"/>
      <c r="C258" s="250"/>
      <c r="D258" s="251" t="s">
        <v>157</v>
      </c>
      <c r="E258" s="252" t="s">
        <v>1</v>
      </c>
      <c r="F258" s="253" t="s">
        <v>177</v>
      </c>
      <c r="G258" s="250"/>
      <c r="H258" s="254">
        <v>159.705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157</v>
      </c>
      <c r="AU258" s="260" t="s">
        <v>85</v>
      </c>
      <c r="AV258" s="13" t="s">
        <v>85</v>
      </c>
      <c r="AW258" s="13" t="s">
        <v>32</v>
      </c>
      <c r="AX258" s="13" t="s">
        <v>75</v>
      </c>
      <c r="AY258" s="260" t="s">
        <v>149</v>
      </c>
    </row>
    <row r="259" spans="1:51" s="14" customFormat="1" ht="12">
      <c r="A259" s="14"/>
      <c r="B259" s="264"/>
      <c r="C259" s="265"/>
      <c r="D259" s="251" t="s">
        <v>157</v>
      </c>
      <c r="E259" s="266" t="s">
        <v>1</v>
      </c>
      <c r="F259" s="267" t="s">
        <v>178</v>
      </c>
      <c r="G259" s="265"/>
      <c r="H259" s="268">
        <v>159.705</v>
      </c>
      <c r="I259" s="269"/>
      <c r="J259" s="265"/>
      <c r="K259" s="265"/>
      <c r="L259" s="270"/>
      <c r="M259" s="271"/>
      <c r="N259" s="272"/>
      <c r="O259" s="272"/>
      <c r="P259" s="272"/>
      <c r="Q259" s="272"/>
      <c r="R259" s="272"/>
      <c r="S259" s="272"/>
      <c r="T259" s="27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4" t="s">
        <v>157</v>
      </c>
      <c r="AU259" s="274" t="s">
        <v>85</v>
      </c>
      <c r="AV259" s="14" t="s">
        <v>155</v>
      </c>
      <c r="AW259" s="14" t="s">
        <v>32</v>
      </c>
      <c r="AX259" s="14" t="s">
        <v>83</v>
      </c>
      <c r="AY259" s="274" t="s">
        <v>149</v>
      </c>
    </row>
    <row r="260" spans="1:63" s="12" customFormat="1" ht="22.8" customHeight="1">
      <c r="A260" s="12"/>
      <c r="B260" s="219"/>
      <c r="C260" s="220"/>
      <c r="D260" s="221" t="s">
        <v>74</v>
      </c>
      <c r="E260" s="233" t="s">
        <v>323</v>
      </c>
      <c r="F260" s="233" t="s">
        <v>324</v>
      </c>
      <c r="G260" s="220"/>
      <c r="H260" s="220"/>
      <c r="I260" s="223"/>
      <c r="J260" s="234">
        <f>BK260</f>
        <v>0</v>
      </c>
      <c r="K260" s="220"/>
      <c r="L260" s="225"/>
      <c r="M260" s="226"/>
      <c r="N260" s="227"/>
      <c r="O260" s="227"/>
      <c r="P260" s="228">
        <f>P261</f>
        <v>0</v>
      </c>
      <c r="Q260" s="227"/>
      <c r="R260" s="228">
        <f>R261</f>
        <v>0</v>
      </c>
      <c r="S260" s="227"/>
      <c r="T260" s="229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0" t="s">
        <v>85</v>
      </c>
      <c r="AT260" s="231" t="s">
        <v>74</v>
      </c>
      <c r="AU260" s="231" t="s">
        <v>83</v>
      </c>
      <c r="AY260" s="230" t="s">
        <v>149</v>
      </c>
      <c r="BK260" s="232">
        <f>BK261</f>
        <v>0</v>
      </c>
    </row>
    <row r="261" spans="1:65" s="2" customFormat="1" ht="16.5" customHeight="1">
      <c r="A261" s="39"/>
      <c r="B261" s="40"/>
      <c r="C261" s="235" t="s">
        <v>325</v>
      </c>
      <c r="D261" s="235" t="s">
        <v>151</v>
      </c>
      <c r="E261" s="236" t="s">
        <v>326</v>
      </c>
      <c r="F261" s="237" t="s">
        <v>327</v>
      </c>
      <c r="G261" s="238" t="s">
        <v>328</v>
      </c>
      <c r="H261" s="239">
        <v>1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40</v>
      </c>
      <c r="O261" s="92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268</v>
      </c>
      <c r="AT261" s="247" t="s">
        <v>151</v>
      </c>
      <c r="AU261" s="247" t="s">
        <v>85</v>
      </c>
      <c r="AY261" s="18" t="s">
        <v>149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83</v>
      </c>
      <c r="BK261" s="248">
        <f>ROUND(I261*H261,2)</f>
        <v>0</v>
      </c>
      <c r="BL261" s="18" t="s">
        <v>268</v>
      </c>
      <c r="BM261" s="247" t="s">
        <v>329</v>
      </c>
    </row>
    <row r="262" spans="1:63" s="12" customFormat="1" ht="22.8" customHeight="1">
      <c r="A262" s="12"/>
      <c r="B262" s="219"/>
      <c r="C262" s="220"/>
      <c r="D262" s="221" t="s">
        <v>74</v>
      </c>
      <c r="E262" s="233" t="s">
        <v>330</v>
      </c>
      <c r="F262" s="233" t="s">
        <v>331</v>
      </c>
      <c r="G262" s="220"/>
      <c r="H262" s="220"/>
      <c r="I262" s="223"/>
      <c r="J262" s="234">
        <f>BK262</f>
        <v>0</v>
      </c>
      <c r="K262" s="220"/>
      <c r="L262" s="225"/>
      <c r="M262" s="226"/>
      <c r="N262" s="227"/>
      <c r="O262" s="227"/>
      <c r="P262" s="228">
        <f>P263</f>
        <v>0</v>
      </c>
      <c r="Q262" s="227"/>
      <c r="R262" s="228">
        <f>R263</f>
        <v>0</v>
      </c>
      <c r="S262" s="227"/>
      <c r="T262" s="229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0" t="s">
        <v>85</v>
      </c>
      <c r="AT262" s="231" t="s">
        <v>74</v>
      </c>
      <c r="AU262" s="231" t="s">
        <v>83</v>
      </c>
      <c r="AY262" s="230" t="s">
        <v>149</v>
      </c>
      <c r="BK262" s="232">
        <f>BK263</f>
        <v>0</v>
      </c>
    </row>
    <row r="263" spans="1:65" s="2" customFormat="1" ht="16.5" customHeight="1">
      <c r="A263" s="39"/>
      <c r="B263" s="40"/>
      <c r="C263" s="235" t="s">
        <v>332</v>
      </c>
      <c r="D263" s="235" t="s">
        <v>151</v>
      </c>
      <c r="E263" s="236" t="s">
        <v>333</v>
      </c>
      <c r="F263" s="237" t="s">
        <v>334</v>
      </c>
      <c r="G263" s="238" t="s">
        <v>328</v>
      </c>
      <c r="H263" s="239">
        <v>1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40</v>
      </c>
      <c r="O263" s="92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268</v>
      </c>
      <c r="AT263" s="247" t="s">
        <v>151</v>
      </c>
      <c r="AU263" s="247" t="s">
        <v>85</v>
      </c>
      <c r="AY263" s="18" t="s">
        <v>149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83</v>
      </c>
      <c r="BK263" s="248">
        <f>ROUND(I263*H263,2)</f>
        <v>0</v>
      </c>
      <c r="BL263" s="18" t="s">
        <v>268</v>
      </c>
      <c r="BM263" s="247" t="s">
        <v>335</v>
      </c>
    </row>
    <row r="264" spans="1:63" s="12" customFormat="1" ht="22.8" customHeight="1">
      <c r="A264" s="12"/>
      <c r="B264" s="219"/>
      <c r="C264" s="220"/>
      <c r="D264" s="221" t="s">
        <v>74</v>
      </c>
      <c r="E264" s="233" t="s">
        <v>336</v>
      </c>
      <c r="F264" s="233" t="s">
        <v>337</v>
      </c>
      <c r="G264" s="220"/>
      <c r="H264" s="220"/>
      <c r="I264" s="223"/>
      <c r="J264" s="234">
        <f>BK264</f>
        <v>0</v>
      </c>
      <c r="K264" s="220"/>
      <c r="L264" s="225"/>
      <c r="M264" s="226"/>
      <c r="N264" s="227"/>
      <c r="O264" s="227"/>
      <c r="P264" s="228">
        <f>SUM(P265:P271)</f>
        <v>0</v>
      </c>
      <c r="Q264" s="227"/>
      <c r="R264" s="228">
        <f>SUM(R265:R271)</f>
        <v>0</v>
      </c>
      <c r="S264" s="227"/>
      <c r="T264" s="229">
        <f>SUM(T265:T271)</f>
        <v>0.5128699999999999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0" t="s">
        <v>85</v>
      </c>
      <c r="AT264" s="231" t="s">
        <v>74</v>
      </c>
      <c r="AU264" s="231" t="s">
        <v>83</v>
      </c>
      <c r="AY264" s="230" t="s">
        <v>149</v>
      </c>
      <c r="BK264" s="232">
        <f>SUM(BK265:BK271)</f>
        <v>0</v>
      </c>
    </row>
    <row r="265" spans="1:65" s="2" customFormat="1" ht="16.5" customHeight="1">
      <c r="A265" s="39"/>
      <c r="B265" s="40"/>
      <c r="C265" s="235" t="s">
        <v>338</v>
      </c>
      <c r="D265" s="235" t="s">
        <v>151</v>
      </c>
      <c r="E265" s="236" t="s">
        <v>339</v>
      </c>
      <c r="F265" s="237" t="s">
        <v>340</v>
      </c>
      <c r="G265" s="238" t="s">
        <v>328</v>
      </c>
      <c r="H265" s="239">
        <v>3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40</v>
      </c>
      <c r="O265" s="92"/>
      <c r="P265" s="245">
        <f>O265*H265</f>
        <v>0</v>
      </c>
      <c r="Q265" s="245">
        <v>0</v>
      </c>
      <c r="R265" s="245">
        <f>Q265*H265</f>
        <v>0</v>
      </c>
      <c r="S265" s="245">
        <v>0.0342</v>
      </c>
      <c r="T265" s="246">
        <f>S265*H265</f>
        <v>0.1026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268</v>
      </c>
      <c r="AT265" s="247" t="s">
        <v>151</v>
      </c>
      <c r="AU265" s="247" t="s">
        <v>85</v>
      </c>
      <c r="AY265" s="18" t="s">
        <v>149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83</v>
      </c>
      <c r="BK265" s="248">
        <f>ROUND(I265*H265,2)</f>
        <v>0</v>
      </c>
      <c r="BL265" s="18" t="s">
        <v>268</v>
      </c>
      <c r="BM265" s="247" t="s">
        <v>341</v>
      </c>
    </row>
    <row r="266" spans="1:65" s="2" customFormat="1" ht="16.5" customHeight="1">
      <c r="A266" s="39"/>
      <c r="B266" s="40"/>
      <c r="C266" s="235" t="s">
        <v>342</v>
      </c>
      <c r="D266" s="235" t="s">
        <v>151</v>
      </c>
      <c r="E266" s="236" t="s">
        <v>343</v>
      </c>
      <c r="F266" s="237" t="s">
        <v>344</v>
      </c>
      <c r="G266" s="238" t="s">
        <v>328</v>
      </c>
      <c r="H266" s="239">
        <v>4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40</v>
      </c>
      <c r="O266" s="92"/>
      <c r="P266" s="245">
        <f>O266*H266</f>
        <v>0</v>
      </c>
      <c r="Q266" s="245">
        <v>0</v>
      </c>
      <c r="R266" s="245">
        <f>Q266*H266</f>
        <v>0</v>
      </c>
      <c r="S266" s="245">
        <v>0.01946</v>
      </c>
      <c r="T266" s="246">
        <f>S266*H266</f>
        <v>0.07784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268</v>
      </c>
      <c r="AT266" s="247" t="s">
        <v>151</v>
      </c>
      <c r="AU266" s="247" t="s">
        <v>85</v>
      </c>
      <c r="AY266" s="18" t="s">
        <v>149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83</v>
      </c>
      <c r="BK266" s="248">
        <f>ROUND(I266*H266,2)</f>
        <v>0</v>
      </c>
      <c r="BL266" s="18" t="s">
        <v>268</v>
      </c>
      <c r="BM266" s="247" t="s">
        <v>345</v>
      </c>
    </row>
    <row r="267" spans="1:65" s="2" customFormat="1" ht="24.15" customHeight="1">
      <c r="A267" s="39"/>
      <c r="B267" s="40"/>
      <c r="C267" s="235" t="s">
        <v>346</v>
      </c>
      <c r="D267" s="235" t="s">
        <v>151</v>
      </c>
      <c r="E267" s="236" t="s">
        <v>347</v>
      </c>
      <c r="F267" s="237" t="s">
        <v>348</v>
      </c>
      <c r="G267" s="238" t="s">
        <v>328</v>
      </c>
      <c r="H267" s="239">
        <v>1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40</v>
      </c>
      <c r="O267" s="92"/>
      <c r="P267" s="245">
        <f>O267*H267</f>
        <v>0</v>
      </c>
      <c r="Q267" s="245">
        <v>0</v>
      </c>
      <c r="R267" s="245">
        <f>Q267*H267</f>
        <v>0</v>
      </c>
      <c r="S267" s="245">
        <v>0.0092</v>
      </c>
      <c r="T267" s="246">
        <f>S267*H267</f>
        <v>0.0092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268</v>
      </c>
      <c r="AT267" s="247" t="s">
        <v>151</v>
      </c>
      <c r="AU267" s="247" t="s">
        <v>85</v>
      </c>
      <c r="AY267" s="18" t="s">
        <v>149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83</v>
      </c>
      <c r="BK267" s="248">
        <f>ROUND(I267*H267,2)</f>
        <v>0</v>
      </c>
      <c r="BL267" s="18" t="s">
        <v>268</v>
      </c>
      <c r="BM267" s="247" t="s">
        <v>349</v>
      </c>
    </row>
    <row r="268" spans="1:65" s="2" customFormat="1" ht="21.75" customHeight="1">
      <c r="A268" s="39"/>
      <c r="B268" s="40"/>
      <c r="C268" s="235" t="s">
        <v>350</v>
      </c>
      <c r="D268" s="235" t="s">
        <v>151</v>
      </c>
      <c r="E268" s="236" t="s">
        <v>351</v>
      </c>
      <c r="F268" s="237" t="s">
        <v>352</v>
      </c>
      <c r="G268" s="238" t="s">
        <v>328</v>
      </c>
      <c r="H268" s="239">
        <v>2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40</v>
      </c>
      <c r="O268" s="92"/>
      <c r="P268" s="245">
        <f>O268*H268</f>
        <v>0</v>
      </c>
      <c r="Q268" s="245">
        <v>0</v>
      </c>
      <c r="R268" s="245">
        <f>Q268*H268</f>
        <v>0</v>
      </c>
      <c r="S268" s="245">
        <v>0.155</v>
      </c>
      <c r="T268" s="246">
        <f>S268*H268</f>
        <v>0.31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268</v>
      </c>
      <c r="AT268" s="247" t="s">
        <v>151</v>
      </c>
      <c r="AU268" s="247" t="s">
        <v>85</v>
      </c>
      <c r="AY268" s="18" t="s">
        <v>149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83</v>
      </c>
      <c r="BK268" s="248">
        <f>ROUND(I268*H268,2)</f>
        <v>0</v>
      </c>
      <c r="BL268" s="18" t="s">
        <v>268</v>
      </c>
      <c r="BM268" s="247" t="s">
        <v>353</v>
      </c>
    </row>
    <row r="269" spans="1:65" s="2" customFormat="1" ht="16.5" customHeight="1">
      <c r="A269" s="39"/>
      <c r="B269" s="40"/>
      <c r="C269" s="235" t="s">
        <v>354</v>
      </c>
      <c r="D269" s="235" t="s">
        <v>151</v>
      </c>
      <c r="E269" s="236" t="s">
        <v>355</v>
      </c>
      <c r="F269" s="237" t="s">
        <v>356</v>
      </c>
      <c r="G269" s="238" t="s">
        <v>328</v>
      </c>
      <c r="H269" s="239">
        <v>3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40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0.00156</v>
      </c>
      <c r="T269" s="246">
        <f>S269*H269</f>
        <v>0.00468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268</v>
      </c>
      <c r="AT269" s="247" t="s">
        <v>151</v>
      </c>
      <c r="AU269" s="247" t="s">
        <v>85</v>
      </c>
      <c r="AY269" s="18" t="s">
        <v>149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83</v>
      </c>
      <c r="BK269" s="248">
        <f>ROUND(I269*H269,2)</f>
        <v>0</v>
      </c>
      <c r="BL269" s="18" t="s">
        <v>268</v>
      </c>
      <c r="BM269" s="247" t="s">
        <v>357</v>
      </c>
    </row>
    <row r="270" spans="1:65" s="2" customFormat="1" ht="16.5" customHeight="1">
      <c r="A270" s="39"/>
      <c r="B270" s="40"/>
      <c r="C270" s="235" t="s">
        <v>358</v>
      </c>
      <c r="D270" s="235" t="s">
        <v>151</v>
      </c>
      <c r="E270" s="236" t="s">
        <v>359</v>
      </c>
      <c r="F270" s="237" t="s">
        <v>360</v>
      </c>
      <c r="G270" s="238" t="s">
        <v>328</v>
      </c>
      <c r="H270" s="239">
        <v>5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40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0.00086</v>
      </c>
      <c r="T270" s="246">
        <f>S270*H270</f>
        <v>0.0043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268</v>
      </c>
      <c r="AT270" s="247" t="s">
        <v>151</v>
      </c>
      <c r="AU270" s="247" t="s">
        <v>85</v>
      </c>
      <c r="AY270" s="18" t="s">
        <v>149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83</v>
      </c>
      <c r="BK270" s="248">
        <f>ROUND(I270*H270,2)</f>
        <v>0</v>
      </c>
      <c r="BL270" s="18" t="s">
        <v>268</v>
      </c>
      <c r="BM270" s="247" t="s">
        <v>361</v>
      </c>
    </row>
    <row r="271" spans="1:65" s="2" customFormat="1" ht="16.5" customHeight="1">
      <c r="A271" s="39"/>
      <c r="B271" s="40"/>
      <c r="C271" s="235" t="s">
        <v>362</v>
      </c>
      <c r="D271" s="235" t="s">
        <v>151</v>
      </c>
      <c r="E271" s="236" t="s">
        <v>363</v>
      </c>
      <c r="F271" s="237" t="s">
        <v>364</v>
      </c>
      <c r="G271" s="238" t="s">
        <v>365</v>
      </c>
      <c r="H271" s="239">
        <v>5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40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0.00085</v>
      </c>
      <c r="T271" s="246">
        <f>S271*H271</f>
        <v>0.0042499999999999994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268</v>
      </c>
      <c r="AT271" s="247" t="s">
        <v>151</v>
      </c>
      <c r="AU271" s="247" t="s">
        <v>85</v>
      </c>
      <c r="AY271" s="18" t="s">
        <v>149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83</v>
      </c>
      <c r="BK271" s="248">
        <f>ROUND(I271*H271,2)</f>
        <v>0</v>
      </c>
      <c r="BL271" s="18" t="s">
        <v>268</v>
      </c>
      <c r="BM271" s="247" t="s">
        <v>366</v>
      </c>
    </row>
    <row r="272" spans="1:63" s="12" customFormat="1" ht="22.8" customHeight="1">
      <c r="A272" s="12"/>
      <c r="B272" s="219"/>
      <c r="C272" s="220"/>
      <c r="D272" s="221" t="s">
        <v>74</v>
      </c>
      <c r="E272" s="233" t="s">
        <v>367</v>
      </c>
      <c r="F272" s="233" t="s">
        <v>368</v>
      </c>
      <c r="G272" s="220"/>
      <c r="H272" s="220"/>
      <c r="I272" s="223"/>
      <c r="J272" s="234">
        <f>BK272</f>
        <v>0</v>
      </c>
      <c r="K272" s="220"/>
      <c r="L272" s="225"/>
      <c r="M272" s="226"/>
      <c r="N272" s="227"/>
      <c r="O272" s="227"/>
      <c r="P272" s="228">
        <f>P273</f>
        <v>0</v>
      </c>
      <c r="Q272" s="227"/>
      <c r="R272" s="228">
        <f>R273</f>
        <v>0.00017</v>
      </c>
      <c r="S272" s="227"/>
      <c r="T272" s="229">
        <f>T273</f>
        <v>0.30625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0" t="s">
        <v>85</v>
      </c>
      <c r="AT272" s="231" t="s">
        <v>74</v>
      </c>
      <c r="AU272" s="231" t="s">
        <v>83</v>
      </c>
      <c r="AY272" s="230" t="s">
        <v>149</v>
      </c>
      <c r="BK272" s="232">
        <f>BK273</f>
        <v>0</v>
      </c>
    </row>
    <row r="273" spans="1:65" s="2" customFormat="1" ht="24.15" customHeight="1">
      <c r="A273" s="39"/>
      <c r="B273" s="40"/>
      <c r="C273" s="235" t="s">
        <v>369</v>
      </c>
      <c r="D273" s="235" t="s">
        <v>151</v>
      </c>
      <c r="E273" s="236" t="s">
        <v>370</v>
      </c>
      <c r="F273" s="237" t="s">
        <v>371</v>
      </c>
      <c r="G273" s="238" t="s">
        <v>365</v>
      </c>
      <c r="H273" s="239">
        <v>1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40</v>
      </c>
      <c r="O273" s="92"/>
      <c r="P273" s="245">
        <f>O273*H273</f>
        <v>0</v>
      </c>
      <c r="Q273" s="245">
        <v>0.00017</v>
      </c>
      <c r="R273" s="245">
        <f>Q273*H273</f>
        <v>0.00017</v>
      </c>
      <c r="S273" s="245">
        <v>0.30625</v>
      </c>
      <c r="T273" s="246">
        <f>S273*H273</f>
        <v>0.30625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268</v>
      </c>
      <c r="AT273" s="247" t="s">
        <v>151</v>
      </c>
      <c r="AU273" s="247" t="s">
        <v>85</v>
      </c>
      <c r="AY273" s="18" t="s">
        <v>149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83</v>
      </c>
      <c r="BK273" s="248">
        <f>ROUND(I273*H273,2)</f>
        <v>0</v>
      </c>
      <c r="BL273" s="18" t="s">
        <v>268</v>
      </c>
      <c r="BM273" s="247" t="s">
        <v>372</v>
      </c>
    </row>
    <row r="274" spans="1:63" s="12" customFormat="1" ht="22.8" customHeight="1">
      <c r="A274" s="12"/>
      <c r="B274" s="219"/>
      <c r="C274" s="220"/>
      <c r="D274" s="221" t="s">
        <v>74</v>
      </c>
      <c r="E274" s="233" t="s">
        <v>373</v>
      </c>
      <c r="F274" s="233" t="s">
        <v>374</v>
      </c>
      <c r="G274" s="220"/>
      <c r="H274" s="220"/>
      <c r="I274" s="223"/>
      <c r="J274" s="234">
        <f>BK274</f>
        <v>0</v>
      </c>
      <c r="K274" s="220"/>
      <c r="L274" s="225"/>
      <c r="M274" s="226"/>
      <c r="N274" s="227"/>
      <c r="O274" s="227"/>
      <c r="P274" s="228">
        <f>SUM(P275:P276)</f>
        <v>0</v>
      </c>
      <c r="Q274" s="227"/>
      <c r="R274" s="228">
        <f>SUM(R275:R276)</f>
        <v>0.0089424</v>
      </c>
      <c r="S274" s="227"/>
      <c r="T274" s="229">
        <f>SUM(T275:T276)</f>
        <v>0.3159648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85</v>
      </c>
      <c r="AT274" s="231" t="s">
        <v>74</v>
      </c>
      <c r="AU274" s="231" t="s">
        <v>83</v>
      </c>
      <c r="AY274" s="230" t="s">
        <v>149</v>
      </c>
      <c r="BK274" s="232">
        <f>SUM(BK275:BK276)</f>
        <v>0</v>
      </c>
    </row>
    <row r="275" spans="1:65" s="2" customFormat="1" ht="16.5" customHeight="1">
      <c r="A275" s="39"/>
      <c r="B275" s="40"/>
      <c r="C275" s="235" t="s">
        <v>375</v>
      </c>
      <c r="D275" s="235" t="s">
        <v>151</v>
      </c>
      <c r="E275" s="236" t="s">
        <v>376</v>
      </c>
      <c r="F275" s="237" t="s">
        <v>377</v>
      </c>
      <c r="G275" s="238" t="s">
        <v>378</v>
      </c>
      <c r="H275" s="239">
        <v>298.08</v>
      </c>
      <c r="I275" s="240"/>
      <c r="J275" s="241">
        <f>ROUND(I275*H275,2)</f>
        <v>0</v>
      </c>
      <c r="K275" s="242"/>
      <c r="L275" s="45"/>
      <c r="M275" s="243" t="s">
        <v>1</v>
      </c>
      <c r="N275" s="244" t="s">
        <v>40</v>
      </c>
      <c r="O275" s="92"/>
      <c r="P275" s="245">
        <f>O275*H275</f>
        <v>0</v>
      </c>
      <c r="Q275" s="245">
        <v>3E-05</v>
      </c>
      <c r="R275" s="245">
        <f>Q275*H275</f>
        <v>0.0089424</v>
      </c>
      <c r="S275" s="245">
        <v>0.00106</v>
      </c>
      <c r="T275" s="246">
        <f>S275*H275</f>
        <v>0.3159648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268</v>
      </c>
      <c r="AT275" s="247" t="s">
        <v>151</v>
      </c>
      <c r="AU275" s="247" t="s">
        <v>85</v>
      </c>
      <c r="AY275" s="18" t="s">
        <v>149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83</v>
      </c>
      <c r="BK275" s="248">
        <f>ROUND(I275*H275,2)</f>
        <v>0</v>
      </c>
      <c r="BL275" s="18" t="s">
        <v>268</v>
      </c>
      <c r="BM275" s="247" t="s">
        <v>379</v>
      </c>
    </row>
    <row r="276" spans="1:51" s="13" customFormat="1" ht="12">
      <c r="A276" s="13"/>
      <c r="B276" s="249"/>
      <c r="C276" s="250"/>
      <c r="D276" s="251" t="s">
        <v>157</v>
      </c>
      <c r="E276" s="252" t="s">
        <v>1</v>
      </c>
      <c r="F276" s="253" t="s">
        <v>380</v>
      </c>
      <c r="G276" s="250"/>
      <c r="H276" s="254">
        <v>298.08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157</v>
      </c>
      <c r="AU276" s="260" t="s">
        <v>85</v>
      </c>
      <c r="AV276" s="13" t="s">
        <v>85</v>
      </c>
      <c r="AW276" s="13" t="s">
        <v>32</v>
      </c>
      <c r="AX276" s="13" t="s">
        <v>83</v>
      </c>
      <c r="AY276" s="260" t="s">
        <v>149</v>
      </c>
    </row>
    <row r="277" spans="1:63" s="12" customFormat="1" ht="22.8" customHeight="1">
      <c r="A277" s="12"/>
      <c r="B277" s="219"/>
      <c r="C277" s="220"/>
      <c r="D277" s="221" t="s">
        <v>74</v>
      </c>
      <c r="E277" s="233" t="s">
        <v>381</v>
      </c>
      <c r="F277" s="233" t="s">
        <v>382</v>
      </c>
      <c r="G277" s="220"/>
      <c r="H277" s="220"/>
      <c r="I277" s="223"/>
      <c r="J277" s="234">
        <f>BK277</f>
        <v>0</v>
      </c>
      <c r="K277" s="220"/>
      <c r="L277" s="225"/>
      <c r="M277" s="226"/>
      <c r="N277" s="227"/>
      <c r="O277" s="227"/>
      <c r="P277" s="228">
        <f>SUM(P278:P281)</f>
        <v>0</v>
      </c>
      <c r="Q277" s="227"/>
      <c r="R277" s="228">
        <f>SUM(R278:R281)</f>
        <v>0.00216</v>
      </c>
      <c r="S277" s="227"/>
      <c r="T277" s="229">
        <f>SUM(T278:T281)</f>
        <v>0.4815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0" t="s">
        <v>85</v>
      </c>
      <c r="AT277" s="231" t="s">
        <v>74</v>
      </c>
      <c r="AU277" s="231" t="s">
        <v>83</v>
      </c>
      <c r="AY277" s="230" t="s">
        <v>149</v>
      </c>
      <c r="BK277" s="232">
        <f>SUM(BK278:BK281)</f>
        <v>0</v>
      </c>
    </row>
    <row r="278" spans="1:65" s="2" customFormat="1" ht="24.15" customHeight="1">
      <c r="A278" s="39"/>
      <c r="B278" s="40"/>
      <c r="C278" s="235" t="s">
        <v>383</v>
      </c>
      <c r="D278" s="235" t="s">
        <v>151</v>
      </c>
      <c r="E278" s="236" t="s">
        <v>384</v>
      </c>
      <c r="F278" s="237" t="s">
        <v>385</v>
      </c>
      <c r="G278" s="238" t="s">
        <v>365</v>
      </c>
      <c r="H278" s="239">
        <v>54</v>
      </c>
      <c r="I278" s="240"/>
      <c r="J278" s="241">
        <f>ROUND(I278*H278,2)</f>
        <v>0</v>
      </c>
      <c r="K278" s="242"/>
      <c r="L278" s="45"/>
      <c r="M278" s="243" t="s">
        <v>1</v>
      </c>
      <c r="N278" s="244" t="s">
        <v>40</v>
      </c>
      <c r="O278" s="92"/>
      <c r="P278" s="245">
        <f>O278*H278</f>
        <v>0</v>
      </c>
      <c r="Q278" s="245">
        <v>4E-05</v>
      </c>
      <c r="R278" s="245">
        <f>Q278*H278</f>
        <v>0.00216</v>
      </c>
      <c r="S278" s="245">
        <v>0.00045</v>
      </c>
      <c r="T278" s="246">
        <f>S278*H278</f>
        <v>0.0243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268</v>
      </c>
      <c r="AT278" s="247" t="s">
        <v>151</v>
      </c>
      <c r="AU278" s="247" t="s">
        <v>85</v>
      </c>
      <c r="AY278" s="18" t="s">
        <v>149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83</v>
      </c>
      <c r="BK278" s="248">
        <f>ROUND(I278*H278,2)</f>
        <v>0</v>
      </c>
      <c r="BL278" s="18" t="s">
        <v>268</v>
      </c>
      <c r="BM278" s="247" t="s">
        <v>386</v>
      </c>
    </row>
    <row r="279" spans="1:51" s="13" customFormat="1" ht="12">
      <c r="A279" s="13"/>
      <c r="B279" s="249"/>
      <c r="C279" s="250"/>
      <c r="D279" s="251" t="s">
        <v>157</v>
      </c>
      <c r="E279" s="252" t="s">
        <v>1</v>
      </c>
      <c r="F279" s="253" t="s">
        <v>387</v>
      </c>
      <c r="G279" s="250"/>
      <c r="H279" s="254">
        <v>54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157</v>
      </c>
      <c r="AU279" s="260" t="s">
        <v>85</v>
      </c>
      <c r="AV279" s="13" t="s">
        <v>85</v>
      </c>
      <c r="AW279" s="13" t="s">
        <v>32</v>
      </c>
      <c r="AX279" s="13" t="s">
        <v>83</v>
      </c>
      <c r="AY279" s="260" t="s">
        <v>149</v>
      </c>
    </row>
    <row r="280" spans="1:65" s="2" customFormat="1" ht="24.15" customHeight="1">
      <c r="A280" s="39"/>
      <c r="B280" s="40"/>
      <c r="C280" s="235" t="s">
        <v>388</v>
      </c>
      <c r="D280" s="235" t="s">
        <v>151</v>
      </c>
      <c r="E280" s="236" t="s">
        <v>389</v>
      </c>
      <c r="F280" s="237" t="s">
        <v>390</v>
      </c>
      <c r="G280" s="238" t="s">
        <v>365</v>
      </c>
      <c r="H280" s="239">
        <v>18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40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0.0254</v>
      </c>
      <c r="T280" s="246">
        <f>S280*H280</f>
        <v>0.4572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268</v>
      </c>
      <c r="AT280" s="247" t="s">
        <v>151</v>
      </c>
      <c r="AU280" s="247" t="s">
        <v>85</v>
      </c>
      <c r="AY280" s="18" t="s">
        <v>149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83</v>
      </c>
      <c r="BK280" s="248">
        <f>ROUND(I280*H280,2)</f>
        <v>0</v>
      </c>
      <c r="BL280" s="18" t="s">
        <v>268</v>
      </c>
      <c r="BM280" s="247" t="s">
        <v>391</v>
      </c>
    </row>
    <row r="281" spans="1:51" s="13" customFormat="1" ht="12">
      <c r="A281" s="13"/>
      <c r="B281" s="249"/>
      <c r="C281" s="250"/>
      <c r="D281" s="251" t="s">
        <v>157</v>
      </c>
      <c r="E281" s="252" t="s">
        <v>1</v>
      </c>
      <c r="F281" s="253" t="s">
        <v>279</v>
      </c>
      <c r="G281" s="250"/>
      <c r="H281" s="254">
        <v>18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157</v>
      </c>
      <c r="AU281" s="260" t="s">
        <v>85</v>
      </c>
      <c r="AV281" s="13" t="s">
        <v>85</v>
      </c>
      <c r="AW281" s="13" t="s">
        <v>32</v>
      </c>
      <c r="AX281" s="13" t="s">
        <v>83</v>
      </c>
      <c r="AY281" s="260" t="s">
        <v>149</v>
      </c>
    </row>
    <row r="282" spans="1:63" s="12" customFormat="1" ht="22.8" customHeight="1">
      <c r="A282" s="12"/>
      <c r="B282" s="219"/>
      <c r="C282" s="220"/>
      <c r="D282" s="221" t="s">
        <v>74</v>
      </c>
      <c r="E282" s="233" t="s">
        <v>392</v>
      </c>
      <c r="F282" s="233" t="s">
        <v>393</v>
      </c>
      <c r="G282" s="220"/>
      <c r="H282" s="220"/>
      <c r="I282" s="223"/>
      <c r="J282" s="234">
        <f>BK282</f>
        <v>0</v>
      </c>
      <c r="K282" s="220"/>
      <c r="L282" s="225"/>
      <c r="M282" s="226"/>
      <c r="N282" s="227"/>
      <c r="O282" s="227"/>
      <c r="P282" s="228">
        <f>SUM(P283:P284)</f>
        <v>0</v>
      </c>
      <c r="Q282" s="227"/>
      <c r="R282" s="228">
        <f>SUM(R283:R284)</f>
        <v>0.0009000000000000001</v>
      </c>
      <c r="S282" s="227"/>
      <c r="T282" s="229">
        <f>SUM(T283:T284)</f>
        <v>0.41868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0" t="s">
        <v>85</v>
      </c>
      <c r="AT282" s="231" t="s">
        <v>74</v>
      </c>
      <c r="AU282" s="231" t="s">
        <v>83</v>
      </c>
      <c r="AY282" s="230" t="s">
        <v>149</v>
      </c>
      <c r="BK282" s="232">
        <f>SUM(BK283:BK284)</f>
        <v>0</v>
      </c>
    </row>
    <row r="283" spans="1:65" s="2" customFormat="1" ht="24.15" customHeight="1">
      <c r="A283" s="39"/>
      <c r="B283" s="40"/>
      <c r="C283" s="235" t="s">
        <v>394</v>
      </c>
      <c r="D283" s="235" t="s">
        <v>151</v>
      </c>
      <c r="E283" s="236" t="s">
        <v>395</v>
      </c>
      <c r="F283" s="237" t="s">
        <v>396</v>
      </c>
      <c r="G283" s="238" t="s">
        <v>365</v>
      </c>
      <c r="H283" s="239">
        <v>18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40</v>
      </c>
      <c r="O283" s="92"/>
      <c r="P283" s="245">
        <f>O283*H283</f>
        <v>0</v>
      </c>
      <c r="Q283" s="245">
        <v>5E-05</v>
      </c>
      <c r="R283" s="245">
        <f>Q283*H283</f>
        <v>0.0009000000000000001</v>
      </c>
      <c r="S283" s="245">
        <v>0.02326</v>
      </c>
      <c r="T283" s="246">
        <f>S283*H283</f>
        <v>0.41868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268</v>
      </c>
      <c r="AT283" s="247" t="s">
        <v>151</v>
      </c>
      <c r="AU283" s="247" t="s">
        <v>85</v>
      </c>
      <c r="AY283" s="18" t="s">
        <v>149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83</v>
      </c>
      <c r="BK283" s="248">
        <f>ROUND(I283*H283,2)</f>
        <v>0</v>
      </c>
      <c r="BL283" s="18" t="s">
        <v>268</v>
      </c>
      <c r="BM283" s="247" t="s">
        <v>397</v>
      </c>
    </row>
    <row r="284" spans="1:51" s="13" customFormat="1" ht="12">
      <c r="A284" s="13"/>
      <c r="B284" s="249"/>
      <c r="C284" s="250"/>
      <c r="D284" s="251" t="s">
        <v>157</v>
      </c>
      <c r="E284" s="252" t="s">
        <v>1</v>
      </c>
      <c r="F284" s="253" t="s">
        <v>279</v>
      </c>
      <c r="G284" s="250"/>
      <c r="H284" s="254">
        <v>18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157</v>
      </c>
      <c r="AU284" s="260" t="s">
        <v>85</v>
      </c>
      <c r="AV284" s="13" t="s">
        <v>85</v>
      </c>
      <c r="AW284" s="13" t="s">
        <v>32</v>
      </c>
      <c r="AX284" s="13" t="s">
        <v>83</v>
      </c>
      <c r="AY284" s="260" t="s">
        <v>149</v>
      </c>
    </row>
    <row r="285" spans="1:63" s="12" customFormat="1" ht="22.8" customHeight="1">
      <c r="A285" s="12"/>
      <c r="B285" s="219"/>
      <c r="C285" s="220"/>
      <c r="D285" s="221" t="s">
        <v>74</v>
      </c>
      <c r="E285" s="233" t="s">
        <v>398</v>
      </c>
      <c r="F285" s="233" t="s">
        <v>399</v>
      </c>
      <c r="G285" s="220"/>
      <c r="H285" s="220"/>
      <c r="I285" s="223"/>
      <c r="J285" s="234">
        <f>BK285</f>
        <v>0</v>
      </c>
      <c r="K285" s="220"/>
      <c r="L285" s="225"/>
      <c r="M285" s="226"/>
      <c r="N285" s="227"/>
      <c r="O285" s="227"/>
      <c r="P285" s="228">
        <f>P286</f>
        <v>0</v>
      </c>
      <c r="Q285" s="227"/>
      <c r="R285" s="228">
        <f>R286</f>
        <v>0</v>
      </c>
      <c r="S285" s="227"/>
      <c r="T285" s="229">
        <f>T286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0" t="s">
        <v>85</v>
      </c>
      <c r="AT285" s="231" t="s">
        <v>74</v>
      </c>
      <c r="AU285" s="231" t="s">
        <v>83</v>
      </c>
      <c r="AY285" s="230" t="s">
        <v>149</v>
      </c>
      <c r="BK285" s="232">
        <f>BK286</f>
        <v>0</v>
      </c>
    </row>
    <row r="286" spans="1:65" s="2" customFormat="1" ht="16.5" customHeight="1">
      <c r="A286" s="39"/>
      <c r="B286" s="40"/>
      <c r="C286" s="235" t="s">
        <v>400</v>
      </c>
      <c r="D286" s="235" t="s">
        <v>151</v>
      </c>
      <c r="E286" s="236" t="s">
        <v>401</v>
      </c>
      <c r="F286" s="237" t="s">
        <v>402</v>
      </c>
      <c r="G286" s="238" t="s">
        <v>328</v>
      </c>
      <c r="H286" s="239">
        <v>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40</v>
      </c>
      <c r="O286" s="92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268</v>
      </c>
      <c r="AT286" s="247" t="s">
        <v>151</v>
      </c>
      <c r="AU286" s="247" t="s">
        <v>85</v>
      </c>
      <c r="AY286" s="18" t="s">
        <v>149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83</v>
      </c>
      <c r="BK286" s="248">
        <f>ROUND(I286*H286,2)</f>
        <v>0</v>
      </c>
      <c r="BL286" s="18" t="s">
        <v>268</v>
      </c>
      <c r="BM286" s="247" t="s">
        <v>403</v>
      </c>
    </row>
    <row r="287" spans="1:63" s="12" customFormat="1" ht="22.8" customHeight="1">
      <c r="A287" s="12"/>
      <c r="B287" s="219"/>
      <c r="C287" s="220"/>
      <c r="D287" s="221" t="s">
        <v>74</v>
      </c>
      <c r="E287" s="233" t="s">
        <v>404</v>
      </c>
      <c r="F287" s="233" t="s">
        <v>405</v>
      </c>
      <c r="G287" s="220"/>
      <c r="H287" s="220"/>
      <c r="I287" s="223"/>
      <c r="J287" s="234">
        <f>BK287</f>
        <v>0</v>
      </c>
      <c r="K287" s="220"/>
      <c r="L287" s="225"/>
      <c r="M287" s="226"/>
      <c r="N287" s="227"/>
      <c r="O287" s="227"/>
      <c r="P287" s="228">
        <f>SUM(P288:P317)</f>
        <v>0</v>
      </c>
      <c r="Q287" s="227"/>
      <c r="R287" s="228">
        <f>SUM(R288:R317)</f>
        <v>0</v>
      </c>
      <c r="S287" s="227"/>
      <c r="T287" s="229">
        <f>SUM(T288:T317)</f>
        <v>67.18002200000001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0" t="s">
        <v>85</v>
      </c>
      <c r="AT287" s="231" t="s">
        <v>74</v>
      </c>
      <c r="AU287" s="231" t="s">
        <v>83</v>
      </c>
      <c r="AY287" s="230" t="s">
        <v>149</v>
      </c>
      <c r="BK287" s="232">
        <f>SUM(BK288:BK317)</f>
        <v>0</v>
      </c>
    </row>
    <row r="288" spans="1:65" s="2" customFormat="1" ht="16.5" customHeight="1">
      <c r="A288" s="39"/>
      <c r="B288" s="40"/>
      <c r="C288" s="235" t="s">
        <v>406</v>
      </c>
      <c r="D288" s="235" t="s">
        <v>151</v>
      </c>
      <c r="E288" s="236" t="s">
        <v>407</v>
      </c>
      <c r="F288" s="237" t="s">
        <v>408</v>
      </c>
      <c r="G288" s="238" t="s">
        <v>175</v>
      </c>
      <c r="H288" s="239">
        <v>2097.186</v>
      </c>
      <c r="I288" s="240"/>
      <c r="J288" s="241">
        <f>ROUND(I288*H288,2)</f>
        <v>0</v>
      </c>
      <c r="K288" s="242"/>
      <c r="L288" s="45"/>
      <c r="M288" s="243" t="s">
        <v>1</v>
      </c>
      <c r="N288" s="244" t="s">
        <v>40</v>
      </c>
      <c r="O288" s="92"/>
      <c r="P288" s="245">
        <f>O288*H288</f>
        <v>0</v>
      </c>
      <c r="Q288" s="245">
        <v>0</v>
      </c>
      <c r="R288" s="245">
        <f>Q288*H288</f>
        <v>0</v>
      </c>
      <c r="S288" s="245">
        <v>0.022</v>
      </c>
      <c r="T288" s="246">
        <f>S288*H288</f>
        <v>46.138092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7" t="s">
        <v>268</v>
      </c>
      <c r="AT288" s="247" t="s">
        <v>151</v>
      </c>
      <c r="AU288" s="247" t="s">
        <v>85</v>
      </c>
      <c r="AY288" s="18" t="s">
        <v>149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8" t="s">
        <v>83</v>
      </c>
      <c r="BK288" s="248">
        <f>ROUND(I288*H288,2)</f>
        <v>0</v>
      </c>
      <c r="BL288" s="18" t="s">
        <v>268</v>
      </c>
      <c r="BM288" s="247" t="s">
        <v>409</v>
      </c>
    </row>
    <row r="289" spans="1:51" s="13" customFormat="1" ht="12">
      <c r="A289" s="13"/>
      <c r="B289" s="249"/>
      <c r="C289" s="250"/>
      <c r="D289" s="251" t="s">
        <v>157</v>
      </c>
      <c r="E289" s="252" t="s">
        <v>1</v>
      </c>
      <c r="F289" s="253" t="s">
        <v>410</v>
      </c>
      <c r="G289" s="250"/>
      <c r="H289" s="254">
        <v>1788.696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157</v>
      </c>
      <c r="AU289" s="260" t="s">
        <v>85</v>
      </c>
      <c r="AV289" s="13" t="s">
        <v>85</v>
      </c>
      <c r="AW289" s="13" t="s">
        <v>32</v>
      </c>
      <c r="AX289" s="13" t="s">
        <v>75</v>
      </c>
      <c r="AY289" s="260" t="s">
        <v>149</v>
      </c>
    </row>
    <row r="290" spans="1:51" s="15" customFormat="1" ht="12">
      <c r="A290" s="15"/>
      <c r="B290" s="275"/>
      <c r="C290" s="276"/>
      <c r="D290" s="251" t="s">
        <v>157</v>
      </c>
      <c r="E290" s="277" t="s">
        <v>1</v>
      </c>
      <c r="F290" s="278" t="s">
        <v>411</v>
      </c>
      <c r="G290" s="276"/>
      <c r="H290" s="277" t="s">
        <v>1</v>
      </c>
      <c r="I290" s="279"/>
      <c r="J290" s="276"/>
      <c r="K290" s="276"/>
      <c r="L290" s="280"/>
      <c r="M290" s="281"/>
      <c r="N290" s="282"/>
      <c r="O290" s="282"/>
      <c r="P290" s="282"/>
      <c r="Q290" s="282"/>
      <c r="R290" s="282"/>
      <c r="S290" s="282"/>
      <c r="T290" s="28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84" t="s">
        <v>157</v>
      </c>
      <c r="AU290" s="284" t="s">
        <v>85</v>
      </c>
      <c r="AV290" s="15" t="s">
        <v>83</v>
      </c>
      <c r="AW290" s="15" t="s">
        <v>32</v>
      </c>
      <c r="AX290" s="15" t="s">
        <v>75</v>
      </c>
      <c r="AY290" s="284" t="s">
        <v>149</v>
      </c>
    </row>
    <row r="291" spans="1:51" s="13" customFormat="1" ht="12">
      <c r="A291" s="13"/>
      <c r="B291" s="249"/>
      <c r="C291" s="250"/>
      <c r="D291" s="251" t="s">
        <v>157</v>
      </c>
      <c r="E291" s="252" t="s">
        <v>1</v>
      </c>
      <c r="F291" s="253" t="s">
        <v>412</v>
      </c>
      <c r="G291" s="250"/>
      <c r="H291" s="254">
        <v>24.57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157</v>
      </c>
      <c r="AU291" s="260" t="s">
        <v>85</v>
      </c>
      <c r="AV291" s="13" t="s">
        <v>85</v>
      </c>
      <c r="AW291" s="13" t="s">
        <v>32</v>
      </c>
      <c r="AX291" s="13" t="s">
        <v>75</v>
      </c>
      <c r="AY291" s="260" t="s">
        <v>149</v>
      </c>
    </row>
    <row r="292" spans="1:51" s="13" customFormat="1" ht="12">
      <c r="A292" s="13"/>
      <c r="B292" s="249"/>
      <c r="C292" s="250"/>
      <c r="D292" s="251" t="s">
        <v>157</v>
      </c>
      <c r="E292" s="252" t="s">
        <v>1</v>
      </c>
      <c r="F292" s="253" t="s">
        <v>413</v>
      </c>
      <c r="G292" s="250"/>
      <c r="H292" s="254">
        <v>5.98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157</v>
      </c>
      <c r="AU292" s="260" t="s">
        <v>85</v>
      </c>
      <c r="AV292" s="13" t="s">
        <v>85</v>
      </c>
      <c r="AW292" s="13" t="s">
        <v>32</v>
      </c>
      <c r="AX292" s="13" t="s">
        <v>75</v>
      </c>
      <c r="AY292" s="260" t="s">
        <v>149</v>
      </c>
    </row>
    <row r="293" spans="1:51" s="13" customFormat="1" ht="12">
      <c r="A293" s="13"/>
      <c r="B293" s="249"/>
      <c r="C293" s="250"/>
      <c r="D293" s="251" t="s">
        <v>157</v>
      </c>
      <c r="E293" s="252" t="s">
        <v>1</v>
      </c>
      <c r="F293" s="253" t="s">
        <v>414</v>
      </c>
      <c r="G293" s="250"/>
      <c r="H293" s="254">
        <v>6.5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157</v>
      </c>
      <c r="AU293" s="260" t="s">
        <v>85</v>
      </c>
      <c r="AV293" s="13" t="s">
        <v>85</v>
      </c>
      <c r="AW293" s="13" t="s">
        <v>32</v>
      </c>
      <c r="AX293" s="13" t="s">
        <v>75</v>
      </c>
      <c r="AY293" s="260" t="s">
        <v>149</v>
      </c>
    </row>
    <row r="294" spans="1:51" s="13" customFormat="1" ht="12">
      <c r="A294" s="13"/>
      <c r="B294" s="249"/>
      <c r="C294" s="250"/>
      <c r="D294" s="251" t="s">
        <v>157</v>
      </c>
      <c r="E294" s="252" t="s">
        <v>1</v>
      </c>
      <c r="F294" s="253" t="s">
        <v>415</v>
      </c>
      <c r="G294" s="250"/>
      <c r="H294" s="254">
        <v>4.94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157</v>
      </c>
      <c r="AU294" s="260" t="s">
        <v>85</v>
      </c>
      <c r="AV294" s="13" t="s">
        <v>85</v>
      </c>
      <c r="AW294" s="13" t="s">
        <v>32</v>
      </c>
      <c r="AX294" s="13" t="s">
        <v>75</v>
      </c>
      <c r="AY294" s="260" t="s">
        <v>149</v>
      </c>
    </row>
    <row r="295" spans="1:51" s="13" customFormat="1" ht="12">
      <c r="A295" s="13"/>
      <c r="B295" s="249"/>
      <c r="C295" s="250"/>
      <c r="D295" s="251" t="s">
        <v>157</v>
      </c>
      <c r="E295" s="252" t="s">
        <v>1</v>
      </c>
      <c r="F295" s="253" t="s">
        <v>416</v>
      </c>
      <c r="G295" s="250"/>
      <c r="H295" s="254">
        <v>2.99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157</v>
      </c>
      <c r="AU295" s="260" t="s">
        <v>85</v>
      </c>
      <c r="AV295" s="13" t="s">
        <v>85</v>
      </c>
      <c r="AW295" s="13" t="s">
        <v>32</v>
      </c>
      <c r="AX295" s="13" t="s">
        <v>75</v>
      </c>
      <c r="AY295" s="260" t="s">
        <v>149</v>
      </c>
    </row>
    <row r="296" spans="1:51" s="13" customFormat="1" ht="12">
      <c r="A296" s="13"/>
      <c r="B296" s="249"/>
      <c r="C296" s="250"/>
      <c r="D296" s="251" t="s">
        <v>157</v>
      </c>
      <c r="E296" s="252" t="s">
        <v>1</v>
      </c>
      <c r="F296" s="253" t="s">
        <v>417</v>
      </c>
      <c r="G296" s="250"/>
      <c r="H296" s="254">
        <v>85.54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157</v>
      </c>
      <c r="AU296" s="260" t="s">
        <v>85</v>
      </c>
      <c r="AV296" s="13" t="s">
        <v>85</v>
      </c>
      <c r="AW296" s="13" t="s">
        <v>32</v>
      </c>
      <c r="AX296" s="13" t="s">
        <v>75</v>
      </c>
      <c r="AY296" s="260" t="s">
        <v>149</v>
      </c>
    </row>
    <row r="297" spans="1:51" s="13" customFormat="1" ht="12">
      <c r="A297" s="13"/>
      <c r="B297" s="249"/>
      <c r="C297" s="250"/>
      <c r="D297" s="251" t="s">
        <v>157</v>
      </c>
      <c r="E297" s="252" t="s">
        <v>1</v>
      </c>
      <c r="F297" s="253" t="s">
        <v>418</v>
      </c>
      <c r="G297" s="250"/>
      <c r="H297" s="254">
        <v>24.96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157</v>
      </c>
      <c r="AU297" s="260" t="s">
        <v>85</v>
      </c>
      <c r="AV297" s="13" t="s">
        <v>85</v>
      </c>
      <c r="AW297" s="13" t="s">
        <v>32</v>
      </c>
      <c r="AX297" s="13" t="s">
        <v>75</v>
      </c>
      <c r="AY297" s="260" t="s">
        <v>149</v>
      </c>
    </row>
    <row r="298" spans="1:51" s="13" customFormat="1" ht="12">
      <c r="A298" s="13"/>
      <c r="B298" s="249"/>
      <c r="C298" s="250"/>
      <c r="D298" s="251" t="s">
        <v>157</v>
      </c>
      <c r="E298" s="252" t="s">
        <v>1</v>
      </c>
      <c r="F298" s="253" t="s">
        <v>419</v>
      </c>
      <c r="G298" s="250"/>
      <c r="H298" s="254">
        <v>8.97</v>
      </c>
      <c r="I298" s="255"/>
      <c r="J298" s="250"/>
      <c r="K298" s="250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157</v>
      </c>
      <c r="AU298" s="260" t="s">
        <v>85</v>
      </c>
      <c r="AV298" s="13" t="s">
        <v>85</v>
      </c>
      <c r="AW298" s="13" t="s">
        <v>32</v>
      </c>
      <c r="AX298" s="13" t="s">
        <v>75</v>
      </c>
      <c r="AY298" s="260" t="s">
        <v>149</v>
      </c>
    </row>
    <row r="299" spans="1:51" s="15" customFormat="1" ht="12">
      <c r="A299" s="15"/>
      <c r="B299" s="275"/>
      <c r="C299" s="276"/>
      <c r="D299" s="251" t="s">
        <v>157</v>
      </c>
      <c r="E299" s="277" t="s">
        <v>1</v>
      </c>
      <c r="F299" s="278" t="s">
        <v>420</v>
      </c>
      <c r="G299" s="276"/>
      <c r="H299" s="277" t="s">
        <v>1</v>
      </c>
      <c r="I299" s="279"/>
      <c r="J299" s="276"/>
      <c r="K299" s="276"/>
      <c r="L299" s="280"/>
      <c r="M299" s="281"/>
      <c r="N299" s="282"/>
      <c r="O299" s="282"/>
      <c r="P299" s="282"/>
      <c r="Q299" s="282"/>
      <c r="R299" s="282"/>
      <c r="S299" s="282"/>
      <c r="T299" s="28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4" t="s">
        <v>157</v>
      </c>
      <c r="AU299" s="284" t="s">
        <v>85</v>
      </c>
      <c r="AV299" s="15" t="s">
        <v>83</v>
      </c>
      <c r="AW299" s="15" t="s">
        <v>32</v>
      </c>
      <c r="AX299" s="15" t="s">
        <v>75</v>
      </c>
      <c r="AY299" s="284" t="s">
        <v>149</v>
      </c>
    </row>
    <row r="300" spans="1:51" s="13" customFormat="1" ht="12">
      <c r="A300" s="13"/>
      <c r="B300" s="249"/>
      <c r="C300" s="250"/>
      <c r="D300" s="251" t="s">
        <v>157</v>
      </c>
      <c r="E300" s="252" t="s">
        <v>1</v>
      </c>
      <c r="F300" s="253" t="s">
        <v>421</v>
      </c>
      <c r="G300" s="250"/>
      <c r="H300" s="254">
        <v>46.8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157</v>
      </c>
      <c r="AU300" s="260" t="s">
        <v>85</v>
      </c>
      <c r="AV300" s="13" t="s">
        <v>85</v>
      </c>
      <c r="AW300" s="13" t="s">
        <v>32</v>
      </c>
      <c r="AX300" s="13" t="s">
        <v>75</v>
      </c>
      <c r="AY300" s="260" t="s">
        <v>149</v>
      </c>
    </row>
    <row r="301" spans="1:51" s="13" customFormat="1" ht="12">
      <c r="A301" s="13"/>
      <c r="B301" s="249"/>
      <c r="C301" s="250"/>
      <c r="D301" s="251" t="s">
        <v>157</v>
      </c>
      <c r="E301" s="252" t="s">
        <v>1</v>
      </c>
      <c r="F301" s="253" t="s">
        <v>422</v>
      </c>
      <c r="G301" s="250"/>
      <c r="H301" s="254">
        <v>16.38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157</v>
      </c>
      <c r="AU301" s="260" t="s">
        <v>85</v>
      </c>
      <c r="AV301" s="13" t="s">
        <v>85</v>
      </c>
      <c r="AW301" s="13" t="s">
        <v>32</v>
      </c>
      <c r="AX301" s="13" t="s">
        <v>75</v>
      </c>
      <c r="AY301" s="260" t="s">
        <v>149</v>
      </c>
    </row>
    <row r="302" spans="1:51" s="13" customFormat="1" ht="12">
      <c r="A302" s="13"/>
      <c r="B302" s="249"/>
      <c r="C302" s="250"/>
      <c r="D302" s="251" t="s">
        <v>157</v>
      </c>
      <c r="E302" s="252" t="s">
        <v>1</v>
      </c>
      <c r="F302" s="253" t="s">
        <v>423</v>
      </c>
      <c r="G302" s="250"/>
      <c r="H302" s="254">
        <v>31.98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157</v>
      </c>
      <c r="AU302" s="260" t="s">
        <v>85</v>
      </c>
      <c r="AV302" s="13" t="s">
        <v>85</v>
      </c>
      <c r="AW302" s="13" t="s">
        <v>32</v>
      </c>
      <c r="AX302" s="13" t="s">
        <v>75</v>
      </c>
      <c r="AY302" s="260" t="s">
        <v>149</v>
      </c>
    </row>
    <row r="303" spans="1:51" s="13" customFormat="1" ht="12">
      <c r="A303" s="13"/>
      <c r="B303" s="249"/>
      <c r="C303" s="250"/>
      <c r="D303" s="251" t="s">
        <v>157</v>
      </c>
      <c r="E303" s="252" t="s">
        <v>1</v>
      </c>
      <c r="F303" s="253" t="s">
        <v>424</v>
      </c>
      <c r="G303" s="250"/>
      <c r="H303" s="254">
        <v>48.88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157</v>
      </c>
      <c r="AU303" s="260" t="s">
        <v>85</v>
      </c>
      <c r="AV303" s="13" t="s">
        <v>85</v>
      </c>
      <c r="AW303" s="13" t="s">
        <v>32</v>
      </c>
      <c r="AX303" s="13" t="s">
        <v>75</v>
      </c>
      <c r="AY303" s="260" t="s">
        <v>149</v>
      </c>
    </row>
    <row r="304" spans="1:51" s="14" customFormat="1" ht="12">
      <c r="A304" s="14"/>
      <c r="B304" s="264"/>
      <c r="C304" s="265"/>
      <c r="D304" s="251" t="s">
        <v>157</v>
      </c>
      <c r="E304" s="266" t="s">
        <v>1</v>
      </c>
      <c r="F304" s="267" t="s">
        <v>178</v>
      </c>
      <c r="G304" s="265"/>
      <c r="H304" s="268">
        <v>2097.186</v>
      </c>
      <c r="I304" s="269"/>
      <c r="J304" s="265"/>
      <c r="K304" s="265"/>
      <c r="L304" s="270"/>
      <c r="M304" s="271"/>
      <c r="N304" s="272"/>
      <c r="O304" s="272"/>
      <c r="P304" s="272"/>
      <c r="Q304" s="272"/>
      <c r="R304" s="272"/>
      <c r="S304" s="272"/>
      <c r="T304" s="27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4" t="s">
        <v>157</v>
      </c>
      <c r="AU304" s="274" t="s">
        <v>85</v>
      </c>
      <c r="AV304" s="14" t="s">
        <v>155</v>
      </c>
      <c r="AW304" s="14" t="s">
        <v>32</v>
      </c>
      <c r="AX304" s="14" t="s">
        <v>83</v>
      </c>
      <c r="AY304" s="274" t="s">
        <v>149</v>
      </c>
    </row>
    <row r="305" spans="1:65" s="2" customFormat="1" ht="24.15" customHeight="1">
      <c r="A305" s="39"/>
      <c r="B305" s="40"/>
      <c r="C305" s="235" t="s">
        <v>425</v>
      </c>
      <c r="D305" s="235" t="s">
        <v>151</v>
      </c>
      <c r="E305" s="236" t="s">
        <v>426</v>
      </c>
      <c r="F305" s="237" t="s">
        <v>427</v>
      </c>
      <c r="G305" s="238" t="s">
        <v>175</v>
      </c>
      <c r="H305" s="239">
        <v>406.555</v>
      </c>
      <c r="I305" s="240"/>
      <c r="J305" s="241">
        <f>ROUND(I305*H305,2)</f>
        <v>0</v>
      </c>
      <c r="K305" s="242"/>
      <c r="L305" s="45"/>
      <c r="M305" s="243" t="s">
        <v>1</v>
      </c>
      <c r="N305" s="244" t="s">
        <v>40</v>
      </c>
      <c r="O305" s="92"/>
      <c r="P305" s="245">
        <f>O305*H305</f>
        <v>0</v>
      </c>
      <c r="Q305" s="245">
        <v>0</v>
      </c>
      <c r="R305" s="245">
        <f>Q305*H305</f>
        <v>0</v>
      </c>
      <c r="S305" s="245">
        <v>0.014</v>
      </c>
      <c r="T305" s="246">
        <f>S305*H305</f>
        <v>5.69177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7" t="s">
        <v>268</v>
      </c>
      <c r="AT305" s="247" t="s">
        <v>151</v>
      </c>
      <c r="AU305" s="247" t="s">
        <v>85</v>
      </c>
      <c r="AY305" s="18" t="s">
        <v>149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8" t="s">
        <v>83</v>
      </c>
      <c r="BK305" s="248">
        <f>ROUND(I305*H305,2)</f>
        <v>0</v>
      </c>
      <c r="BL305" s="18" t="s">
        <v>268</v>
      </c>
      <c r="BM305" s="247" t="s">
        <v>428</v>
      </c>
    </row>
    <row r="306" spans="1:51" s="13" customFormat="1" ht="12">
      <c r="A306" s="13"/>
      <c r="B306" s="249"/>
      <c r="C306" s="250"/>
      <c r="D306" s="251" t="s">
        <v>157</v>
      </c>
      <c r="E306" s="252" t="s">
        <v>1</v>
      </c>
      <c r="F306" s="253" t="s">
        <v>429</v>
      </c>
      <c r="G306" s="250"/>
      <c r="H306" s="254">
        <v>5.14</v>
      </c>
      <c r="I306" s="255"/>
      <c r="J306" s="250"/>
      <c r="K306" s="250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157</v>
      </c>
      <c r="AU306" s="260" t="s">
        <v>85</v>
      </c>
      <c r="AV306" s="13" t="s">
        <v>85</v>
      </c>
      <c r="AW306" s="13" t="s">
        <v>32</v>
      </c>
      <c r="AX306" s="13" t="s">
        <v>75</v>
      </c>
      <c r="AY306" s="260" t="s">
        <v>149</v>
      </c>
    </row>
    <row r="307" spans="1:51" s="13" customFormat="1" ht="12">
      <c r="A307" s="13"/>
      <c r="B307" s="249"/>
      <c r="C307" s="250"/>
      <c r="D307" s="251" t="s">
        <v>157</v>
      </c>
      <c r="E307" s="252" t="s">
        <v>1</v>
      </c>
      <c r="F307" s="253" t="s">
        <v>430</v>
      </c>
      <c r="G307" s="250"/>
      <c r="H307" s="254">
        <v>8.176</v>
      </c>
      <c r="I307" s="255"/>
      <c r="J307" s="250"/>
      <c r="K307" s="250"/>
      <c r="L307" s="256"/>
      <c r="M307" s="257"/>
      <c r="N307" s="258"/>
      <c r="O307" s="258"/>
      <c r="P307" s="258"/>
      <c r="Q307" s="258"/>
      <c r="R307" s="258"/>
      <c r="S307" s="258"/>
      <c r="T307" s="25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157</v>
      </c>
      <c r="AU307" s="260" t="s">
        <v>85</v>
      </c>
      <c r="AV307" s="13" t="s">
        <v>85</v>
      </c>
      <c r="AW307" s="13" t="s">
        <v>32</v>
      </c>
      <c r="AX307" s="13" t="s">
        <v>75</v>
      </c>
      <c r="AY307" s="260" t="s">
        <v>149</v>
      </c>
    </row>
    <row r="308" spans="1:51" s="13" customFormat="1" ht="12">
      <c r="A308" s="13"/>
      <c r="B308" s="249"/>
      <c r="C308" s="250"/>
      <c r="D308" s="251" t="s">
        <v>157</v>
      </c>
      <c r="E308" s="252" t="s">
        <v>1</v>
      </c>
      <c r="F308" s="253" t="s">
        <v>431</v>
      </c>
      <c r="G308" s="250"/>
      <c r="H308" s="254">
        <v>45.479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157</v>
      </c>
      <c r="AU308" s="260" t="s">
        <v>85</v>
      </c>
      <c r="AV308" s="13" t="s">
        <v>85</v>
      </c>
      <c r="AW308" s="13" t="s">
        <v>32</v>
      </c>
      <c r="AX308" s="13" t="s">
        <v>75</v>
      </c>
      <c r="AY308" s="260" t="s">
        <v>149</v>
      </c>
    </row>
    <row r="309" spans="1:51" s="13" customFormat="1" ht="12">
      <c r="A309" s="13"/>
      <c r="B309" s="249"/>
      <c r="C309" s="250"/>
      <c r="D309" s="251" t="s">
        <v>157</v>
      </c>
      <c r="E309" s="252" t="s">
        <v>1</v>
      </c>
      <c r="F309" s="253" t="s">
        <v>432</v>
      </c>
      <c r="G309" s="250"/>
      <c r="H309" s="254">
        <v>347.76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157</v>
      </c>
      <c r="AU309" s="260" t="s">
        <v>85</v>
      </c>
      <c r="AV309" s="13" t="s">
        <v>85</v>
      </c>
      <c r="AW309" s="13" t="s">
        <v>32</v>
      </c>
      <c r="AX309" s="13" t="s">
        <v>75</v>
      </c>
      <c r="AY309" s="260" t="s">
        <v>149</v>
      </c>
    </row>
    <row r="310" spans="1:51" s="14" customFormat="1" ht="12">
      <c r="A310" s="14"/>
      <c r="B310" s="264"/>
      <c r="C310" s="265"/>
      <c r="D310" s="251" t="s">
        <v>157</v>
      </c>
      <c r="E310" s="266" t="s">
        <v>1</v>
      </c>
      <c r="F310" s="267" t="s">
        <v>178</v>
      </c>
      <c r="G310" s="265"/>
      <c r="H310" s="268">
        <v>406.555</v>
      </c>
      <c r="I310" s="269"/>
      <c r="J310" s="265"/>
      <c r="K310" s="265"/>
      <c r="L310" s="270"/>
      <c r="M310" s="271"/>
      <c r="N310" s="272"/>
      <c r="O310" s="272"/>
      <c r="P310" s="272"/>
      <c r="Q310" s="272"/>
      <c r="R310" s="272"/>
      <c r="S310" s="272"/>
      <c r="T310" s="27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4" t="s">
        <v>157</v>
      </c>
      <c r="AU310" s="274" t="s">
        <v>85</v>
      </c>
      <c r="AV310" s="14" t="s">
        <v>155</v>
      </c>
      <c r="AW310" s="14" t="s">
        <v>32</v>
      </c>
      <c r="AX310" s="14" t="s">
        <v>83</v>
      </c>
      <c r="AY310" s="274" t="s">
        <v>149</v>
      </c>
    </row>
    <row r="311" spans="1:65" s="2" customFormat="1" ht="24.15" customHeight="1">
      <c r="A311" s="39"/>
      <c r="B311" s="40"/>
      <c r="C311" s="235" t="s">
        <v>433</v>
      </c>
      <c r="D311" s="235" t="s">
        <v>151</v>
      </c>
      <c r="E311" s="236" t="s">
        <v>434</v>
      </c>
      <c r="F311" s="237" t="s">
        <v>435</v>
      </c>
      <c r="G311" s="238" t="s">
        <v>378</v>
      </c>
      <c r="H311" s="239">
        <v>166.92</v>
      </c>
      <c r="I311" s="240"/>
      <c r="J311" s="241">
        <f>ROUND(I311*H311,2)</f>
        <v>0</v>
      </c>
      <c r="K311" s="242"/>
      <c r="L311" s="45"/>
      <c r="M311" s="243" t="s">
        <v>1</v>
      </c>
      <c r="N311" s="244" t="s">
        <v>40</v>
      </c>
      <c r="O311" s="92"/>
      <c r="P311" s="245">
        <f>O311*H311</f>
        <v>0</v>
      </c>
      <c r="Q311" s="245">
        <v>0</v>
      </c>
      <c r="R311" s="245">
        <f>Q311*H311</f>
        <v>0</v>
      </c>
      <c r="S311" s="245">
        <v>0.008</v>
      </c>
      <c r="T311" s="246">
        <f>S311*H311</f>
        <v>1.3353599999999999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268</v>
      </c>
      <c r="AT311" s="247" t="s">
        <v>151</v>
      </c>
      <c r="AU311" s="247" t="s">
        <v>85</v>
      </c>
      <c r="AY311" s="18" t="s">
        <v>149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83</v>
      </c>
      <c r="BK311" s="248">
        <f>ROUND(I311*H311,2)</f>
        <v>0</v>
      </c>
      <c r="BL311" s="18" t="s">
        <v>268</v>
      </c>
      <c r="BM311" s="247" t="s">
        <v>436</v>
      </c>
    </row>
    <row r="312" spans="1:51" s="13" customFormat="1" ht="12">
      <c r="A312" s="13"/>
      <c r="B312" s="249"/>
      <c r="C312" s="250"/>
      <c r="D312" s="251" t="s">
        <v>157</v>
      </c>
      <c r="E312" s="252" t="s">
        <v>1</v>
      </c>
      <c r="F312" s="253" t="s">
        <v>437</v>
      </c>
      <c r="G312" s="250"/>
      <c r="H312" s="254">
        <v>166.92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157</v>
      </c>
      <c r="AU312" s="260" t="s">
        <v>85</v>
      </c>
      <c r="AV312" s="13" t="s">
        <v>85</v>
      </c>
      <c r="AW312" s="13" t="s">
        <v>32</v>
      </c>
      <c r="AX312" s="13" t="s">
        <v>83</v>
      </c>
      <c r="AY312" s="260" t="s">
        <v>149</v>
      </c>
    </row>
    <row r="313" spans="1:65" s="2" customFormat="1" ht="24.15" customHeight="1">
      <c r="A313" s="39"/>
      <c r="B313" s="40"/>
      <c r="C313" s="235" t="s">
        <v>438</v>
      </c>
      <c r="D313" s="235" t="s">
        <v>151</v>
      </c>
      <c r="E313" s="236" t="s">
        <v>439</v>
      </c>
      <c r="F313" s="237" t="s">
        <v>440</v>
      </c>
      <c r="G313" s="238" t="s">
        <v>378</v>
      </c>
      <c r="H313" s="239">
        <v>427.7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40</v>
      </c>
      <c r="O313" s="92"/>
      <c r="P313" s="245">
        <f>O313*H313</f>
        <v>0</v>
      </c>
      <c r="Q313" s="245">
        <v>0</v>
      </c>
      <c r="R313" s="245">
        <f>Q313*H313</f>
        <v>0</v>
      </c>
      <c r="S313" s="245">
        <v>0.024</v>
      </c>
      <c r="T313" s="246">
        <f>S313*H313</f>
        <v>10.2648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268</v>
      </c>
      <c r="AT313" s="247" t="s">
        <v>151</v>
      </c>
      <c r="AU313" s="247" t="s">
        <v>85</v>
      </c>
      <c r="AY313" s="18" t="s">
        <v>149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83</v>
      </c>
      <c r="BK313" s="248">
        <f>ROUND(I313*H313,2)</f>
        <v>0</v>
      </c>
      <c r="BL313" s="18" t="s">
        <v>268</v>
      </c>
      <c r="BM313" s="247" t="s">
        <v>441</v>
      </c>
    </row>
    <row r="314" spans="1:51" s="13" customFormat="1" ht="12">
      <c r="A314" s="13"/>
      <c r="B314" s="249"/>
      <c r="C314" s="250"/>
      <c r="D314" s="251" t="s">
        <v>157</v>
      </c>
      <c r="E314" s="252" t="s">
        <v>1</v>
      </c>
      <c r="F314" s="253" t="s">
        <v>442</v>
      </c>
      <c r="G314" s="250"/>
      <c r="H314" s="254">
        <v>427.7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157</v>
      </c>
      <c r="AU314" s="260" t="s">
        <v>85</v>
      </c>
      <c r="AV314" s="13" t="s">
        <v>85</v>
      </c>
      <c r="AW314" s="13" t="s">
        <v>32</v>
      </c>
      <c r="AX314" s="13" t="s">
        <v>75</v>
      </c>
      <c r="AY314" s="260" t="s">
        <v>149</v>
      </c>
    </row>
    <row r="315" spans="1:51" s="14" customFormat="1" ht="12">
      <c r="A315" s="14"/>
      <c r="B315" s="264"/>
      <c r="C315" s="265"/>
      <c r="D315" s="251" t="s">
        <v>157</v>
      </c>
      <c r="E315" s="266" t="s">
        <v>1</v>
      </c>
      <c r="F315" s="267" t="s">
        <v>178</v>
      </c>
      <c r="G315" s="265"/>
      <c r="H315" s="268">
        <v>427.7</v>
      </c>
      <c r="I315" s="269"/>
      <c r="J315" s="265"/>
      <c r="K315" s="265"/>
      <c r="L315" s="270"/>
      <c r="M315" s="271"/>
      <c r="N315" s="272"/>
      <c r="O315" s="272"/>
      <c r="P315" s="272"/>
      <c r="Q315" s="272"/>
      <c r="R315" s="272"/>
      <c r="S315" s="272"/>
      <c r="T315" s="27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4" t="s">
        <v>157</v>
      </c>
      <c r="AU315" s="274" t="s">
        <v>85</v>
      </c>
      <c r="AV315" s="14" t="s">
        <v>155</v>
      </c>
      <c r="AW315" s="14" t="s">
        <v>32</v>
      </c>
      <c r="AX315" s="14" t="s">
        <v>83</v>
      </c>
      <c r="AY315" s="274" t="s">
        <v>149</v>
      </c>
    </row>
    <row r="316" spans="1:65" s="2" customFormat="1" ht="33" customHeight="1">
      <c r="A316" s="39"/>
      <c r="B316" s="40"/>
      <c r="C316" s="235" t="s">
        <v>443</v>
      </c>
      <c r="D316" s="235" t="s">
        <v>151</v>
      </c>
      <c r="E316" s="236" t="s">
        <v>444</v>
      </c>
      <c r="F316" s="237" t="s">
        <v>445</v>
      </c>
      <c r="G316" s="238" t="s">
        <v>378</v>
      </c>
      <c r="H316" s="239">
        <v>150</v>
      </c>
      <c r="I316" s="240"/>
      <c r="J316" s="241">
        <f>ROUND(I316*H316,2)</f>
        <v>0</v>
      </c>
      <c r="K316" s="242"/>
      <c r="L316" s="45"/>
      <c r="M316" s="243" t="s">
        <v>1</v>
      </c>
      <c r="N316" s="244" t="s">
        <v>40</v>
      </c>
      <c r="O316" s="92"/>
      <c r="P316" s="245">
        <f>O316*H316</f>
        <v>0</v>
      </c>
      <c r="Q316" s="245">
        <v>0</v>
      </c>
      <c r="R316" s="245">
        <f>Q316*H316</f>
        <v>0</v>
      </c>
      <c r="S316" s="245">
        <v>0.025</v>
      </c>
      <c r="T316" s="246">
        <f>S316*H316</f>
        <v>3.75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268</v>
      </c>
      <c r="AT316" s="247" t="s">
        <v>151</v>
      </c>
      <c r="AU316" s="247" t="s">
        <v>85</v>
      </c>
      <c r="AY316" s="18" t="s">
        <v>149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83</v>
      </c>
      <c r="BK316" s="248">
        <f>ROUND(I316*H316,2)</f>
        <v>0</v>
      </c>
      <c r="BL316" s="18" t="s">
        <v>268</v>
      </c>
      <c r="BM316" s="247" t="s">
        <v>446</v>
      </c>
    </row>
    <row r="317" spans="1:51" s="13" customFormat="1" ht="12">
      <c r="A317" s="13"/>
      <c r="B317" s="249"/>
      <c r="C317" s="250"/>
      <c r="D317" s="251" t="s">
        <v>157</v>
      </c>
      <c r="E317" s="252" t="s">
        <v>1</v>
      </c>
      <c r="F317" s="253" t="s">
        <v>447</v>
      </c>
      <c r="G317" s="250"/>
      <c r="H317" s="254">
        <v>150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157</v>
      </c>
      <c r="AU317" s="260" t="s">
        <v>85</v>
      </c>
      <c r="AV317" s="13" t="s">
        <v>85</v>
      </c>
      <c r="AW317" s="13" t="s">
        <v>32</v>
      </c>
      <c r="AX317" s="13" t="s">
        <v>83</v>
      </c>
      <c r="AY317" s="260" t="s">
        <v>149</v>
      </c>
    </row>
    <row r="318" spans="1:63" s="12" customFormat="1" ht="22.8" customHeight="1">
      <c r="A318" s="12"/>
      <c r="B318" s="219"/>
      <c r="C318" s="220"/>
      <c r="D318" s="221" t="s">
        <v>74</v>
      </c>
      <c r="E318" s="233" t="s">
        <v>448</v>
      </c>
      <c r="F318" s="233" t="s">
        <v>449</v>
      </c>
      <c r="G318" s="220"/>
      <c r="H318" s="220"/>
      <c r="I318" s="223"/>
      <c r="J318" s="234">
        <f>BK318</f>
        <v>0</v>
      </c>
      <c r="K318" s="220"/>
      <c r="L318" s="225"/>
      <c r="M318" s="226"/>
      <c r="N318" s="227"/>
      <c r="O318" s="227"/>
      <c r="P318" s="228">
        <f>SUM(P319:P340)</f>
        <v>0</v>
      </c>
      <c r="Q318" s="227"/>
      <c r="R318" s="228">
        <f>SUM(R319:R340)</f>
        <v>0</v>
      </c>
      <c r="S318" s="227"/>
      <c r="T318" s="229">
        <f>SUM(T319:T340)</f>
        <v>1.56880856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0" t="s">
        <v>85</v>
      </c>
      <c r="AT318" s="231" t="s">
        <v>74</v>
      </c>
      <c r="AU318" s="231" t="s">
        <v>83</v>
      </c>
      <c r="AY318" s="230" t="s">
        <v>149</v>
      </c>
      <c r="BK318" s="232">
        <f>SUM(BK319:BK340)</f>
        <v>0</v>
      </c>
    </row>
    <row r="319" spans="1:65" s="2" customFormat="1" ht="16.5" customHeight="1">
      <c r="A319" s="39"/>
      <c r="B319" s="40"/>
      <c r="C319" s="235" t="s">
        <v>450</v>
      </c>
      <c r="D319" s="235" t="s">
        <v>151</v>
      </c>
      <c r="E319" s="236" t="s">
        <v>451</v>
      </c>
      <c r="F319" s="237" t="s">
        <v>452</v>
      </c>
      <c r="G319" s="238" t="s">
        <v>175</v>
      </c>
      <c r="H319" s="239">
        <v>213.429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40</v>
      </c>
      <c r="O319" s="92"/>
      <c r="P319" s="245">
        <f>O319*H319</f>
        <v>0</v>
      </c>
      <c r="Q319" s="245">
        <v>0</v>
      </c>
      <c r="R319" s="245">
        <f>Q319*H319</f>
        <v>0</v>
      </c>
      <c r="S319" s="245">
        <v>0.00594</v>
      </c>
      <c r="T319" s="246">
        <f>S319*H319</f>
        <v>1.26776826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268</v>
      </c>
      <c r="AT319" s="247" t="s">
        <v>151</v>
      </c>
      <c r="AU319" s="247" t="s">
        <v>85</v>
      </c>
      <c r="AY319" s="18" t="s">
        <v>149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83</v>
      </c>
      <c r="BK319" s="248">
        <f>ROUND(I319*H319,2)</f>
        <v>0</v>
      </c>
      <c r="BL319" s="18" t="s">
        <v>268</v>
      </c>
      <c r="BM319" s="247" t="s">
        <v>453</v>
      </c>
    </row>
    <row r="320" spans="1:51" s="13" customFormat="1" ht="12">
      <c r="A320" s="13"/>
      <c r="B320" s="249"/>
      <c r="C320" s="250"/>
      <c r="D320" s="251" t="s">
        <v>157</v>
      </c>
      <c r="E320" s="252" t="s">
        <v>1</v>
      </c>
      <c r="F320" s="253" t="s">
        <v>454</v>
      </c>
      <c r="G320" s="250"/>
      <c r="H320" s="254">
        <v>213.429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157</v>
      </c>
      <c r="AU320" s="260" t="s">
        <v>85</v>
      </c>
      <c r="AV320" s="13" t="s">
        <v>85</v>
      </c>
      <c r="AW320" s="13" t="s">
        <v>32</v>
      </c>
      <c r="AX320" s="13" t="s">
        <v>83</v>
      </c>
      <c r="AY320" s="260" t="s">
        <v>149</v>
      </c>
    </row>
    <row r="321" spans="1:65" s="2" customFormat="1" ht="16.5" customHeight="1">
      <c r="A321" s="39"/>
      <c r="B321" s="40"/>
      <c r="C321" s="235" t="s">
        <v>455</v>
      </c>
      <c r="D321" s="235" t="s">
        <v>151</v>
      </c>
      <c r="E321" s="236" t="s">
        <v>456</v>
      </c>
      <c r="F321" s="237" t="s">
        <v>457</v>
      </c>
      <c r="G321" s="238" t="s">
        <v>378</v>
      </c>
      <c r="H321" s="239">
        <v>42.292</v>
      </c>
      <c r="I321" s="240"/>
      <c r="J321" s="241">
        <f>ROUND(I321*H321,2)</f>
        <v>0</v>
      </c>
      <c r="K321" s="242"/>
      <c r="L321" s="45"/>
      <c r="M321" s="243" t="s">
        <v>1</v>
      </c>
      <c r="N321" s="244" t="s">
        <v>40</v>
      </c>
      <c r="O321" s="92"/>
      <c r="P321" s="245">
        <f>O321*H321</f>
        <v>0</v>
      </c>
      <c r="Q321" s="245">
        <v>0</v>
      </c>
      <c r="R321" s="245">
        <f>Q321*H321</f>
        <v>0</v>
      </c>
      <c r="S321" s="245">
        <v>0.0017</v>
      </c>
      <c r="T321" s="246">
        <f>S321*H321</f>
        <v>0.0718964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7" t="s">
        <v>268</v>
      </c>
      <c r="AT321" s="247" t="s">
        <v>151</v>
      </c>
      <c r="AU321" s="247" t="s">
        <v>85</v>
      </c>
      <c r="AY321" s="18" t="s">
        <v>149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8" t="s">
        <v>83</v>
      </c>
      <c r="BK321" s="248">
        <f>ROUND(I321*H321,2)</f>
        <v>0</v>
      </c>
      <c r="BL321" s="18" t="s">
        <v>268</v>
      </c>
      <c r="BM321" s="247" t="s">
        <v>458</v>
      </c>
    </row>
    <row r="322" spans="1:51" s="13" customFormat="1" ht="12">
      <c r="A322" s="13"/>
      <c r="B322" s="249"/>
      <c r="C322" s="250"/>
      <c r="D322" s="251" t="s">
        <v>157</v>
      </c>
      <c r="E322" s="252" t="s">
        <v>1</v>
      </c>
      <c r="F322" s="253" t="s">
        <v>459</v>
      </c>
      <c r="G322" s="250"/>
      <c r="H322" s="254">
        <v>16.642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157</v>
      </c>
      <c r="AU322" s="260" t="s">
        <v>85</v>
      </c>
      <c r="AV322" s="13" t="s">
        <v>85</v>
      </c>
      <c r="AW322" s="13" t="s">
        <v>32</v>
      </c>
      <c r="AX322" s="13" t="s">
        <v>75</v>
      </c>
      <c r="AY322" s="260" t="s">
        <v>149</v>
      </c>
    </row>
    <row r="323" spans="1:51" s="13" customFormat="1" ht="12">
      <c r="A323" s="13"/>
      <c r="B323" s="249"/>
      <c r="C323" s="250"/>
      <c r="D323" s="251" t="s">
        <v>157</v>
      </c>
      <c r="E323" s="252" t="s">
        <v>1</v>
      </c>
      <c r="F323" s="253" t="s">
        <v>460</v>
      </c>
      <c r="G323" s="250"/>
      <c r="H323" s="254">
        <v>25.65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157</v>
      </c>
      <c r="AU323" s="260" t="s">
        <v>85</v>
      </c>
      <c r="AV323" s="13" t="s">
        <v>85</v>
      </c>
      <c r="AW323" s="13" t="s">
        <v>32</v>
      </c>
      <c r="AX323" s="13" t="s">
        <v>75</v>
      </c>
      <c r="AY323" s="260" t="s">
        <v>149</v>
      </c>
    </row>
    <row r="324" spans="1:51" s="14" customFormat="1" ht="12">
      <c r="A324" s="14"/>
      <c r="B324" s="264"/>
      <c r="C324" s="265"/>
      <c r="D324" s="251" t="s">
        <v>157</v>
      </c>
      <c r="E324" s="266" t="s">
        <v>1</v>
      </c>
      <c r="F324" s="267" t="s">
        <v>178</v>
      </c>
      <c r="G324" s="265"/>
      <c r="H324" s="268">
        <v>42.292</v>
      </c>
      <c r="I324" s="269"/>
      <c r="J324" s="265"/>
      <c r="K324" s="265"/>
      <c r="L324" s="270"/>
      <c r="M324" s="271"/>
      <c r="N324" s="272"/>
      <c r="O324" s="272"/>
      <c r="P324" s="272"/>
      <c r="Q324" s="272"/>
      <c r="R324" s="272"/>
      <c r="S324" s="272"/>
      <c r="T324" s="27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4" t="s">
        <v>157</v>
      </c>
      <c r="AU324" s="274" t="s">
        <v>85</v>
      </c>
      <c r="AV324" s="14" t="s">
        <v>155</v>
      </c>
      <c r="AW324" s="14" t="s">
        <v>32</v>
      </c>
      <c r="AX324" s="14" t="s">
        <v>83</v>
      </c>
      <c r="AY324" s="274" t="s">
        <v>149</v>
      </c>
    </row>
    <row r="325" spans="1:65" s="2" customFormat="1" ht="21.75" customHeight="1">
      <c r="A325" s="39"/>
      <c r="B325" s="40"/>
      <c r="C325" s="235" t="s">
        <v>461</v>
      </c>
      <c r="D325" s="235" t="s">
        <v>151</v>
      </c>
      <c r="E325" s="236" t="s">
        <v>462</v>
      </c>
      <c r="F325" s="237" t="s">
        <v>463</v>
      </c>
      <c r="G325" s="238" t="s">
        <v>378</v>
      </c>
      <c r="H325" s="239">
        <v>25.65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40</v>
      </c>
      <c r="O325" s="92"/>
      <c r="P325" s="245">
        <f>O325*H325</f>
        <v>0</v>
      </c>
      <c r="Q325" s="245">
        <v>0</v>
      </c>
      <c r="R325" s="245">
        <f>Q325*H325</f>
        <v>0</v>
      </c>
      <c r="S325" s="245">
        <v>0.00177</v>
      </c>
      <c r="T325" s="246">
        <f>S325*H325</f>
        <v>0.045400499999999996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268</v>
      </c>
      <c r="AT325" s="247" t="s">
        <v>151</v>
      </c>
      <c r="AU325" s="247" t="s">
        <v>85</v>
      </c>
      <c r="AY325" s="18" t="s">
        <v>149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83</v>
      </c>
      <c r="BK325" s="248">
        <f>ROUND(I325*H325,2)</f>
        <v>0</v>
      </c>
      <c r="BL325" s="18" t="s">
        <v>268</v>
      </c>
      <c r="BM325" s="247" t="s">
        <v>464</v>
      </c>
    </row>
    <row r="326" spans="1:65" s="2" customFormat="1" ht="16.5" customHeight="1">
      <c r="A326" s="39"/>
      <c r="B326" s="40"/>
      <c r="C326" s="235" t="s">
        <v>465</v>
      </c>
      <c r="D326" s="235" t="s">
        <v>151</v>
      </c>
      <c r="E326" s="236" t="s">
        <v>466</v>
      </c>
      <c r="F326" s="237" t="s">
        <v>467</v>
      </c>
      <c r="G326" s="238" t="s">
        <v>378</v>
      </c>
      <c r="H326" s="239">
        <v>38.1</v>
      </c>
      <c r="I326" s="240"/>
      <c r="J326" s="241">
        <f>ROUND(I326*H326,2)</f>
        <v>0</v>
      </c>
      <c r="K326" s="242"/>
      <c r="L326" s="45"/>
      <c r="M326" s="243" t="s">
        <v>1</v>
      </c>
      <c r="N326" s="244" t="s">
        <v>40</v>
      </c>
      <c r="O326" s="92"/>
      <c r="P326" s="245">
        <f>O326*H326</f>
        <v>0</v>
      </c>
      <c r="Q326" s="245">
        <v>0</v>
      </c>
      <c r="R326" s="245">
        <f>Q326*H326</f>
        <v>0</v>
      </c>
      <c r="S326" s="245">
        <v>0.00167</v>
      </c>
      <c r="T326" s="246">
        <f>S326*H326</f>
        <v>0.063627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7" t="s">
        <v>268</v>
      </c>
      <c r="AT326" s="247" t="s">
        <v>151</v>
      </c>
      <c r="AU326" s="247" t="s">
        <v>85</v>
      </c>
      <c r="AY326" s="18" t="s">
        <v>149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8" t="s">
        <v>83</v>
      </c>
      <c r="BK326" s="248">
        <f>ROUND(I326*H326,2)</f>
        <v>0</v>
      </c>
      <c r="BL326" s="18" t="s">
        <v>268</v>
      </c>
      <c r="BM326" s="247" t="s">
        <v>468</v>
      </c>
    </row>
    <row r="327" spans="1:51" s="15" customFormat="1" ht="12">
      <c r="A327" s="15"/>
      <c r="B327" s="275"/>
      <c r="C327" s="276"/>
      <c r="D327" s="251" t="s">
        <v>157</v>
      </c>
      <c r="E327" s="277" t="s">
        <v>1</v>
      </c>
      <c r="F327" s="278" t="s">
        <v>210</v>
      </c>
      <c r="G327" s="276"/>
      <c r="H327" s="277" t="s">
        <v>1</v>
      </c>
      <c r="I327" s="279"/>
      <c r="J327" s="276"/>
      <c r="K327" s="276"/>
      <c r="L327" s="280"/>
      <c r="M327" s="281"/>
      <c r="N327" s="282"/>
      <c r="O327" s="282"/>
      <c r="P327" s="282"/>
      <c r="Q327" s="282"/>
      <c r="R327" s="282"/>
      <c r="S327" s="282"/>
      <c r="T327" s="28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4" t="s">
        <v>157</v>
      </c>
      <c r="AU327" s="284" t="s">
        <v>85</v>
      </c>
      <c r="AV327" s="15" t="s">
        <v>83</v>
      </c>
      <c r="AW327" s="15" t="s">
        <v>32</v>
      </c>
      <c r="AX327" s="15" t="s">
        <v>75</v>
      </c>
      <c r="AY327" s="284" t="s">
        <v>149</v>
      </c>
    </row>
    <row r="328" spans="1:51" s="13" customFormat="1" ht="12">
      <c r="A328" s="13"/>
      <c r="B328" s="249"/>
      <c r="C328" s="250"/>
      <c r="D328" s="251" t="s">
        <v>157</v>
      </c>
      <c r="E328" s="252" t="s">
        <v>1</v>
      </c>
      <c r="F328" s="253" t="s">
        <v>469</v>
      </c>
      <c r="G328" s="250"/>
      <c r="H328" s="254">
        <v>9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157</v>
      </c>
      <c r="AU328" s="260" t="s">
        <v>85</v>
      </c>
      <c r="AV328" s="13" t="s">
        <v>85</v>
      </c>
      <c r="AW328" s="13" t="s">
        <v>32</v>
      </c>
      <c r="AX328" s="13" t="s">
        <v>75</v>
      </c>
      <c r="AY328" s="260" t="s">
        <v>149</v>
      </c>
    </row>
    <row r="329" spans="1:51" s="13" customFormat="1" ht="12">
      <c r="A329" s="13"/>
      <c r="B329" s="249"/>
      <c r="C329" s="250"/>
      <c r="D329" s="251" t="s">
        <v>157</v>
      </c>
      <c r="E329" s="252" t="s">
        <v>1</v>
      </c>
      <c r="F329" s="253" t="s">
        <v>470</v>
      </c>
      <c r="G329" s="250"/>
      <c r="H329" s="254">
        <v>2.1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157</v>
      </c>
      <c r="AU329" s="260" t="s">
        <v>85</v>
      </c>
      <c r="AV329" s="13" t="s">
        <v>85</v>
      </c>
      <c r="AW329" s="13" t="s">
        <v>32</v>
      </c>
      <c r="AX329" s="13" t="s">
        <v>75</v>
      </c>
      <c r="AY329" s="260" t="s">
        <v>149</v>
      </c>
    </row>
    <row r="330" spans="1:51" s="13" customFormat="1" ht="12">
      <c r="A330" s="13"/>
      <c r="B330" s="249"/>
      <c r="C330" s="250"/>
      <c r="D330" s="251" t="s">
        <v>157</v>
      </c>
      <c r="E330" s="252" t="s">
        <v>1</v>
      </c>
      <c r="F330" s="253" t="s">
        <v>469</v>
      </c>
      <c r="G330" s="250"/>
      <c r="H330" s="254">
        <v>9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157</v>
      </c>
      <c r="AU330" s="260" t="s">
        <v>85</v>
      </c>
      <c r="AV330" s="13" t="s">
        <v>85</v>
      </c>
      <c r="AW330" s="13" t="s">
        <v>32</v>
      </c>
      <c r="AX330" s="13" t="s">
        <v>75</v>
      </c>
      <c r="AY330" s="260" t="s">
        <v>149</v>
      </c>
    </row>
    <row r="331" spans="1:51" s="13" customFormat="1" ht="12">
      <c r="A331" s="13"/>
      <c r="B331" s="249"/>
      <c r="C331" s="250"/>
      <c r="D331" s="251" t="s">
        <v>157</v>
      </c>
      <c r="E331" s="252" t="s">
        <v>1</v>
      </c>
      <c r="F331" s="253" t="s">
        <v>471</v>
      </c>
      <c r="G331" s="250"/>
      <c r="H331" s="254">
        <v>1.8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157</v>
      </c>
      <c r="AU331" s="260" t="s">
        <v>85</v>
      </c>
      <c r="AV331" s="13" t="s">
        <v>85</v>
      </c>
      <c r="AW331" s="13" t="s">
        <v>32</v>
      </c>
      <c r="AX331" s="13" t="s">
        <v>75</v>
      </c>
      <c r="AY331" s="260" t="s">
        <v>149</v>
      </c>
    </row>
    <row r="332" spans="1:51" s="16" customFormat="1" ht="12">
      <c r="A332" s="16"/>
      <c r="B332" s="285"/>
      <c r="C332" s="286"/>
      <c r="D332" s="251" t="s">
        <v>157</v>
      </c>
      <c r="E332" s="287" t="s">
        <v>1</v>
      </c>
      <c r="F332" s="288" t="s">
        <v>222</v>
      </c>
      <c r="G332" s="286"/>
      <c r="H332" s="289">
        <v>21.9</v>
      </c>
      <c r="I332" s="290"/>
      <c r="J332" s="286"/>
      <c r="K332" s="286"/>
      <c r="L332" s="291"/>
      <c r="M332" s="292"/>
      <c r="N332" s="293"/>
      <c r="O332" s="293"/>
      <c r="P332" s="293"/>
      <c r="Q332" s="293"/>
      <c r="R332" s="293"/>
      <c r="S332" s="293"/>
      <c r="T332" s="294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95" t="s">
        <v>157</v>
      </c>
      <c r="AU332" s="295" t="s">
        <v>85</v>
      </c>
      <c r="AV332" s="16" t="s">
        <v>162</v>
      </c>
      <c r="AW332" s="16" t="s">
        <v>32</v>
      </c>
      <c r="AX332" s="16" t="s">
        <v>75</v>
      </c>
      <c r="AY332" s="295" t="s">
        <v>149</v>
      </c>
    </row>
    <row r="333" spans="1:51" s="15" customFormat="1" ht="12">
      <c r="A333" s="15"/>
      <c r="B333" s="275"/>
      <c r="C333" s="276"/>
      <c r="D333" s="251" t="s">
        <v>157</v>
      </c>
      <c r="E333" s="277" t="s">
        <v>1</v>
      </c>
      <c r="F333" s="278" t="s">
        <v>223</v>
      </c>
      <c r="G333" s="276"/>
      <c r="H333" s="277" t="s">
        <v>1</v>
      </c>
      <c r="I333" s="279"/>
      <c r="J333" s="276"/>
      <c r="K333" s="276"/>
      <c r="L333" s="280"/>
      <c r="M333" s="281"/>
      <c r="N333" s="282"/>
      <c r="O333" s="282"/>
      <c r="P333" s="282"/>
      <c r="Q333" s="282"/>
      <c r="R333" s="282"/>
      <c r="S333" s="282"/>
      <c r="T333" s="28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84" t="s">
        <v>157</v>
      </c>
      <c r="AU333" s="284" t="s">
        <v>85</v>
      </c>
      <c r="AV333" s="15" t="s">
        <v>83</v>
      </c>
      <c r="AW333" s="15" t="s">
        <v>32</v>
      </c>
      <c r="AX333" s="15" t="s">
        <v>75</v>
      </c>
      <c r="AY333" s="284" t="s">
        <v>149</v>
      </c>
    </row>
    <row r="334" spans="1:51" s="13" customFormat="1" ht="12">
      <c r="A334" s="13"/>
      <c r="B334" s="249"/>
      <c r="C334" s="250"/>
      <c r="D334" s="251" t="s">
        <v>157</v>
      </c>
      <c r="E334" s="252" t="s">
        <v>1</v>
      </c>
      <c r="F334" s="253" t="s">
        <v>472</v>
      </c>
      <c r="G334" s="250"/>
      <c r="H334" s="254">
        <v>12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157</v>
      </c>
      <c r="AU334" s="260" t="s">
        <v>85</v>
      </c>
      <c r="AV334" s="13" t="s">
        <v>85</v>
      </c>
      <c r="AW334" s="13" t="s">
        <v>32</v>
      </c>
      <c r="AX334" s="13" t="s">
        <v>75</v>
      </c>
      <c r="AY334" s="260" t="s">
        <v>149</v>
      </c>
    </row>
    <row r="335" spans="1:51" s="13" customFormat="1" ht="12">
      <c r="A335" s="13"/>
      <c r="B335" s="249"/>
      <c r="C335" s="250"/>
      <c r="D335" s="251" t="s">
        <v>157</v>
      </c>
      <c r="E335" s="252" t="s">
        <v>1</v>
      </c>
      <c r="F335" s="253" t="s">
        <v>473</v>
      </c>
      <c r="G335" s="250"/>
      <c r="H335" s="254">
        <v>4.2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157</v>
      </c>
      <c r="AU335" s="260" t="s">
        <v>85</v>
      </c>
      <c r="AV335" s="13" t="s">
        <v>85</v>
      </c>
      <c r="AW335" s="13" t="s">
        <v>32</v>
      </c>
      <c r="AX335" s="13" t="s">
        <v>75</v>
      </c>
      <c r="AY335" s="260" t="s">
        <v>149</v>
      </c>
    </row>
    <row r="336" spans="1:51" s="16" customFormat="1" ht="12">
      <c r="A336" s="16"/>
      <c r="B336" s="285"/>
      <c r="C336" s="286"/>
      <c r="D336" s="251" t="s">
        <v>157</v>
      </c>
      <c r="E336" s="287" t="s">
        <v>1</v>
      </c>
      <c r="F336" s="288" t="s">
        <v>222</v>
      </c>
      <c r="G336" s="286"/>
      <c r="H336" s="289">
        <v>16.2</v>
      </c>
      <c r="I336" s="290"/>
      <c r="J336" s="286"/>
      <c r="K336" s="286"/>
      <c r="L336" s="291"/>
      <c r="M336" s="292"/>
      <c r="N336" s="293"/>
      <c r="O336" s="293"/>
      <c r="P336" s="293"/>
      <c r="Q336" s="293"/>
      <c r="R336" s="293"/>
      <c r="S336" s="293"/>
      <c r="T336" s="294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95" t="s">
        <v>157</v>
      </c>
      <c r="AU336" s="295" t="s">
        <v>85</v>
      </c>
      <c r="AV336" s="16" t="s">
        <v>162</v>
      </c>
      <c r="AW336" s="16" t="s">
        <v>32</v>
      </c>
      <c r="AX336" s="16" t="s">
        <v>75</v>
      </c>
      <c r="AY336" s="295" t="s">
        <v>149</v>
      </c>
    </row>
    <row r="337" spans="1:51" s="14" customFormat="1" ht="12">
      <c r="A337" s="14"/>
      <c r="B337" s="264"/>
      <c r="C337" s="265"/>
      <c r="D337" s="251" t="s">
        <v>157</v>
      </c>
      <c r="E337" s="266" t="s">
        <v>1</v>
      </c>
      <c r="F337" s="267" t="s">
        <v>178</v>
      </c>
      <c r="G337" s="265"/>
      <c r="H337" s="268">
        <v>38.1</v>
      </c>
      <c r="I337" s="269"/>
      <c r="J337" s="265"/>
      <c r="K337" s="265"/>
      <c r="L337" s="270"/>
      <c r="M337" s="271"/>
      <c r="N337" s="272"/>
      <c r="O337" s="272"/>
      <c r="P337" s="272"/>
      <c r="Q337" s="272"/>
      <c r="R337" s="272"/>
      <c r="S337" s="272"/>
      <c r="T337" s="27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4" t="s">
        <v>157</v>
      </c>
      <c r="AU337" s="274" t="s">
        <v>85</v>
      </c>
      <c r="AV337" s="14" t="s">
        <v>155</v>
      </c>
      <c r="AW337" s="14" t="s">
        <v>32</v>
      </c>
      <c r="AX337" s="14" t="s">
        <v>83</v>
      </c>
      <c r="AY337" s="274" t="s">
        <v>149</v>
      </c>
    </row>
    <row r="338" spans="1:65" s="2" customFormat="1" ht="16.5" customHeight="1">
      <c r="A338" s="39"/>
      <c r="B338" s="40"/>
      <c r="C338" s="235" t="s">
        <v>474</v>
      </c>
      <c r="D338" s="235" t="s">
        <v>151</v>
      </c>
      <c r="E338" s="236" t="s">
        <v>475</v>
      </c>
      <c r="F338" s="237" t="s">
        <v>476</v>
      </c>
      <c r="G338" s="238" t="s">
        <v>378</v>
      </c>
      <c r="H338" s="239">
        <v>25.65</v>
      </c>
      <c r="I338" s="240"/>
      <c r="J338" s="241">
        <f>ROUND(I338*H338,2)</f>
        <v>0</v>
      </c>
      <c r="K338" s="242"/>
      <c r="L338" s="45"/>
      <c r="M338" s="243" t="s">
        <v>1</v>
      </c>
      <c r="N338" s="244" t="s">
        <v>40</v>
      </c>
      <c r="O338" s="92"/>
      <c r="P338" s="245">
        <f>O338*H338</f>
        <v>0</v>
      </c>
      <c r="Q338" s="245">
        <v>0</v>
      </c>
      <c r="R338" s="245">
        <f>Q338*H338</f>
        <v>0</v>
      </c>
      <c r="S338" s="245">
        <v>0.0026</v>
      </c>
      <c r="T338" s="246">
        <f>S338*H338</f>
        <v>0.06669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7" t="s">
        <v>268</v>
      </c>
      <c r="AT338" s="247" t="s">
        <v>151</v>
      </c>
      <c r="AU338" s="247" t="s">
        <v>85</v>
      </c>
      <c r="AY338" s="18" t="s">
        <v>149</v>
      </c>
      <c r="BE338" s="248">
        <f>IF(N338="základní",J338,0)</f>
        <v>0</v>
      </c>
      <c r="BF338" s="248">
        <f>IF(N338="snížená",J338,0)</f>
        <v>0</v>
      </c>
      <c r="BG338" s="248">
        <f>IF(N338="zákl. přenesená",J338,0)</f>
        <v>0</v>
      </c>
      <c r="BH338" s="248">
        <f>IF(N338="sníž. přenesená",J338,0)</f>
        <v>0</v>
      </c>
      <c r="BI338" s="248">
        <f>IF(N338="nulová",J338,0)</f>
        <v>0</v>
      </c>
      <c r="BJ338" s="18" t="s">
        <v>83</v>
      </c>
      <c r="BK338" s="248">
        <f>ROUND(I338*H338,2)</f>
        <v>0</v>
      </c>
      <c r="BL338" s="18" t="s">
        <v>268</v>
      </c>
      <c r="BM338" s="247" t="s">
        <v>477</v>
      </c>
    </row>
    <row r="339" spans="1:65" s="2" customFormat="1" ht="16.5" customHeight="1">
      <c r="A339" s="39"/>
      <c r="B339" s="40"/>
      <c r="C339" s="235" t="s">
        <v>478</v>
      </c>
      <c r="D339" s="235" t="s">
        <v>151</v>
      </c>
      <c r="E339" s="236" t="s">
        <v>479</v>
      </c>
      <c r="F339" s="237" t="s">
        <v>480</v>
      </c>
      <c r="G339" s="238" t="s">
        <v>378</v>
      </c>
      <c r="H339" s="239">
        <v>13.56</v>
      </c>
      <c r="I339" s="240"/>
      <c r="J339" s="241">
        <f>ROUND(I339*H339,2)</f>
        <v>0</v>
      </c>
      <c r="K339" s="242"/>
      <c r="L339" s="45"/>
      <c r="M339" s="243" t="s">
        <v>1</v>
      </c>
      <c r="N339" s="244" t="s">
        <v>40</v>
      </c>
      <c r="O339" s="92"/>
      <c r="P339" s="245">
        <f>O339*H339</f>
        <v>0</v>
      </c>
      <c r="Q339" s="245">
        <v>0</v>
      </c>
      <c r="R339" s="245">
        <f>Q339*H339</f>
        <v>0</v>
      </c>
      <c r="S339" s="245">
        <v>0.00394</v>
      </c>
      <c r="T339" s="246">
        <f>S339*H339</f>
        <v>0.0534264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268</v>
      </c>
      <c r="AT339" s="247" t="s">
        <v>151</v>
      </c>
      <c r="AU339" s="247" t="s">
        <v>85</v>
      </c>
      <c r="AY339" s="18" t="s">
        <v>149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83</v>
      </c>
      <c r="BK339" s="248">
        <f>ROUND(I339*H339,2)</f>
        <v>0</v>
      </c>
      <c r="BL339" s="18" t="s">
        <v>268</v>
      </c>
      <c r="BM339" s="247" t="s">
        <v>481</v>
      </c>
    </row>
    <row r="340" spans="1:51" s="13" customFormat="1" ht="12">
      <c r="A340" s="13"/>
      <c r="B340" s="249"/>
      <c r="C340" s="250"/>
      <c r="D340" s="251" t="s">
        <v>157</v>
      </c>
      <c r="E340" s="252" t="s">
        <v>1</v>
      </c>
      <c r="F340" s="253" t="s">
        <v>482</v>
      </c>
      <c r="G340" s="250"/>
      <c r="H340" s="254">
        <v>13.56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157</v>
      </c>
      <c r="AU340" s="260" t="s">
        <v>85</v>
      </c>
      <c r="AV340" s="13" t="s">
        <v>85</v>
      </c>
      <c r="AW340" s="13" t="s">
        <v>32</v>
      </c>
      <c r="AX340" s="13" t="s">
        <v>83</v>
      </c>
      <c r="AY340" s="260" t="s">
        <v>149</v>
      </c>
    </row>
    <row r="341" spans="1:63" s="12" customFormat="1" ht="22.8" customHeight="1">
      <c r="A341" s="12"/>
      <c r="B341" s="219"/>
      <c r="C341" s="220"/>
      <c r="D341" s="221" t="s">
        <v>74</v>
      </c>
      <c r="E341" s="233" t="s">
        <v>483</v>
      </c>
      <c r="F341" s="233" t="s">
        <v>484</v>
      </c>
      <c r="G341" s="220"/>
      <c r="H341" s="220"/>
      <c r="I341" s="223"/>
      <c r="J341" s="234">
        <f>BK341</f>
        <v>0</v>
      </c>
      <c r="K341" s="220"/>
      <c r="L341" s="225"/>
      <c r="M341" s="226"/>
      <c r="N341" s="227"/>
      <c r="O341" s="227"/>
      <c r="P341" s="228">
        <f>SUM(P342:P396)</f>
        <v>0</v>
      </c>
      <c r="Q341" s="227"/>
      <c r="R341" s="228">
        <f>SUM(R342:R396)</f>
        <v>0</v>
      </c>
      <c r="S341" s="227"/>
      <c r="T341" s="229">
        <f>SUM(T342:T396)</f>
        <v>28.995214999999995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30" t="s">
        <v>85</v>
      </c>
      <c r="AT341" s="231" t="s">
        <v>74</v>
      </c>
      <c r="AU341" s="231" t="s">
        <v>83</v>
      </c>
      <c r="AY341" s="230" t="s">
        <v>149</v>
      </c>
      <c r="BK341" s="232">
        <f>SUM(BK342:BK396)</f>
        <v>0</v>
      </c>
    </row>
    <row r="342" spans="1:65" s="2" customFormat="1" ht="24.15" customHeight="1">
      <c r="A342" s="39"/>
      <c r="B342" s="40"/>
      <c r="C342" s="235" t="s">
        <v>485</v>
      </c>
      <c r="D342" s="235" t="s">
        <v>151</v>
      </c>
      <c r="E342" s="236" t="s">
        <v>486</v>
      </c>
      <c r="F342" s="237" t="s">
        <v>487</v>
      </c>
      <c r="G342" s="238" t="s">
        <v>175</v>
      </c>
      <c r="H342" s="239">
        <v>881.4</v>
      </c>
      <c r="I342" s="240"/>
      <c r="J342" s="241">
        <f>ROUND(I342*H342,2)</f>
        <v>0</v>
      </c>
      <c r="K342" s="242"/>
      <c r="L342" s="45"/>
      <c r="M342" s="243" t="s">
        <v>1</v>
      </c>
      <c r="N342" s="244" t="s">
        <v>40</v>
      </c>
      <c r="O342" s="92"/>
      <c r="P342" s="245">
        <f>O342*H342</f>
        <v>0</v>
      </c>
      <c r="Q342" s="245">
        <v>0</v>
      </c>
      <c r="R342" s="245">
        <f>Q342*H342</f>
        <v>0</v>
      </c>
      <c r="S342" s="245">
        <v>0.02465</v>
      </c>
      <c r="T342" s="246">
        <f>S342*H342</f>
        <v>21.726509999999998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7" t="s">
        <v>268</v>
      </c>
      <c r="AT342" s="247" t="s">
        <v>151</v>
      </c>
      <c r="AU342" s="247" t="s">
        <v>85</v>
      </c>
      <c r="AY342" s="18" t="s">
        <v>149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18" t="s">
        <v>83</v>
      </c>
      <c r="BK342" s="248">
        <f>ROUND(I342*H342,2)</f>
        <v>0</v>
      </c>
      <c r="BL342" s="18" t="s">
        <v>268</v>
      </c>
      <c r="BM342" s="247" t="s">
        <v>488</v>
      </c>
    </row>
    <row r="343" spans="1:51" s="15" customFormat="1" ht="12">
      <c r="A343" s="15"/>
      <c r="B343" s="275"/>
      <c r="C343" s="276"/>
      <c r="D343" s="251" t="s">
        <v>157</v>
      </c>
      <c r="E343" s="277" t="s">
        <v>1</v>
      </c>
      <c r="F343" s="278" t="s">
        <v>210</v>
      </c>
      <c r="G343" s="276"/>
      <c r="H343" s="277" t="s">
        <v>1</v>
      </c>
      <c r="I343" s="279"/>
      <c r="J343" s="276"/>
      <c r="K343" s="276"/>
      <c r="L343" s="280"/>
      <c r="M343" s="281"/>
      <c r="N343" s="282"/>
      <c r="O343" s="282"/>
      <c r="P343" s="282"/>
      <c r="Q343" s="282"/>
      <c r="R343" s="282"/>
      <c r="S343" s="282"/>
      <c r="T343" s="283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4" t="s">
        <v>157</v>
      </c>
      <c r="AU343" s="284" t="s">
        <v>85</v>
      </c>
      <c r="AV343" s="15" t="s">
        <v>83</v>
      </c>
      <c r="AW343" s="15" t="s">
        <v>32</v>
      </c>
      <c r="AX343" s="15" t="s">
        <v>75</v>
      </c>
      <c r="AY343" s="284" t="s">
        <v>149</v>
      </c>
    </row>
    <row r="344" spans="1:51" s="13" customFormat="1" ht="12">
      <c r="A344" s="13"/>
      <c r="B344" s="249"/>
      <c r="C344" s="250"/>
      <c r="D344" s="251" t="s">
        <v>157</v>
      </c>
      <c r="E344" s="252" t="s">
        <v>1</v>
      </c>
      <c r="F344" s="253" t="s">
        <v>489</v>
      </c>
      <c r="G344" s="250"/>
      <c r="H344" s="254">
        <v>112.32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157</v>
      </c>
      <c r="AU344" s="260" t="s">
        <v>85</v>
      </c>
      <c r="AV344" s="13" t="s">
        <v>85</v>
      </c>
      <c r="AW344" s="13" t="s">
        <v>32</v>
      </c>
      <c r="AX344" s="13" t="s">
        <v>75</v>
      </c>
      <c r="AY344" s="260" t="s">
        <v>149</v>
      </c>
    </row>
    <row r="345" spans="1:51" s="13" customFormat="1" ht="12">
      <c r="A345" s="13"/>
      <c r="B345" s="249"/>
      <c r="C345" s="250"/>
      <c r="D345" s="251" t="s">
        <v>157</v>
      </c>
      <c r="E345" s="252" t="s">
        <v>1</v>
      </c>
      <c r="F345" s="253" t="s">
        <v>490</v>
      </c>
      <c r="G345" s="250"/>
      <c r="H345" s="254">
        <v>40.04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157</v>
      </c>
      <c r="AU345" s="260" t="s">
        <v>85</v>
      </c>
      <c r="AV345" s="13" t="s">
        <v>85</v>
      </c>
      <c r="AW345" s="13" t="s">
        <v>32</v>
      </c>
      <c r="AX345" s="13" t="s">
        <v>75</v>
      </c>
      <c r="AY345" s="260" t="s">
        <v>149</v>
      </c>
    </row>
    <row r="346" spans="1:51" s="13" customFormat="1" ht="12">
      <c r="A346" s="13"/>
      <c r="B346" s="249"/>
      <c r="C346" s="250"/>
      <c r="D346" s="251" t="s">
        <v>157</v>
      </c>
      <c r="E346" s="252" t="s">
        <v>1</v>
      </c>
      <c r="F346" s="253" t="s">
        <v>491</v>
      </c>
      <c r="G346" s="250"/>
      <c r="H346" s="254">
        <v>40.04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157</v>
      </c>
      <c r="AU346" s="260" t="s">
        <v>85</v>
      </c>
      <c r="AV346" s="13" t="s">
        <v>85</v>
      </c>
      <c r="AW346" s="13" t="s">
        <v>32</v>
      </c>
      <c r="AX346" s="13" t="s">
        <v>75</v>
      </c>
      <c r="AY346" s="260" t="s">
        <v>149</v>
      </c>
    </row>
    <row r="347" spans="1:51" s="13" customFormat="1" ht="12">
      <c r="A347" s="13"/>
      <c r="B347" s="249"/>
      <c r="C347" s="250"/>
      <c r="D347" s="251" t="s">
        <v>157</v>
      </c>
      <c r="E347" s="252" t="s">
        <v>1</v>
      </c>
      <c r="F347" s="253" t="s">
        <v>492</v>
      </c>
      <c r="G347" s="250"/>
      <c r="H347" s="254">
        <v>27.04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157</v>
      </c>
      <c r="AU347" s="260" t="s">
        <v>85</v>
      </c>
      <c r="AV347" s="13" t="s">
        <v>85</v>
      </c>
      <c r="AW347" s="13" t="s">
        <v>32</v>
      </c>
      <c r="AX347" s="13" t="s">
        <v>75</v>
      </c>
      <c r="AY347" s="260" t="s">
        <v>149</v>
      </c>
    </row>
    <row r="348" spans="1:51" s="13" customFormat="1" ht="12">
      <c r="A348" s="13"/>
      <c r="B348" s="249"/>
      <c r="C348" s="250"/>
      <c r="D348" s="251" t="s">
        <v>157</v>
      </c>
      <c r="E348" s="252" t="s">
        <v>1</v>
      </c>
      <c r="F348" s="253" t="s">
        <v>493</v>
      </c>
      <c r="G348" s="250"/>
      <c r="H348" s="254">
        <v>61.88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157</v>
      </c>
      <c r="AU348" s="260" t="s">
        <v>85</v>
      </c>
      <c r="AV348" s="13" t="s">
        <v>85</v>
      </c>
      <c r="AW348" s="13" t="s">
        <v>32</v>
      </c>
      <c r="AX348" s="13" t="s">
        <v>75</v>
      </c>
      <c r="AY348" s="260" t="s">
        <v>149</v>
      </c>
    </row>
    <row r="349" spans="1:51" s="13" customFormat="1" ht="12">
      <c r="A349" s="13"/>
      <c r="B349" s="249"/>
      <c r="C349" s="250"/>
      <c r="D349" s="251" t="s">
        <v>157</v>
      </c>
      <c r="E349" s="252" t="s">
        <v>1</v>
      </c>
      <c r="F349" s="253" t="s">
        <v>494</v>
      </c>
      <c r="G349" s="250"/>
      <c r="H349" s="254">
        <v>40.04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157</v>
      </c>
      <c r="AU349" s="260" t="s">
        <v>85</v>
      </c>
      <c r="AV349" s="13" t="s">
        <v>85</v>
      </c>
      <c r="AW349" s="13" t="s">
        <v>32</v>
      </c>
      <c r="AX349" s="13" t="s">
        <v>75</v>
      </c>
      <c r="AY349" s="260" t="s">
        <v>149</v>
      </c>
    </row>
    <row r="350" spans="1:51" s="13" customFormat="1" ht="12">
      <c r="A350" s="13"/>
      <c r="B350" s="249"/>
      <c r="C350" s="250"/>
      <c r="D350" s="251" t="s">
        <v>157</v>
      </c>
      <c r="E350" s="252" t="s">
        <v>1</v>
      </c>
      <c r="F350" s="253" t="s">
        <v>495</v>
      </c>
      <c r="G350" s="250"/>
      <c r="H350" s="254">
        <v>21.58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157</v>
      </c>
      <c r="AU350" s="260" t="s">
        <v>85</v>
      </c>
      <c r="AV350" s="13" t="s">
        <v>85</v>
      </c>
      <c r="AW350" s="13" t="s">
        <v>32</v>
      </c>
      <c r="AX350" s="13" t="s">
        <v>75</v>
      </c>
      <c r="AY350" s="260" t="s">
        <v>149</v>
      </c>
    </row>
    <row r="351" spans="1:51" s="13" customFormat="1" ht="12">
      <c r="A351" s="13"/>
      <c r="B351" s="249"/>
      <c r="C351" s="250"/>
      <c r="D351" s="251" t="s">
        <v>157</v>
      </c>
      <c r="E351" s="252" t="s">
        <v>1</v>
      </c>
      <c r="F351" s="253" t="s">
        <v>496</v>
      </c>
      <c r="G351" s="250"/>
      <c r="H351" s="254">
        <v>9.1</v>
      </c>
      <c r="I351" s="255"/>
      <c r="J351" s="250"/>
      <c r="K351" s="250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157</v>
      </c>
      <c r="AU351" s="260" t="s">
        <v>85</v>
      </c>
      <c r="AV351" s="13" t="s">
        <v>85</v>
      </c>
      <c r="AW351" s="13" t="s">
        <v>32</v>
      </c>
      <c r="AX351" s="13" t="s">
        <v>75</v>
      </c>
      <c r="AY351" s="260" t="s">
        <v>149</v>
      </c>
    </row>
    <row r="352" spans="1:51" s="13" customFormat="1" ht="12">
      <c r="A352" s="13"/>
      <c r="B352" s="249"/>
      <c r="C352" s="250"/>
      <c r="D352" s="251" t="s">
        <v>157</v>
      </c>
      <c r="E352" s="252" t="s">
        <v>1</v>
      </c>
      <c r="F352" s="253" t="s">
        <v>497</v>
      </c>
      <c r="G352" s="250"/>
      <c r="H352" s="254">
        <v>40.04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157</v>
      </c>
      <c r="AU352" s="260" t="s">
        <v>85</v>
      </c>
      <c r="AV352" s="13" t="s">
        <v>85</v>
      </c>
      <c r="AW352" s="13" t="s">
        <v>32</v>
      </c>
      <c r="AX352" s="13" t="s">
        <v>75</v>
      </c>
      <c r="AY352" s="260" t="s">
        <v>149</v>
      </c>
    </row>
    <row r="353" spans="1:51" s="13" customFormat="1" ht="12">
      <c r="A353" s="13"/>
      <c r="B353" s="249"/>
      <c r="C353" s="250"/>
      <c r="D353" s="251" t="s">
        <v>157</v>
      </c>
      <c r="E353" s="252" t="s">
        <v>1</v>
      </c>
      <c r="F353" s="253" t="s">
        <v>498</v>
      </c>
      <c r="G353" s="250"/>
      <c r="H353" s="254">
        <v>46.8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157</v>
      </c>
      <c r="AU353" s="260" t="s">
        <v>85</v>
      </c>
      <c r="AV353" s="13" t="s">
        <v>85</v>
      </c>
      <c r="AW353" s="13" t="s">
        <v>32</v>
      </c>
      <c r="AX353" s="13" t="s">
        <v>75</v>
      </c>
      <c r="AY353" s="260" t="s">
        <v>149</v>
      </c>
    </row>
    <row r="354" spans="1:51" s="16" customFormat="1" ht="12">
      <c r="A354" s="16"/>
      <c r="B354" s="285"/>
      <c r="C354" s="286"/>
      <c r="D354" s="251" t="s">
        <v>157</v>
      </c>
      <c r="E354" s="287" t="s">
        <v>1</v>
      </c>
      <c r="F354" s="288" t="s">
        <v>222</v>
      </c>
      <c r="G354" s="286"/>
      <c r="H354" s="289">
        <v>438.88</v>
      </c>
      <c r="I354" s="290"/>
      <c r="J354" s="286"/>
      <c r="K354" s="286"/>
      <c r="L354" s="291"/>
      <c r="M354" s="292"/>
      <c r="N354" s="293"/>
      <c r="O354" s="293"/>
      <c r="P354" s="293"/>
      <c r="Q354" s="293"/>
      <c r="R354" s="293"/>
      <c r="S354" s="293"/>
      <c r="T354" s="294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95" t="s">
        <v>157</v>
      </c>
      <c r="AU354" s="295" t="s">
        <v>85</v>
      </c>
      <c r="AV354" s="16" t="s">
        <v>162</v>
      </c>
      <c r="AW354" s="16" t="s">
        <v>32</v>
      </c>
      <c r="AX354" s="16" t="s">
        <v>75</v>
      </c>
      <c r="AY354" s="295" t="s">
        <v>149</v>
      </c>
    </row>
    <row r="355" spans="1:51" s="15" customFormat="1" ht="12">
      <c r="A355" s="15"/>
      <c r="B355" s="275"/>
      <c r="C355" s="276"/>
      <c r="D355" s="251" t="s">
        <v>157</v>
      </c>
      <c r="E355" s="277" t="s">
        <v>1</v>
      </c>
      <c r="F355" s="278" t="s">
        <v>223</v>
      </c>
      <c r="G355" s="276"/>
      <c r="H355" s="277" t="s">
        <v>1</v>
      </c>
      <c r="I355" s="279"/>
      <c r="J355" s="276"/>
      <c r="K355" s="276"/>
      <c r="L355" s="280"/>
      <c r="M355" s="281"/>
      <c r="N355" s="282"/>
      <c r="O355" s="282"/>
      <c r="P355" s="282"/>
      <c r="Q355" s="282"/>
      <c r="R355" s="282"/>
      <c r="S355" s="282"/>
      <c r="T355" s="28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4" t="s">
        <v>157</v>
      </c>
      <c r="AU355" s="284" t="s">
        <v>85</v>
      </c>
      <c r="AV355" s="15" t="s">
        <v>83</v>
      </c>
      <c r="AW355" s="15" t="s">
        <v>32</v>
      </c>
      <c r="AX355" s="15" t="s">
        <v>75</v>
      </c>
      <c r="AY355" s="284" t="s">
        <v>149</v>
      </c>
    </row>
    <row r="356" spans="1:51" s="13" customFormat="1" ht="12">
      <c r="A356" s="13"/>
      <c r="B356" s="249"/>
      <c r="C356" s="250"/>
      <c r="D356" s="251" t="s">
        <v>157</v>
      </c>
      <c r="E356" s="252" t="s">
        <v>1</v>
      </c>
      <c r="F356" s="253" t="s">
        <v>499</v>
      </c>
      <c r="G356" s="250"/>
      <c r="H356" s="254">
        <v>95.94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157</v>
      </c>
      <c r="AU356" s="260" t="s">
        <v>85</v>
      </c>
      <c r="AV356" s="13" t="s">
        <v>85</v>
      </c>
      <c r="AW356" s="13" t="s">
        <v>32</v>
      </c>
      <c r="AX356" s="13" t="s">
        <v>75</v>
      </c>
      <c r="AY356" s="260" t="s">
        <v>149</v>
      </c>
    </row>
    <row r="357" spans="1:51" s="13" customFormat="1" ht="12">
      <c r="A357" s="13"/>
      <c r="B357" s="249"/>
      <c r="C357" s="250"/>
      <c r="D357" s="251" t="s">
        <v>157</v>
      </c>
      <c r="E357" s="252" t="s">
        <v>1</v>
      </c>
      <c r="F357" s="253" t="s">
        <v>500</v>
      </c>
      <c r="G357" s="250"/>
      <c r="H357" s="254">
        <v>40.04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157</v>
      </c>
      <c r="AU357" s="260" t="s">
        <v>85</v>
      </c>
      <c r="AV357" s="13" t="s">
        <v>85</v>
      </c>
      <c r="AW357" s="13" t="s">
        <v>32</v>
      </c>
      <c r="AX357" s="13" t="s">
        <v>75</v>
      </c>
      <c r="AY357" s="260" t="s">
        <v>149</v>
      </c>
    </row>
    <row r="358" spans="1:51" s="13" customFormat="1" ht="12">
      <c r="A358" s="13"/>
      <c r="B358" s="249"/>
      <c r="C358" s="250"/>
      <c r="D358" s="251" t="s">
        <v>157</v>
      </c>
      <c r="E358" s="252" t="s">
        <v>1</v>
      </c>
      <c r="F358" s="253" t="s">
        <v>501</v>
      </c>
      <c r="G358" s="250"/>
      <c r="H358" s="254">
        <v>40.04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157</v>
      </c>
      <c r="AU358" s="260" t="s">
        <v>85</v>
      </c>
      <c r="AV358" s="13" t="s">
        <v>85</v>
      </c>
      <c r="AW358" s="13" t="s">
        <v>32</v>
      </c>
      <c r="AX358" s="13" t="s">
        <v>75</v>
      </c>
      <c r="AY358" s="260" t="s">
        <v>149</v>
      </c>
    </row>
    <row r="359" spans="1:51" s="13" customFormat="1" ht="12">
      <c r="A359" s="13"/>
      <c r="B359" s="249"/>
      <c r="C359" s="250"/>
      <c r="D359" s="251" t="s">
        <v>157</v>
      </c>
      <c r="E359" s="252" t="s">
        <v>1</v>
      </c>
      <c r="F359" s="253" t="s">
        <v>502</v>
      </c>
      <c r="G359" s="250"/>
      <c r="H359" s="254">
        <v>46.8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157</v>
      </c>
      <c r="AU359" s="260" t="s">
        <v>85</v>
      </c>
      <c r="AV359" s="13" t="s">
        <v>85</v>
      </c>
      <c r="AW359" s="13" t="s">
        <v>32</v>
      </c>
      <c r="AX359" s="13" t="s">
        <v>75</v>
      </c>
      <c r="AY359" s="260" t="s">
        <v>149</v>
      </c>
    </row>
    <row r="360" spans="1:51" s="13" customFormat="1" ht="12">
      <c r="A360" s="13"/>
      <c r="B360" s="249"/>
      <c r="C360" s="250"/>
      <c r="D360" s="251" t="s">
        <v>157</v>
      </c>
      <c r="E360" s="252" t="s">
        <v>1</v>
      </c>
      <c r="F360" s="253" t="s">
        <v>503</v>
      </c>
      <c r="G360" s="250"/>
      <c r="H360" s="254">
        <v>40.04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157</v>
      </c>
      <c r="AU360" s="260" t="s">
        <v>85</v>
      </c>
      <c r="AV360" s="13" t="s">
        <v>85</v>
      </c>
      <c r="AW360" s="13" t="s">
        <v>32</v>
      </c>
      <c r="AX360" s="13" t="s">
        <v>75</v>
      </c>
      <c r="AY360" s="260" t="s">
        <v>149</v>
      </c>
    </row>
    <row r="361" spans="1:51" s="13" customFormat="1" ht="12">
      <c r="A361" s="13"/>
      <c r="B361" s="249"/>
      <c r="C361" s="250"/>
      <c r="D361" s="251" t="s">
        <v>157</v>
      </c>
      <c r="E361" s="252" t="s">
        <v>1</v>
      </c>
      <c r="F361" s="253" t="s">
        <v>504</v>
      </c>
      <c r="G361" s="250"/>
      <c r="H361" s="254">
        <v>37.96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157</v>
      </c>
      <c r="AU361" s="260" t="s">
        <v>85</v>
      </c>
      <c r="AV361" s="13" t="s">
        <v>85</v>
      </c>
      <c r="AW361" s="13" t="s">
        <v>32</v>
      </c>
      <c r="AX361" s="13" t="s">
        <v>75</v>
      </c>
      <c r="AY361" s="260" t="s">
        <v>149</v>
      </c>
    </row>
    <row r="362" spans="1:51" s="13" customFormat="1" ht="12">
      <c r="A362" s="13"/>
      <c r="B362" s="249"/>
      <c r="C362" s="250"/>
      <c r="D362" s="251" t="s">
        <v>157</v>
      </c>
      <c r="E362" s="252" t="s">
        <v>1</v>
      </c>
      <c r="F362" s="253" t="s">
        <v>505</v>
      </c>
      <c r="G362" s="250"/>
      <c r="H362" s="254">
        <v>40.04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157</v>
      </c>
      <c r="AU362" s="260" t="s">
        <v>85</v>
      </c>
      <c r="AV362" s="13" t="s">
        <v>85</v>
      </c>
      <c r="AW362" s="13" t="s">
        <v>32</v>
      </c>
      <c r="AX362" s="13" t="s">
        <v>75</v>
      </c>
      <c r="AY362" s="260" t="s">
        <v>149</v>
      </c>
    </row>
    <row r="363" spans="1:51" s="13" customFormat="1" ht="12">
      <c r="A363" s="13"/>
      <c r="B363" s="249"/>
      <c r="C363" s="250"/>
      <c r="D363" s="251" t="s">
        <v>157</v>
      </c>
      <c r="E363" s="252" t="s">
        <v>1</v>
      </c>
      <c r="F363" s="253" t="s">
        <v>506</v>
      </c>
      <c r="G363" s="250"/>
      <c r="H363" s="254">
        <v>40.04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157</v>
      </c>
      <c r="AU363" s="260" t="s">
        <v>85</v>
      </c>
      <c r="AV363" s="13" t="s">
        <v>85</v>
      </c>
      <c r="AW363" s="13" t="s">
        <v>32</v>
      </c>
      <c r="AX363" s="13" t="s">
        <v>75</v>
      </c>
      <c r="AY363" s="260" t="s">
        <v>149</v>
      </c>
    </row>
    <row r="364" spans="1:51" s="13" customFormat="1" ht="12">
      <c r="A364" s="13"/>
      <c r="B364" s="249"/>
      <c r="C364" s="250"/>
      <c r="D364" s="251" t="s">
        <v>157</v>
      </c>
      <c r="E364" s="252" t="s">
        <v>1</v>
      </c>
      <c r="F364" s="253" t="s">
        <v>507</v>
      </c>
      <c r="G364" s="250"/>
      <c r="H364" s="254">
        <v>33.54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157</v>
      </c>
      <c r="AU364" s="260" t="s">
        <v>85</v>
      </c>
      <c r="AV364" s="13" t="s">
        <v>85</v>
      </c>
      <c r="AW364" s="13" t="s">
        <v>32</v>
      </c>
      <c r="AX364" s="13" t="s">
        <v>75</v>
      </c>
      <c r="AY364" s="260" t="s">
        <v>149</v>
      </c>
    </row>
    <row r="365" spans="1:51" s="13" customFormat="1" ht="12">
      <c r="A365" s="13"/>
      <c r="B365" s="249"/>
      <c r="C365" s="250"/>
      <c r="D365" s="251" t="s">
        <v>157</v>
      </c>
      <c r="E365" s="252" t="s">
        <v>1</v>
      </c>
      <c r="F365" s="253" t="s">
        <v>508</v>
      </c>
      <c r="G365" s="250"/>
      <c r="H365" s="254">
        <v>28.08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157</v>
      </c>
      <c r="AU365" s="260" t="s">
        <v>85</v>
      </c>
      <c r="AV365" s="13" t="s">
        <v>85</v>
      </c>
      <c r="AW365" s="13" t="s">
        <v>32</v>
      </c>
      <c r="AX365" s="13" t="s">
        <v>75</v>
      </c>
      <c r="AY365" s="260" t="s">
        <v>149</v>
      </c>
    </row>
    <row r="366" spans="1:51" s="16" customFormat="1" ht="12">
      <c r="A366" s="16"/>
      <c r="B366" s="285"/>
      <c r="C366" s="286"/>
      <c r="D366" s="251" t="s">
        <v>157</v>
      </c>
      <c r="E366" s="287" t="s">
        <v>1</v>
      </c>
      <c r="F366" s="288" t="s">
        <v>222</v>
      </c>
      <c r="G366" s="286"/>
      <c r="H366" s="289">
        <v>442.52</v>
      </c>
      <c r="I366" s="290"/>
      <c r="J366" s="286"/>
      <c r="K366" s="286"/>
      <c r="L366" s="291"/>
      <c r="M366" s="292"/>
      <c r="N366" s="293"/>
      <c r="O366" s="293"/>
      <c r="P366" s="293"/>
      <c r="Q366" s="293"/>
      <c r="R366" s="293"/>
      <c r="S366" s="293"/>
      <c r="T366" s="294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95" t="s">
        <v>157</v>
      </c>
      <c r="AU366" s="295" t="s">
        <v>85</v>
      </c>
      <c r="AV366" s="16" t="s">
        <v>162</v>
      </c>
      <c r="AW366" s="16" t="s">
        <v>32</v>
      </c>
      <c r="AX366" s="16" t="s">
        <v>75</v>
      </c>
      <c r="AY366" s="295" t="s">
        <v>149</v>
      </c>
    </row>
    <row r="367" spans="1:51" s="14" customFormat="1" ht="12">
      <c r="A367" s="14"/>
      <c r="B367" s="264"/>
      <c r="C367" s="265"/>
      <c r="D367" s="251" t="s">
        <v>157</v>
      </c>
      <c r="E367" s="266" t="s">
        <v>1</v>
      </c>
      <c r="F367" s="267" t="s">
        <v>178</v>
      </c>
      <c r="G367" s="265"/>
      <c r="H367" s="268">
        <v>881.4</v>
      </c>
      <c r="I367" s="269"/>
      <c r="J367" s="265"/>
      <c r="K367" s="265"/>
      <c r="L367" s="270"/>
      <c r="M367" s="271"/>
      <c r="N367" s="272"/>
      <c r="O367" s="272"/>
      <c r="P367" s="272"/>
      <c r="Q367" s="272"/>
      <c r="R367" s="272"/>
      <c r="S367" s="272"/>
      <c r="T367" s="27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4" t="s">
        <v>157</v>
      </c>
      <c r="AU367" s="274" t="s">
        <v>85</v>
      </c>
      <c r="AV367" s="14" t="s">
        <v>155</v>
      </c>
      <c r="AW367" s="14" t="s">
        <v>32</v>
      </c>
      <c r="AX367" s="14" t="s">
        <v>83</v>
      </c>
      <c r="AY367" s="274" t="s">
        <v>149</v>
      </c>
    </row>
    <row r="368" spans="1:65" s="2" customFormat="1" ht="24.15" customHeight="1">
      <c r="A368" s="39"/>
      <c r="B368" s="40"/>
      <c r="C368" s="235" t="s">
        <v>509</v>
      </c>
      <c r="D368" s="235" t="s">
        <v>151</v>
      </c>
      <c r="E368" s="236" t="s">
        <v>510</v>
      </c>
      <c r="F368" s="237" t="s">
        <v>511</v>
      </c>
      <c r="G368" s="238" t="s">
        <v>175</v>
      </c>
      <c r="H368" s="239">
        <v>273.7</v>
      </c>
      <c r="I368" s="240"/>
      <c r="J368" s="241">
        <f>ROUND(I368*H368,2)</f>
        <v>0</v>
      </c>
      <c r="K368" s="242"/>
      <c r="L368" s="45"/>
      <c r="M368" s="243" t="s">
        <v>1</v>
      </c>
      <c r="N368" s="244" t="s">
        <v>40</v>
      </c>
      <c r="O368" s="92"/>
      <c r="P368" s="245">
        <f>O368*H368</f>
        <v>0</v>
      </c>
      <c r="Q368" s="245">
        <v>0</v>
      </c>
      <c r="R368" s="245">
        <f>Q368*H368</f>
        <v>0</v>
      </c>
      <c r="S368" s="245">
        <v>0.02465</v>
      </c>
      <c r="T368" s="246">
        <f>S368*H368</f>
        <v>6.7467049999999995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7" t="s">
        <v>268</v>
      </c>
      <c r="AT368" s="247" t="s">
        <v>151</v>
      </c>
      <c r="AU368" s="247" t="s">
        <v>85</v>
      </c>
      <c r="AY368" s="18" t="s">
        <v>149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8" t="s">
        <v>83</v>
      </c>
      <c r="BK368" s="248">
        <f>ROUND(I368*H368,2)</f>
        <v>0</v>
      </c>
      <c r="BL368" s="18" t="s">
        <v>268</v>
      </c>
      <c r="BM368" s="247" t="s">
        <v>512</v>
      </c>
    </row>
    <row r="369" spans="1:51" s="15" customFormat="1" ht="12">
      <c r="A369" s="15"/>
      <c r="B369" s="275"/>
      <c r="C369" s="276"/>
      <c r="D369" s="251" t="s">
        <v>157</v>
      </c>
      <c r="E369" s="277" t="s">
        <v>1</v>
      </c>
      <c r="F369" s="278" t="s">
        <v>210</v>
      </c>
      <c r="G369" s="276"/>
      <c r="H369" s="277" t="s">
        <v>1</v>
      </c>
      <c r="I369" s="279"/>
      <c r="J369" s="276"/>
      <c r="K369" s="276"/>
      <c r="L369" s="280"/>
      <c r="M369" s="281"/>
      <c r="N369" s="282"/>
      <c r="O369" s="282"/>
      <c r="P369" s="282"/>
      <c r="Q369" s="282"/>
      <c r="R369" s="282"/>
      <c r="S369" s="282"/>
      <c r="T369" s="283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4" t="s">
        <v>157</v>
      </c>
      <c r="AU369" s="284" t="s">
        <v>85</v>
      </c>
      <c r="AV369" s="15" t="s">
        <v>83</v>
      </c>
      <c r="AW369" s="15" t="s">
        <v>32</v>
      </c>
      <c r="AX369" s="15" t="s">
        <v>75</v>
      </c>
      <c r="AY369" s="284" t="s">
        <v>149</v>
      </c>
    </row>
    <row r="370" spans="1:51" s="13" customFormat="1" ht="12">
      <c r="A370" s="13"/>
      <c r="B370" s="249"/>
      <c r="C370" s="250"/>
      <c r="D370" s="251" t="s">
        <v>157</v>
      </c>
      <c r="E370" s="252" t="s">
        <v>1</v>
      </c>
      <c r="F370" s="253" t="s">
        <v>513</v>
      </c>
      <c r="G370" s="250"/>
      <c r="H370" s="254">
        <v>28.5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157</v>
      </c>
      <c r="AU370" s="260" t="s">
        <v>85</v>
      </c>
      <c r="AV370" s="13" t="s">
        <v>85</v>
      </c>
      <c r="AW370" s="13" t="s">
        <v>32</v>
      </c>
      <c r="AX370" s="13" t="s">
        <v>75</v>
      </c>
      <c r="AY370" s="260" t="s">
        <v>149</v>
      </c>
    </row>
    <row r="371" spans="1:51" s="13" customFormat="1" ht="12">
      <c r="A371" s="13"/>
      <c r="B371" s="249"/>
      <c r="C371" s="250"/>
      <c r="D371" s="251" t="s">
        <v>157</v>
      </c>
      <c r="E371" s="252" t="s">
        <v>1</v>
      </c>
      <c r="F371" s="253" t="s">
        <v>514</v>
      </c>
      <c r="G371" s="250"/>
      <c r="H371" s="254">
        <v>4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157</v>
      </c>
      <c r="AU371" s="260" t="s">
        <v>85</v>
      </c>
      <c r="AV371" s="13" t="s">
        <v>85</v>
      </c>
      <c r="AW371" s="13" t="s">
        <v>32</v>
      </c>
      <c r="AX371" s="13" t="s">
        <v>75</v>
      </c>
      <c r="AY371" s="260" t="s">
        <v>149</v>
      </c>
    </row>
    <row r="372" spans="1:51" s="13" customFormat="1" ht="12">
      <c r="A372" s="13"/>
      <c r="B372" s="249"/>
      <c r="C372" s="250"/>
      <c r="D372" s="251" t="s">
        <v>157</v>
      </c>
      <c r="E372" s="252" t="s">
        <v>1</v>
      </c>
      <c r="F372" s="253" t="s">
        <v>515</v>
      </c>
      <c r="G372" s="250"/>
      <c r="H372" s="254">
        <v>14.1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157</v>
      </c>
      <c r="AU372" s="260" t="s">
        <v>85</v>
      </c>
      <c r="AV372" s="13" t="s">
        <v>85</v>
      </c>
      <c r="AW372" s="13" t="s">
        <v>32</v>
      </c>
      <c r="AX372" s="13" t="s">
        <v>75</v>
      </c>
      <c r="AY372" s="260" t="s">
        <v>149</v>
      </c>
    </row>
    <row r="373" spans="1:51" s="13" customFormat="1" ht="12">
      <c r="A373" s="13"/>
      <c r="B373" s="249"/>
      <c r="C373" s="250"/>
      <c r="D373" s="251" t="s">
        <v>157</v>
      </c>
      <c r="E373" s="252" t="s">
        <v>1</v>
      </c>
      <c r="F373" s="253" t="s">
        <v>516</v>
      </c>
      <c r="G373" s="250"/>
      <c r="H373" s="254">
        <v>14.1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0" t="s">
        <v>157</v>
      </c>
      <c r="AU373" s="260" t="s">
        <v>85</v>
      </c>
      <c r="AV373" s="13" t="s">
        <v>85</v>
      </c>
      <c r="AW373" s="13" t="s">
        <v>32</v>
      </c>
      <c r="AX373" s="13" t="s">
        <v>75</v>
      </c>
      <c r="AY373" s="260" t="s">
        <v>149</v>
      </c>
    </row>
    <row r="374" spans="1:51" s="13" customFormat="1" ht="12">
      <c r="A374" s="13"/>
      <c r="B374" s="249"/>
      <c r="C374" s="250"/>
      <c r="D374" s="251" t="s">
        <v>157</v>
      </c>
      <c r="E374" s="252" t="s">
        <v>1</v>
      </c>
      <c r="F374" s="253" t="s">
        <v>517</v>
      </c>
      <c r="G374" s="250"/>
      <c r="H374" s="254">
        <v>3.4</v>
      </c>
      <c r="I374" s="255"/>
      <c r="J374" s="250"/>
      <c r="K374" s="250"/>
      <c r="L374" s="256"/>
      <c r="M374" s="257"/>
      <c r="N374" s="258"/>
      <c r="O374" s="258"/>
      <c r="P374" s="258"/>
      <c r="Q374" s="258"/>
      <c r="R374" s="258"/>
      <c r="S374" s="258"/>
      <c r="T374" s="25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0" t="s">
        <v>157</v>
      </c>
      <c r="AU374" s="260" t="s">
        <v>85</v>
      </c>
      <c r="AV374" s="13" t="s">
        <v>85</v>
      </c>
      <c r="AW374" s="13" t="s">
        <v>32</v>
      </c>
      <c r="AX374" s="13" t="s">
        <v>75</v>
      </c>
      <c r="AY374" s="260" t="s">
        <v>149</v>
      </c>
    </row>
    <row r="375" spans="1:51" s="13" customFormat="1" ht="12">
      <c r="A375" s="13"/>
      <c r="B375" s="249"/>
      <c r="C375" s="250"/>
      <c r="D375" s="251" t="s">
        <v>157</v>
      </c>
      <c r="E375" s="252" t="s">
        <v>1</v>
      </c>
      <c r="F375" s="253" t="s">
        <v>518</v>
      </c>
      <c r="G375" s="250"/>
      <c r="H375" s="254">
        <v>13.7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157</v>
      </c>
      <c r="AU375" s="260" t="s">
        <v>85</v>
      </c>
      <c r="AV375" s="13" t="s">
        <v>85</v>
      </c>
      <c r="AW375" s="13" t="s">
        <v>32</v>
      </c>
      <c r="AX375" s="13" t="s">
        <v>75</v>
      </c>
      <c r="AY375" s="260" t="s">
        <v>149</v>
      </c>
    </row>
    <row r="376" spans="1:51" s="13" customFormat="1" ht="12">
      <c r="A376" s="13"/>
      <c r="B376" s="249"/>
      <c r="C376" s="250"/>
      <c r="D376" s="251" t="s">
        <v>157</v>
      </c>
      <c r="E376" s="252" t="s">
        <v>1</v>
      </c>
      <c r="F376" s="253" t="s">
        <v>519</v>
      </c>
      <c r="G376" s="250"/>
      <c r="H376" s="254">
        <v>14.1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157</v>
      </c>
      <c r="AU376" s="260" t="s">
        <v>85</v>
      </c>
      <c r="AV376" s="13" t="s">
        <v>85</v>
      </c>
      <c r="AW376" s="13" t="s">
        <v>32</v>
      </c>
      <c r="AX376" s="13" t="s">
        <v>75</v>
      </c>
      <c r="AY376" s="260" t="s">
        <v>149</v>
      </c>
    </row>
    <row r="377" spans="1:51" s="13" customFormat="1" ht="12">
      <c r="A377" s="13"/>
      <c r="B377" s="249"/>
      <c r="C377" s="250"/>
      <c r="D377" s="251" t="s">
        <v>157</v>
      </c>
      <c r="E377" s="252" t="s">
        <v>1</v>
      </c>
      <c r="F377" s="253" t="s">
        <v>520</v>
      </c>
      <c r="G377" s="250"/>
      <c r="H377" s="254">
        <v>14.1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157</v>
      </c>
      <c r="AU377" s="260" t="s">
        <v>85</v>
      </c>
      <c r="AV377" s="13" t="s">
        <v>85</v>
      </c>
      <c r="AW377" s="13" t="s">
        <v>32</v>
      </c>
      <c r="AX377" s="13" t="s">
        <v>75</v>
      </c>
      <c r="AY377" s="260" t="s">
        <v>149</v>
      </c>
    </row>
    <row r="378" spans="1:51" s="13" customFormat="1" ht="12">
      <c r="A378" s="13"/>
      <c r="B378" s="249"/>
      <c r="C378" s="250"/>
      <c r="D378" s="251" t="s">
        <v>157</v>
      </c>
      <c r="E378" s="252" t="s">
        <v>1</v>
      </c>
      <c r="F378" s="253" t="s">
        <v>521</v>
      </c>
      <c r="G378" s="250"/>
      <c r="H378" s="254">
        <v>3.5</v>
      </c>
      <c r="I378" s="255"/>
      <c r="J378" s="250"/>
      <c r="K378" s="250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157</v>
      </c>
      <c r="AU378" s="260" t="s">
        <v>85</v>
      </c>
      <c r="AV378" s="13" t="s">
        <v>85</v>
      </c>
      <c r="AW378" s="13" t="s">
        <v>32</v>
      </c>
      <c r="AX378" s="13" t="s">
        <v>75</v>
      </c>
      <c r="AY378" s="260" t="s">
        <v>149</v>
      </c>
    </row>
    <row r="379" spans="1:51" s="13" customFormat="1" ht="12">
      <c r="A379" s="13"/>
      <c r="B379" s="249"/>
      <c r="C379" s="250"/>
      <c r="D379" s="251" t="s">
        <v>157</v>
      </c>
      <c r="E379" s="252" t="s">
        <v>1</v>
      </c>
      <c r="F379" s="253" t="s">
        <v>522</v>
      </c>
      <c r="G379" s="250"/>
      <c r="H379" s="254">
        <v>14.1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157</v>
      </c>
      <c r="AU379" s="260" t="s">
        <v>85</v>
      </c>
      <c r="AV379" s="13" t="s">
        <v>85</v>
      </c>
      <c r="AW379" s="13" t="s">
        <v>32</v>
      </c>
      <c r="AX379" s="13" t="s">
        <v>75</v>
      </c>
      <c r="AY379" s="260" t="s">
        <v>149</v>
      </c>
    </row>
    <row r="380" spans="1:51" s="13" customFormat="1" ht="12">
      <c r="A380" s="13"/>
      <c r="B380" s="249"/>
      <c r="C380" s="250"/>
      <c r="D380" s="251" t="s">
        <v>157</v>
      </c>
      <c r="E380" s="252" t="s">
        <v>1</v>
      </c>
      <c r="F380" s="253" t="s">
        <v>523</v>
      </c>
      <c r="G380" s="250"/>
      <c r="H380" s="254">
        <v>18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157</v>
      </c>
      <c r="AU380" s="260" t="s">
        <v>85</v>
      </c>
      <c r="AV380" s="13" t="s">
        <v>85</v>
      </c>
      <c r="AW380" s="13" t="s">
        <v>32</v>
      </c>
      <c r="AX380" s="13" t="s">
        <v>75</v>
      </c>
      <c r="AY380" s="260" t="s">
        <v>149</v>
      </c>
    </row>
    <row r="381" spans="1:51" s="16" customFormat="1" ht="12">
      <c r="A381" s="16"/>
      <c r="B381" s="285"/>
      <c r="C381" s="286"/>
      <c r="D381" s="251" t="s">
        <v>157</v>
      </c>
      <c r="E381" s="287" t="s">
        <v>1</v>
      </c>
      <c r="F381" s="288" t="s">
        <v>222</v>
      </c>
      <c r="G381" s="286"/>
      <c r="H381" s="289">
        <v>141.6</v>
      </c>
      <c r="I381" s="290"/>
      <c r="J381" s="286"/>
      <c r="K381" s="286"/>
      <c r="L381" s="291"/>
      <c r="M381" s="292"/>
      <c r="N381" s="293"/>
      <c r="O381" s="293"/>
      <c r="P381" s="293"/>
      <c r="Q381" s="293"/>
      <c r="R381" s="293"/>
      <c r="S381" s="293"/>
      <c r="T381" s="294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T381" s="295" t="s">
        <v>157</v>
      </c>
      <c r="AU381" s="295" t="s">
        <v>85</v>
      </c>
      <c r="AV381" s="16" t="s">
        <v>162</v>
      </c>
      <c r="AW381" s="16" t="s">
        <v>32</v>
      </c>
      <c r="AX381" s="16" t="s">
        <v>75</v>
      </c>
      <c r="AY381" s="295" t="s">
        <v>149</v>
      </c>
    </row>
    <row r="382" spans="1:51" s="15" customFormat="1" ht="12">
      <c r="A382" s="15"/>
      <c r="B382" s="275"/>
      <c r="C382" s="276"/>
      <c r="D382" s="251" t="s">
        <v>157</v>
      </c>
      <c r="E382" s="277" t="s">
        <v>1</v>
      </c>
      <c r="F382" s="278" t="s">
        <v>223</v>
      </c>
      <c r="G382" s="276"/>
      <c r="H382" s="277" t="s">
        <v>1</v>
      </c>
      <c r="I382" s="279"/>
      <c r="J382" s="276"/>
      <c r="K382" s="276"/>
      <c r="L382" s="280"/>
      <c r="M382" s="281"/>
      <c r="N382" s="282"/>
      <c r="O382" s="282"/>
      <c r="P382" s="282"/>
      <c r="Q382" s="282"/>
      <c r="R382" s="282"/>
      <c r="S382" s="282"/>
      <c r="T382" s="283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84" t="s">
        <v>157</v>
      </c>
      <c r="AU382" s="284" t="s">
        <v>85</v>
      </c>
      <c r="AV382" s="15" t="s">
        <v>83</v>
      </c>
      <c r="AW382" s="15" t="s">
        <v>32</v>
      </c>
      <c r="AX382" s="15" t="s">
        <v>75</v>
      </c>
      <c r="AY382" s="284" t="s">
        <v>149</v>
      </c>
    </row>
    <row r="383" spans="1:51" s="13" customFormat="1" ht="12">
      <c r="A383" s="13"/>
      <c r="B383" s="249"/>
      <c r="C383" s="250"/>
      <c r="D383" s="251" t="s">
        <v>157</v>
      </c>
      <c r="E383" s="252" t="s">
        <v>1</v>
      </c>
      <c r="F383" s="253" t="s">
        <v>524</v>
      </c>
      <c r="G383" s="250"/>
      <c r="H383" s="254">
        <v>4.4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157</v>
      </c>
      <c r="AU383" s="260" t="s">
        <v>85</v>
      </c>
      <c r="AV383" s="13" t="s">
        <v>85</v>
      </c>
      <c r="AW383" s="13" t="s">
        <v>32</v>
      </c>
      <c r="AX383" s="13" t="s">
        <v>75</v>
      </c>
      <c r="AY383" s="260" t="s">
        <v>149</v>
      </c>
    </row>
    <row r="384" spans="1:51" s="13" customFormat="1" ht="12">
      <c r="A384" s="13"/>
      <c r="B384" s="249"/>
      <c r="C384" s="250"/>
      <c r="D384" s="251" t="s">
        <v>157</v>
      </c>
      <c r="E384" s="252" t="s">
        <v>1</v>
      </c>
      <c r="F384" s="253" t="s">
        <v>525</v>
      </c>
      <c r="G384" s="250"/>
      <c r="H384" s="254">
        <v>24.7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157</v>
      </c>
      <c r="AU384" s="260" t="s">
        <v>85</v>
      </c>
      <c r="AV384" s="13" t="s">
        <v>85</v>
      </c>
      <c r="AW384" s="13" t="s">
        <v>32</v>
      </c>
      <c r="AX384" s="13" t="s">
        <v>75</v>
      </c>
      <c r="AY384" s="260" t="s">
        <v>149</v>
      </c>
    </row>
    <row r="385" spans="1:51" s="13" customFormat="1" ht="12">
      <c r="A385" s="13"/>
      <c r="B385" s="249"/>
      <c r="C385" s="250"/>
      <c r="D385" s="251" t="s">
        <v>157</v>
      </c>
      <c r="E385" s="252" t="s">
        <v>1</v>
      </c>
      <c r="F385" s="253" t="s">
        <v>526</v>
      </c>
      <c r="G385" s="250"/>
      <c r="H385" s="254">
        <v>4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157</v>
      </c>
      <c r="AU385" s="260" t="s">
        <v>85</v>
      </c>
      <c r="AV385" s="13" t="s">
        <v>85</v>
      </c>
      <c r="AW385" s="13" t="s">
        <v>32</v>
      </c>
      <c r="AX385" s="13" t="s">
        <v>75</v>
      </c>
      <c r="AY385" s="260" t="s">
        <v>149</v>
      </c>
    </row>
    <row r="386" spans="1:51" s="13" customFormat="1" ht="12">
      <c r="A386" s="13"/>
      <c r="B386" s="249"/>
      <c r="C386" s="250"/>
      <c r="D386" s="251" t="s">
        <v>157</v>
      </c>
      <c r="E386" s="252" t="s">
        <v>1</v>
      </c>
      <c r="F386" s="253" t="s">
        <v>527</v>
      </c>
      <c r="G386" s="250"/>
      <c r="H386" s="254">
        <v>14.1</v>
      </c>
      <c r="I386" s="255"/>
      <c r="J386" s="250"/>
      <c r="K386" s="250"/>
      <c r="L386" s="256"/>
      <c r="M386" s="257"/>
      <c r="N386" s="258"/>
      <c r="O386" s="258"/>
      <c r="P386" s="258"/>
      <c r="Q386" s="258"/>
      <c r="R386" s="258"/>
      <c r="S386" s="258"/>
      <c r="T386" s="25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0" t="s">
        <v>157</v>
      </c>
      <c r="AU386" s="260" t="s">
        <v>85</v>
      </c>
      <c r="AV386" s="13" t="s">
        <v>85</v>
      </c>
      <c r="AW386" s="13" t="s">
        <v>32</v>
      </c>
      <c r="AX386" s="13" t="s">
        <v>75</v>
      </c>
      <c r="AY386" s="260" t="s">
        <v>149</v>
      </c>
    </row>
    <row r="387" spans="1:51" s="13" customFormat="1" ht="12">
      <c r="A387" s="13"/>
      <c r="B387" s="249"/>
      <c r="C387" s="250"/>
      <c r="D387" s="251" t="s">
        <v>157</v>
      </c>
      <c r="E387" s="252" t="s">
        <v>1</v>
      </c>
      <c r="F387" s="253" t="s">
        <v>528</v>
      </c>
      <c r="G387" s="250"/>
      <c r="H387" s="254">
        <v>18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157</v>
      </c>
      <c r="AU387" s="260" t="s">
        <v>85</v>
      </c>
      <c r="AV387" s="13" t="s">
        <v>85</v>
      </c>
      <c r="AW387" s="13" t="s">
        <v>32</v>
      </c>
      <c r="AX387" s="13" t="s">
        <v>75</v>
      </c>
      <c r="AY387" s="260" t="s">
        <v>149</v>
      </c>
    </row>
    <row r="388" spans="1:51" s="13" customFormat="1" ht="12">
      <c r="A388" s="13"/>
      <c r="B388" s="249"/>
      <c r="C388" s="250"/>
      <c r="D388" s="251" t="s">
        <v>157</v>
      </c>
      <c r="E388" s="252" t="s">
        <v>1</v>
      </c>
      <c r="F388" s="253" t="s">
        <v>529</v>
      </c>
      <c r="G388" s="250"/>
      <c r="H388" s="254">
        <v>14.1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157</v>
      </c>
      <c r="AU388" s="260" t="s">
        <v>85</v>
      </c>
      <c r="AV388" s="13" t="s">
        <v>85</v>
      </c>
      <c r="AW388" s="13" t="s">
        <v>32</v>
      </c>
      <c r="AX388" s="13" t="s">
        <v>75</v>
      </c>
      <c r="AY388" s="260" t="s">
        <v>149</v>
      </c>
    </row>
    <row r="389" spans="1:51" s="13" customFormat="1" ht="12">
      <c r="A389" s="13"/>
      <c r="B389" s="249"/>
      <c r="C389" s="250"/>
      <c r="D389" s="251" t="s">
        <v>157</v>
      </c>
      <c r="E389" s="252" t="s">
        <v>1</v>
      </c>
      <c r="F389" s="253" t="s">
        <v>530</v>
      </c>
      <c r="G389" s="250"/>
      <c r="H389" s="254">
        <v>7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157</v>
      </c>
      <c r="AU389" s="260" t="s">
        <v>85</v>
      </c>
      <c r="AV389" s="13" t="s">
        <v>85</v>
      </c>
      <c r="AW389" s="13" t="s">
        <v>32</v>
      </c>
      <c r="AX389" s="13" t="s">
        <v>75</v>
      </c>
      <c r="AY389" s="260" t="s">
        <v>149</v>
      </c>
    </row>
    <row r="390" spans="1:51" s="13" customFormat="1" ht="12">
      <c r="A390" s="13"/>
      <c r="B390" s="249"/>
      <c r="C390" s="250"/>
      <c r="D390" s="251" t="s">
        <v>157</v>
      </c>
      <c r="E390" s="252" t="s">
        <v>1</v>
      </c>
      <c r="F390" s="253" t="s">
        <v>531</v>
      </c>
      <c r="G390" s="250"/>
      <c r="H390" s="254">
        <v>14.1</v>
      </c>
      <c r="I390" s="255"/>
      <c r="J390" s="250"/>
      <c r="K390" s="250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157</v>
      </c>
      <c r="AU390" s="260" t="s">
        <v>85</v>
      </c>
      <c r="AV390" s="13" t="s">
        <v>85</v>
      </c>
      <c r="AW390" s="13" t="s">
        <v>32</v>
      </c>
      <c r="AX390" s="13" t="s">
        <v>75</v>
      </c>
      <c r="AY390" s="260" t="s">
        <v>149</v>
      </c>
    </row>
    <row r="391" spans="1:51" s="13" customFormat="1" ht="12">
      <c r="A391" s="13"/>
      <c r="B391" s="249"/>
      <c r="C391" s="250"/>
      <c r="D391" s="251" t="s">
        <v>157</v>
      </c>
      <c r="E391" s="252" t="s">
        <v>1</v>
      </c>
      <c r="F391" s="253" t="s">
        <v>532</v>
      </c>
      <c r="G391" s="250"/>
      <c r="H391" s="254">
        <v>14.1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157</v>
      </c>
      <c r="AU391" s="260" t="s">
        <v>85</v>
      </c>
      <c r="AV391" s="13" t="s">
        <v>85</v>
      </c>
      <c r="AW391" s="13" t="s">
        <v>32</v>
      </c>
      <c r="AX391" s="13" t="s">
        <v>75</v>
      </c>
      <c r="AY391" s="260" t="s">
        <v>149</v>
      </c>
    </row>
    <row r="392" spans="1:51" s="13" customFormat="1" ht="12">
      <c r="A392" s="13"/>
      <c r="B392" s="249"/>
      <c r="C392" s="250"/>
      <c r="D392" s="251" t="s">
        <v>157</v>
      </c>
      <c r="E392" s="252" t="s">
        <v>1</v>
      </c>
      <c r="F392" s="253" t="s">
        <v>533</v>
      </c>
      <c r="G392" s="250"/>
      <c r="H392" s="254">
        <v>10.4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157</v>
      </c>
      <c r="AU392" s="260" t="s">
        <v>85</v>
      </c>
      <c r="AV392" s="13" t="s">
        <v>85</v>
      </c>
      <c r="AW392" s="13" t="s">
        <v>32</v>
      </c>
      <c r="AX392" s="13" t="s">
        <v>75</v>
      </c>
      <c r="AY392" s="260" t="s">
        <v>149</v>
      </c>
    </row>
    <row r="393" spans="1:51" s="13" customFormat="1" ht="12">
      <c r="A393" s="13"/>
      <c r="B393" s="249"/>
      <c r="C393" s="250"/>
      <c r="D393" s="251" t="s">
        <v>157</v>
      </c>
      <c r="E393" s="252" t="s">
        <v>1</v>
      </c>
      <c r="F393" s="253" t="s">
        <v>534</v>
      </c>
      <c r="G393" s="250"/>
      <c r="H393" s="254">
        <v>7.2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157</v>
      </c>
      <c r="AU393" s="260" t="s">
        <v>85</v>
      </c>
      <c r="AV393" s="13" t="s">
        <v>85</v>
      </c>
      <c r="AW393" s="13" t="s">
        <v>32</v>
      </c>
      <c r="AX393" s="13" t="s">
        <v>75</v>
      </c>
      <c r="AY393" s="260" t="s">
        <v>149</v>
      </c>
    </row>
    <row r="394" spans="1:51" s="16" customFormat="1" ht="12">
      <c r="A394" s="16"/>
      <c r="B394" s="285"/>
      <c r="C394" s="286"/>
      <c r="D394" s="251" t="s">
        <v>157</v>
      </c>
      <c r="E394" s="287" t="s">
        <v>1</v>
      </c>
      <c r="F394" s="288" t="s">
        <v>222</v>
      </c>
      <c r="G394" s="286"/>
      <c r="H394" s="289">
        <v>132.1</v>
      </c>
      <c r="I394" s="290"/>
      <c r="J394" s="286"/>
      <c r="K394" s="286"/>
      <c r="L394" s="291"/>
      <c r="M394" s="292"/>
      <c r="N394" s="293"/>
      <c r="O394" s="293"/>
      <c r="P394" s="293"/>
      <c r="Q394" s="293"/>
      <c r="R394" s="293"/>
      <c r="S394" s="293"/>
      <c r="T394" s="294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T394" s="295" t="s">
        <v>157</v>
      </c>
      <c r="AU394" s="295" t="s">
        <v>85</v>
      </c>
      <c r="AV394" s="16" t="s">
        <v>162</v>
      </c>
      <c r="AW394" s="16" t="s">
        <v>32</v>
      </c>
      <c r="AX394" s="16" t="s">
        <v>75</v>
      </c>
      <c r="AY394" s="295" t="s">
        <v>149</v>
      </c>
    </row>
    <row r="395" spans="1:51" s="14" customFormat="1" ht="12">
      <c r="A395" s="14"/>
      <c r="B395" s="264"/>
      <c r="C395" s="265"/>
      <c r="D395" s="251" t="s">
        <v>157</v>
      </c>
      <c r="E395" s="266" t="s">
        <v>1</v>
      </c>
      <c r="F395" s="267" t="s">
        <v>178</v>
      </c>
      <c r="G395" s="265"/>
      <c r="H395" s="268">
        <v>273.7</v>
      </c>
      <c r="I395" s="269"/>
      <c r="J395" s="265"/>
      <c r="K395" s="265"/>
      <c r="L395" s="270"/>
      <c r="M395" s="271"/>
      <c r="N395" s="272"/>
      <c r="O395" s="272"/>
      <c r="P395" s="272"/>
      <c r="Q395" s="272"/>
      <c r="R395" s="272"/>
      <c r="S395" s="272"/>
      <c r="T395" s="27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4" t="s">
        <v>157</v>
      </c>
      <c r="AU395" s="274" t="s">
        <v>85</v>
      </c>
      <c r="AV395" s="14" t="s">
        <v>155</v>
      </c>
      <c r="AW395" s="14" t="s">
        <v>32</v>
      </c>
      <c r="AX395" s="14" t="s">
        <v>83</v>
      </c>
      <c r="AY395" s="274" t="s">
        <v>149</v>
      </c>
    </row>
    <row r="396" spans="1:65" s="2" customFormat="1" ht="24.15" customHeight="1">
      <c r="A396" s="39"/>
      <c r="B396" s="40"/>
      <c r="C396" s="235" t="s">
        <v>535</v>
      </c>
      <c r="D396" s="235" t="s">
        <v>151</v>
      </c>
      <c r="E396" s="236" t="s">
        <v>536</v>
      </c>
      <c r="F396" s="237" t="s">
        <v>537</v>
      </c>
      <c r="G396" s="238" t="s">
        <v>365</v>
      </c>
      <c r="H396" s="239">
        <v>3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40</v>
      </c>
      <c r="O396" s="92"/>
      <c r="P396" s="245">
        <f>O396*H396</f>
        <v>0</v>
      </c>
      <c r="Q396" s="245">
        <v>0</v>
      </c>
      <c r="R396" s="245">
        <f>Q396*H396</f>
        <v>0</v>
      </c>
      <c r="S396" s="245">
        <v>0.174</v>
      </c>
      <c r="T396" s="246">
        <f>S396*H396</f>
        <v>0.522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268</v>
      </c>
      <c r="AT396" s="247" t="s">
        <v>151</v>
      </c>
      <c r="AU396" s="247" t="s">
        <v>85</v>
      </c>
      <c r="AY396" s="18" t="s">
        <v>149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83</v>
      </c>
      <c r="BK396" s="248">
        <f>ROUND(I396*H396,2)</f>
        <v>0</v>
      </c>
      <c r="BL396" s="18" t="s">
        <v>268</v>
      </c>
      <c r="BM396" s="247" t="s">
        <v>538</v>
      </c>
    </row>
    <row r="397" spans="1:63" s="12" customFormat="1" ht="22.8" customHeight="1">
      <c r="A397" s="12"/>
      <c r="B397" s="219"/>
      <c r="C397" s="220"/>
      <c r="D397" s="221" t="s">
        <v>74</v>
      </c>
      <c r="E397" s="233" t="s">
        <v>539</v>
      </c>
      <c r="F397" s="233" t="s">
        <v>540</v>
      </c>
      <c r="G397" s="220"/>
      <c r="H397" s="220"/>
      <c r="I397" s="223"/>
      <c r="J397" s="234">
        <f>BK397</f>
        <v>0</v>
      </c>
      <c r="K397" s="220"/>
      <c r="L397" s="225"/>
      <c r="M397" s="226"/>
      <c r="N397" s="227"/>
      <c r="O397" s="227"/>
      <c r="P397" s="228">
        <f>SUM(P398:P402)</f>
        <v>0</v>
      </c>
      <c r="Q397" s="227"/>
      <c r="R397" s="228">
        <f>SUM(R398:R402)</f>
        <v>0</v>
      </c>
      <c r="S397" s="227"/>
      <c r="T397" s="229">
        <f>SUM(T398:T402)</f>
        <v>1.10136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30" t="s">
        <v>85</v>
      </c>
      <c r="AT397" s="231" t="s">
        <v>74</v>
      </c>
      <c r="AU397" s="231" t="s">
        <v>83</v>
      </c>
      <c r="AY397" s="230" t="s">
        <v>149</v>
      </c>
      <c r="BK397" s="232">
        <f>SUM(BK398:BK402)</f>
        <v>0</v>
      </c>
    </row>
    <row r="398" spans="1:65" s="2" customFormat="1" ht="16.5" customHeight="1">
      <c r="A398" s="39"/>
      <c r="B398" s="40"/>
      <c r="C398" s="235" t="s">
        <v>541</v>
      </c>
      <c r="D398" s="235" t="s">
        <v>151</v>
      </c>
      <c r="E398" s="236" t="s">
        <v>542</v>
      </c>
      <c r="F398" s="237" t="s">
        <v>543</v>
      </c>
      <c r="G398" s="238" t="s">
        <v>175</v>
      </c>
      <c r="H398" s="239">
        <v>31.2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40</v>
      </c>
      <c r="O398" s="92"/>
      <c r="P398" s="245">
        <f>O398*H398</f>
        <v>0</v>
      </c>
      <c r="Q398" s="245">
        <v>0</v>
      </c>
      <c r="R398" s="245">
        <f>Q398*H398</f>
        <v>0</v>
      </c>
      <c r="S398" s="245">
        <v>0.0353</v>
      </c>
      <c r="T398" s="246">
        <f>S398*H398</f>
        <v>1.10136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268</v>
      </c>
      <c r="AT398" s="247" t="s">
        <v>151</v>
      </c>
      <c r="AU398" s="247" t="s">
        <v>85</v>
      </c>
      <c r="AY398" s="18" t="s">
        <v>149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83</v>
      </c>
      <c r="BK398" s="248">
        <f>ROUND(I398*H398,2)</f>
        <v>0</v>
      </c>
      <c r="BL398" s="18" t="s">
        <v>268</v>
      </c>
      <c r="BM398" s="247" t="s">
        <v>544</v>
      </c>
    </row>
    <row r="399" spans="1:51" s="13" customFormat="1" ht="12">
      <c r="A399" s="13"/>
      <c r="B399" s="249"/>
      <c r="C399" s="250"/>
      <c r="D399" s="251" t="s">
        <v>157</v>
      </c>
      <c r="E399" s="252" t="s">
        <v>1</v>
      </c>
      <c r="F399" s="253" t="s">
        <v>516</v>
      </c>
      <c r="G399" s="250"/>
      <c r="H399" s="254">
        <v>14.1</v>
      </c>
      <c r="I399" s="255"/>
      <c r="J399" s="250"/>
      <c r="K399" s="250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157</v>
      </c>
      <c r="AU399" s="260" t="s">
        <v>85</v>
      </c>
      <c r="AV399" s="13" t="s">
        <v>85</v>
      </c>
      <c r="AW399" s="13" t="s">
        <v>32</v>
      </c>
      <c r="AX399" s="13" t="s">
        <v>75</v>
      </c>
      <c r="AY399" s="260" t="s">
        <v>149</v>
      </c>
    </row>
    <row r="400" spans="1:51" s="13" customFormat="1" ht="12">
      <c r="A400" s="13"/>
      <c r="B400" s="249"/>
      <c r="C400" s="250"/>
      <c r="D400" s="251" t="s">
        <v>157</v>
      </c>
      <c r="E400" s="252" t="s">
        <v>1</v>
      </c>
      <c r="F400" s="253" t="s">
        <v>517</v>
      </c>
      <c r="G400" s="250"/>
      <c r="H400" s="254">
        <v>3.4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157</v>
      </c>
      <c r="AU400" s="260" t="s">
        <v>85</v>
      </c>
      <c r="AV400" s="13" t="s">
        <v>85</v>
      </c>
      <c r="AW400" s="13" t="s">
        <v>32</v>
      </c>
      <c r="AX400" s="13" t="s">
        <v>75</v>
      </c>
      <c r="AY400" s="260" t="s">
        <v>149</v>
      </c>
    </row>
    <row r="401" spans="1:51" s="13" customFormat="1" ht="12">
      <c r="A401" s="13"/>
      <c r="B401" s="249"/>
      <c r="C401" s="250"/>
      <c r="D401" s="251" t="s">
        <v>157</v>
      </c>
      <c r="E401" s="252" t="s">
        <v>1</v>
      </c>
      <c r="F401" s="253" t="s">
        <v>518</v>
      </c>
      <c r="G401" s="250"/>
      <c r="H401" s="254">
        <v>13.7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157</v>
      </c>
      <c r="AU401" s="260" t="s">
        <v>85</v>
      </c>
      <c r="AV401" s="13" t="s">
        <v>85</v>
      </c>
      <c r="AW401" s="13" t="s">
        <v>32</v>
      </c>
      <c r="AX401" s="13" t="s">
        <v>75</v>
      </c>
      <c r="AY401" s="260" t="s">
        <v>149</v>
      </c>
    </row>
    <row r="402" spans="1:51" s="14" customFormat="1" ht="12">
      <c r="A402" s="14"/>
      <c r="B402" s="264"/>
      <c r="C402" s="265"/>
      <c r="D402" s="251" t="s">
        <v>157</v>
      </c>
      <c r="E402" s="266" t="s">
        <v>1</v>
      </c>
      <c r="F402" s="267" t="s">
        <v>178</v>
      </c>
      <c r="G402" s="265"/>
      <c r="H402" s="268">
        <v>31.2</v>
      </c>
      <c r="I402" s="269"/>
      <c r="J402" s="265"/>
      <c r="K402" s="265"/>
      <c r="L402" s="270"/>
      <c r="M402" s="271"/>
      <c r="N402" s="272"/>
      <c r="O402" s="272"/>
      <c r="P402" s="272"/>
      <c r="Q402" s="272"/>
      <c r="R402" s="272"/>
      <c r="S402" s="272"/>
      <c r="T402" s="27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4" t="s">
        <v>157</v>
      </c>
      <c r="AU402" s="274" t="s">
        <v>85</v>
      </c>
      <c r="AV402" s="14" t="s">
        <v>155</v>
      </c>
      <c r="AW402" s="14" t="s">
        <v>32</v>
      </c>
      <c r="AX402" s="14" t="s">
        <v>83</v>
      </c>
      <c r="AY402" s="274" t="s">
        <v>149</v>
      </c>
    </row>
    <row r="403" spans="1:63" s="12" customFormat="1" ht="22.8" customHeight="1">
      <c r="A403" s="12"/>
      <c r="B403" s="219"/>
      <c r="C403" s="220"/>
      <c r="D403" s="221" t="s">
        <v>74</v>
      </c>
      <c r="E403" s="233" t="s">
        <v>545</v>
      </c>
      <c r="F403" s="233" t="s">
        <v>546</v>
      </c>
      <c r="G403" s="220"/>
      <c r="H403" s="220"/>
      <c r="I403" s="223"/>
      <c r="J403" s="234">
        <f>BK403</f>
        <v>0</v>
      </c>
      <c r="K403" s="220"/>
      <c r="L403" s="225"/>
      <c r="M403" s="226"/>
      <c r="N403" s="227"/>
      <c r="O403" s="227"/>
      <c r="P403" s="228">
        <f>SUM(P404:P451)</f>
        <v>0</v>
      </c>
      <c r="Q403" s="227"/>
      <c r="R403" s="228">
        <f>SUM(R404:R451)</f>
        <v>0</v>
      </c>
      <c r="S403" s="227"/>
      <c r="T403" s="229">
        <f>SUM(T404:T451)</f>
        <v>0.6930700000000001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30" t="s">
        <v>85</v>
      </c>
      <c r="AT403" s="231" t="s">
        <v>74</v>
      </c>
      <c r="AU403" s="231" t="s">
        <v>83</v>
      </c>
      <c r="AY403" s="230" t="s">
        <v>149</v>
      </c>
      <c r="BK403" s="232">
        <f>SUM(BK404:BK451)</f>
        <v>0</v>
      </c>
    </row>
    <row r="404" spans="1:65" s="2" customFormat="1" ht="24.15" customHeight="1">
      <c r="A404" s="39"/>
      <c r="B404" s="40"/>
      <c r="C404" s="235" t="s">
        <v>547</v>
      </c>
      <c r="D404" s="235" t="s">
        <v>151</v>
      </c>
      <c r="E404" s="236" t="s">
        <v>548</v>
      </c>
      <c r="F404" s="237" t="s">
        <v>549</v>
      </c>
      <c r="G404" s="238" t="s">
        <v>175</v>
      </c>
      <c r="H404" s="239">
        <v>242.5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40</v>
      </c>
      <c r="O404" s="92"/>
      <c r="P404" s="245">
        <f>O404*H404</f>
        <v>0</v>
      </c>
      <c r="Q404" s="245">
        <v>0</v>
      </c>
      <c r="R404" s="245">
        <f>Q404*H404</f>
        <v>0</v>
      </c>
      <c r="S404" s="245">
        <v>0.0025</v>
      </c>
      <c r="T404" s="246">
        <f>S404*H404</f>
        <v>0.6062500000000001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268</v>
      </c>
      <c r="AT404" s="247" t="s">
        <v>151</v>
      </c>
      <c r="AU404" s="247" t="s">
        <v>85</v>
      </c>
      <c r="AY404" s="18" t="s">
        <v>149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83</v>
      </c>
      <c r="BK404" s="248">
        <f>ROUND(I404*H404,2)</f>
        <v>0</v>
      </c>
      <c r="BL404" s="18" t="s">
        <v>268</v>
      </c>
      <c r="BM404" s="247" t="s">
        <v>550</v>
      </c>
    </row>
    <row r="405" spans="1:51" s="15" customFormat="1" ht="12">
      <c r="A405" s="15"/>
      <c r="B405" s="275"/>
      <c r="C405" s="276"/>
      <c r="D405" s="251" t="s">
        <v>157</v>
      </c>
      <c r="E405" s="277" t="s">
        <v>1</v>
      </c>
      <c r="F405" s="278" t="s">
        <v>210</v>
      </c>
      <c r="G405" s="276"/>
      <c r="H405" s="277" t="s">
        <v>1</v>
      </c>
      <c r="I405" s="279"/>
      <c r="J405" s="276"/>
      <c r="K405" s="276"/>
      <c r="L405" s="280"/>
      <c r="M405" s="281"/>
      <c r="N405" s="282"/>
      <c r="O405" s="282"/>
      <c r="P405" s="282"/>
      <c r="Q405" s="282"/>
      <c r="R405" s="282"/>
      <c r="S405" s="282"/>
      <c r="T405" s="28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84" t="s">
        <v>157</v>
      </c>
      <c r="AU405" s="284" t="s">
        <v>85</v>
      </c>
      <c r="AV405" s="15" t="s">
        <v>83</v>
      </c>
      <c r="AW405" s="15" t="s">
        <v>32</v>
      </c>
      <c r="AX405" s="15" t="s">
        <v>75</v>
      </c>
      <c r="AY405" s="284" t="s">
        <v>149</v>
      </c>
    </row>
    <row r="406" spans="1:51" s="13" customFormat="1" ht="12">
      <c r="A406" s="13"/>
      <c r="B406" s="249"/>
      <c r="C406" s="250"/>
      <c r="D406" s="251" t="s">
        <v>157</v>
      </c>
      <c r="E406" s="252" t="s">
        <v>1</v>
      </c>
      <c r="F406" s="253" t="s">
        <v>513</v>
      </c>
      <c r="G406" s="250"/>
      <c r="H406" s="254">
        <v>28.5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157</v>
      </c>
      <c r="AU406" s="260" t="s">
        <v>85</v>
      </c>
      <c r="AV406" s="13" t="s">
        <v>85</v>
      </c>
      <c r="AW406" s="13" t="s">
        <v>32</v>
      </c>
      <c r="AX406" s="13" t="s">
        <v>75</v>
      </c>
      <c r="AY406" s="260" t="s">
        <v>149</v>
      </c>
    </row>
    <row r="407" spans="1:51" s="13" customFormat="1" ht="12">
      <c r="A407" s="13"/>
      <c r="B407" s="249"/>
      <c r="C407" s="250"/>
      <c r="D407" s="251" t="s">
        <v>157</v>
      </c>
      <c r="E407" s="252" t="s">
        <v>1</v>
      </c>
      <c r="F407" s="253" t="s">
        <v>514</v>
      </c>
      <c r="G407" s="250"/>
      <c r="H407" s="254">
        <v>4</v>
      </c>
      <c r="I407" s="255"/>
      <c r="J407" s="250"/>
      <c r="K407" s="250"/>
      <c r="L407" s="256"/>
      <c r="M407" s="257"/>
      <c r="N407" s="258"/>
      <c r="O407" s="258"/>
      <c r="P407" s="258"/>
      <c r="Q407" s="258"/>
      <c r="R407" s="258"/>
      <c r="S407" s="258"/>
      <c r="T407" s="25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0" t="s">
        <v>157</v>
      </c>
      <c r="AU407" s="260" t="s">
        <v>85</v>
      </c>
      <c r="AV407" s="13" t="s">
        <v>85</v>
      </c>
      <c r="AW407" s="13" t="s">
        <v>32</v>
      </c>
      <c r="AX407" s="13" t="s">
        <v>75</v>
      </c>
      <c r="AY407" s="260" t="s">
        <v>149</v>
      </c>
    </row>
    <row r="408" spans="1:51" s="13" customFormat="1" ht="12">
      <c r="A408" s="13"/>
      <c r="B408" s="249"/>
      <c r="C408" s="250"/>
      <c r="D408" s="251" t="s">
        <v>157</v>
      </c>
      <c r="E408" s="252" t="s">
        <v>1</v>
      </c>
      <c r="F408" s="253" t="s">
        <v>515</v>
      </c>
      <c r="G408" s="250"/>
      <c r="H408" s="254">
        <v>14.1</v>
      </c>
      <c r="I408" s="255"/>
      <c r="J408" s="250"/>
      <c r="K408" s="250"/>
      <c r="L408" s="256"/>
      <c r="M408" s="257"/>
      <c r="N408" s="258"/>
      <c r="O408" s="258"/>
      <c r="P408" s="258"/>
      <c r="Q408" s="258"/>
      <c r="R408" s="258"/>
      <c r="S408" s="258"/>
      <c r="T408" s="25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0" t="s">
        <v>157</v>
      </c>
      <c r="AU408" s="260" t="s">
        <v>85</v>
      </c>
      <c r="AV408" s="13" t="s">
        <v>85</v>
      </c>
      <c r="AW408" s="13" t="s">
        <v>32</v>
      </c>
      <c r="AX408" s="13" t="s">
        <v>75</v>
      </c>
      <c r="AY408" s="260" t="s">
        <v>149</v>
      </c>
    </row>
    <row r="409" spans="1:51" s="13" customFormat="1" ht="12">
      <c r="A409" s="13"/>
      <c r="B409" s="249"/>
      <c r="C409" s="250"/>
      <c r="D409" s="251" t="s">
        <v>157</v>
      </c>
      <c r="E409" s="252" t="s">
        <v>1</v>
      </c>
      <c r="F409" s="253" t="s">
        <v>519</v>
      </c>
      <c r="G409" s="250"/>
      <c r="H409" s="254">
        <v>14.1</v>
      </c>
      <c r="I409" s="255"/>
      <c r="J409" s="250"/>
      <c r="K409" s="250"/>
      <c r="L409" s="256"/>
      <c r="M409" s="257"/>
      <c r="N409" s="258"/>
      <c r="O409" s="258"/>
      <c r="P409" s="258"/>
      <c r="Q409" s="258"/>
      <c r="R409" s="258"/>
      <c r="S409" s="258"/>
      <c r="T409" s="25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0" t="s">
        <v>157</v>
      </c>
      <c r="AU409" s="260" t="s">
        <v>85</v>
      </c>
      <c r="AV409" s="13" t="s">
        <v>85</v>
      </c>
      <c r="AW409" s="13" t="s">
        <v>32</v>
      </c>
      <c r="AX409" s="13" t="s">
        <v>75</v>
      </c>
      <c r="AY409" s="260" t="s">
        <v>149</v>
      </c>
    </row>
    <row r="410" spans="1:51" s="13" customFormat="1" ht="12">
      <c r="A410" s="13"/>
      <c r="B410" s="249"/>
      <c r="C410" s="250"/>
      <c r="D410" s="251" t="s">
        <v>157</v>
      </c>
      <c r="E410" s="252" t="s">
        <v>1</v>
      </c>
      <c r="F410" s="253" t="s">
        <v>520</v>
      </c>
      <c r="G410" s="250"/>
      <c r="H410" s="254">
        <v>14.1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157</v>
      </c>
      <c r="AU410" s="260" t="s">
        <v>85</v>
      </c>
      <c r="AV410" s="13" t="s">
        <v>85</v>
      </c>
      <c r="AW410" s="13" t="s">
        <v>32</v>
      </c>
      <c r="AX410" s="13" t="s">
        <v>75</v>
      </c>
      <c r="AY410" s="260" t="s">
        <v>149</v>
      </c>
    </row>
    <row r="411" spans="1:51" s="13" customFormat="1" ht="12">
      <c r="A411" s="13"/>
      <c r="B411" s="249"/>
      <c r="C411" s="250"/>
      <c r="D411" s="251" t="s">
        <v>157</v>
      </c>
      <c r="E411" s="252" t="s">
        <v>1</v>
      </c>
      <c r="F411" s="253" t="s">
        <v>521</v>
      </c>
      <c r="G411" s="250"/>
      <c r="H411" s="254">
        <v>3.5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157</v>
      </c>
      <c r="AU411" s="260" t="s">
        <v>85</v>
      </c>
      <c r="AV411" s="13" t="s">
        <v>85</v>
      </c>
      <c r="AW411" s="13" t="s">
        <v>32</v>
      </c>
      <c r="AX411" s="13" t="s">
        <v>75</v>
      </c>
      <c r="AY411" s="260" t="s">
        <v>149</v>
      </c>
    </row>
    <row r="412" spans="1:51" s="13" customFormat="1" ht="12">
      <c r="A412" s="13"/>
      <c r="B412" s="249"/>
      <c r="C412" s="250"/>
      <c r="D412" s="251" t="s">
        <v>157</v>
      </c>
      <c r="E412" s="252" t="s">
        <v>1</v>
      </c>
      <c r="F412" s="253" t="s">
        <v>522</v>
      </c>
      <c r="G412" s="250"/>
      <c r="H412" s="254">
        <v>14.1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157</v>
      </c>
      <c r="AU412" s="260" t="s">
        <v>85</v>
      </c>
      <c r="AV412" s="13" t="s">
        <v>85</v>
      </c>
      <c r="AW412" s="13" t="s">
        <v>32</v>
      </c>
      <c r="AX412" s="13" t="s">
        <v>75</v>
      </c>
      <c r="AY412" s="260" t="s">
        <v>149</v>
      </c>
    </row>
    <row r="413" spans="1:51" s="13" customFormat="1" ht="12">
      <c r="A413" s="13"/>
      <c r="B413" s="249"/>
      <c r="C413" s="250"/>
      <c r="D413" s="251" t="s">
        <v>157</v>
      </c>
      <c r="E413" s="252" t="s">
        <v>1</v>
      </c>
      <c r="F413" s="253" t="s">
        <v>523</v>
      </c>
      <c r="G413" s="250"/>
      <c r="H413" s="254">
        <v>18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157</v>
      </c>
      <c r="AU413" s="260" t="s">
        <v>85</v>
      </c>
      <c r="AV413" s="13" t="s">
        <v>85</v>
      </c>
      <c r="AW413" s="13" t="s">
        <v>32</v>
      </c>
      <c r="AX413" s="13" t="s">
        <v>75</v>
      </c>
      <c r="AY413" s="260" t="s">
        <v>149</v>
      </c>
    </row>
    <row r="414" spans="1:51" s="16" customFormat="1" ht="12">
      <c r="A414" s="16"/>
      <c r="B414" s="285"/>
      <c r="C414" s="286"/>
      <c r="D414" s="251" t="s">
        <v>157</v>
      </c>
      <c r="E414" s="287" t="s">
        <v>1</v>
      </c>
      <c r="F414" s="288" t="s">
        <v>222</v>
      </c>
      <c r="G414" s="286"/>
      <c r="H414" s="289">
        <v>110.4</v>
      </c>
      <c r="I414" s="290"/>
      <c r="J414" s="286"/>
      <c r="K414" s="286"/>
      <c r="L414" s="291"/>
      <c r="M414" s="292"/>
      <c r="N414" s="293"/>
      <c r="O414" s="293"/>
      <c r="P414" s="293"/>
      <c r="Q414" s="293"/>
      <c r="R414" s="293"/>
      <c r="S414" s="293"/>
      <c r="T414" s="294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95" t="s">
        <v>157</v>
      </c>
      <c r="AU414" s="295" t="s">
        <v>85</v>
      </c>
      <c r="AV414" s="16" t="s">
        <v>162</v>
      </c>
      <c r="AW414" s="16" t="s">
        <v>32</v>
      </c>
      <c r="AX414" s="16" t="s">
        <v>75</v>
      </c>
      <c r="AY414" s="295" t="s">
        <v>149</v>
      </c>
    </row>
    <row r="415" spans="1:51" s="15" customFormat="1" ht="12">
      <c r="A415" s="15"/>
      <c r="B415" s="275"/>
      <c r="C415" s="276"/>
      <c r="D415" s="251" t="s">
        <v>157</v>
      </c>
      <c r="E415" s="277" t="s">
        <v>1</v>
      </c>
      <c r="F415" s="278" t="s">
        <v>223</v>
      </c>
      <c r="G415" s="276"/>
      <c r="H415" s="277" t="s">
        <v>1</v>
      </c>
      <c r="I415" s="279"/>
      <c r="J415" s="276"/>
      <c r="K415" s="276"/>
      <c r="L415" s="280"/>
      <c r="M415" s="281"/>
      <c r="N415" s="282"/>
      <c r="O415" s="282"/>
      <c r="P415" s="282"/>
      <c r="Q415" s="282"/>
      <c r="R415" s="282"/>
      <c r="S415" s="282"/>
      <c r="T415" s="283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84" t="s">
        <v>157</v>
      </c>
      <c r="AU415" s="284" t="s">
        <v>85</v>
      </c>
      <c r="AV415" s="15" t="s">
        <v>83</v>
      </c>
      <c r="AW415" s="15" t="s">
        <v>32</v>
      </c>
      <c r="AX415" s="15" t="s">
        <v>75</v>
      </c>
      <c r="AY415" s="284" t="s">
        <v>149</v>
      </c>
    </row>
    <row r="416" spans="1:51" s="13" customFormat="1" ht="12">
      <c r="A416" s="13"/>
      <c r="B416" s="249"/>
      <c r="C416" s="250"/>
      <c r="D416" s="251" t="s">
        <v>157</v>
      </c>
      <c r="E416" s="252" t="s">
        <v>1</v>
      </c>
      <c r="F416" s="253" t="s">
        <v>524</v>
      </c>
      <c r="G416" s="250"/>
      <c r="H416" s="254">
        <v>4.4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157</v>
      </c>
      <c r="AU416" s="260" t="s">
        <v>85</v>
      </c>
      <c r="AV416" s="13" t="s">
        <v>85</v>
      </c>
      <c r="AW416" s="13" t="s">
        <v>32</v>
      </c>
      <c r="AX416" s="13" t="s">
        <v>75</v>
      </c>
      <c r="AY416" s="260" t="s">
        <v>149</v>
      </c>
    </row>
    <row r="417" spans="1:51" s="13" customFormat="1" ht="12">
      <c r="A417" s="13"/>
      <c r="B417" s="249"/>
      <c r="C417" s="250"/>
      <c r="D417" s="251" t="s">
        <v>157</v>
      </c>
      <c r="E417" s="252" t="s">
        <v>1</v>
      </c>
      <c r="F417" s="253" t="s">
        <v>525</v>
      </c>
      <c r="G417" s="250"/>
      <c r="H417" s="254">
        <v>24.7</v>
      </c>
      <c r="I417" s="255"/>
      <c r="J417" s="250"/>
      <c r="K417" s="250"/>
      <c r="L417" s="256"/>
      <c r="M417" s="257"/>
      <c r="N417" s="258"/>
      <c r="O417" s="258"/>
      <c r="P417" s="258"/>
      <c r="Q417" s="258"/>
      <c r="R417" s="258"/>
      <c r="S417" s="258"/>
      <c r="T417" s="25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0" t="s">
        <v>157</v>
      </c>
      <c r="AU417" s="260" t="s">
        <v>85</v>
      </c>
      <c r="AV417" s="13" t="s">
        <v>85</v>
      </c>
      <c r="AW417" s="13" t="s">
        <v>32</v>
      </c>
      <c r="AX417" s="13" t="s">
        <v>75</v>
      </c>
      <c r="AY417" s="260" t="s">
        <v>149</v>
      </c>
    </row>
    <row r="418" spans="1:51" s="13" customFormat="1" ht="12">
      <c r="A418" s="13"/>
      <c r="B418" s="249"/>
      <c r="C418" s="250"/>
      <c r="D418" s="251" t="s">
        <v>157</v>
      </c>
      <c r="E418" s="252" t="s">
        <v>1</v>
      </c>
      <c r="F418" s="253" t="s">
        <v>526</v>
      </c>
      <c r="G418" s="250"/>
      <c r="H418" s="254">
        <v>4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157</v>
      </c>
      <c r="AU418" s="260" t="s">
        <v>85</v>
      </c>
      <c r="AV418" s="13" t="s">
        <v>85</v>
      </c>
      <c r="AW418" s="13" t="s">
        <v>32</v>
      </c>
      <c r="AX418" s="13" t="s">
        <v>75</v>
      </c>
      <c r="AY418" s="260" t="s">
        <v>149</v>
      </c>
    </row>
    <row r="419" spans="1:51" s="13" customFormat="1" ht="12">
      <c r="A419" s="13"/>
      <c r="B419" s="249"/>
      <c r="C419" s="250"/>
      <c r="D419" s="251" t="s">
        <v>157</v>
      </c>
      <c r="E419" s="252" t="s">
        <v>1</v>
      </c>
      <c r="F419" s="253" t="s">
        <v>527</v>
      </c>
      <c r="G419" s="250"/>
      <c r="H419" s="254">
        <v>14.1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157</v>
      </c>
      <c r="AU419" s="260" t="s">
        <v>85</v>
      </c>
      <c r="AV419" s="13" t="s">
        <v>85</v>
      </c>
      <c r="AW419" s="13" t="s">
        <v>32</v>
      </c>
      <c r="AX419" s="13" t="s">
        <v>75</v>
      </c>
      <c r="AY419" s="260" t="s">
        <v>149</v>
      </c>
    </row>
    <row r="420" spans="1:51" s="13" customFormat="1" ht="12">
      <c r="A420" s="13"/>
      <c r="B420" s="249"/>
      <c r="C420" s="250"/>
      <c r="D420" s="251" t="s">
        <v>157</v>
      </c>
      <c r="E420" s="252" t="s">
        <v>1</v>
      </c>
      <c r="F420" s="253" t="s">
        <v>528</v>
      </c>
      <c r="G420" s="250"/>
      <c r="H420" s="254">
        <v>18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157</v>
      </c>
      <c r="AU420" s="260" t="s">
        <v>85</v>
      </c>
      <c r="AV420" s="13" t="s">
        <v>85</v>
      </c>
      <c r="AW420" s="13" t="s">
        <v>32</v>
      </c>
      <c r="AX420" s="13" t="s">
        <v>75</v>
      </c>
      <c r="AY420" s="260" t="s">
        <v>149</v>
      </c>
    </row>
    <row r="421" spans="1:51" s="13" customFormat="1" ht="12">
      <c r="A421" s="13"/>
      <c r="B421" s="249"/>
      <c r="C421" s="250"/>
      <c r="D421" s="251" t="s">
        <v>157</v>
      </c>
      <c r="E421" s="252" t="s">
        <v>1</v>
      </c>
      <c r="F421" s="253" t="s">
        <v>529</v>
      </c>
      <c r="G421" s="250"/>
      <c r="H421" s="254">
        <v>14.1</v>
      </c>
      <c r="I421" s="255"/>
      <c r="J421" s="250"/>
      <c r="K421" s="250"/>
      <c r="L421" s="256"/>
      <c r="M421" s="257"/>
      <c r="N421" s="258"/>
      <c r="O421" s="258"/>
      <c r="P421" s="258"/>
      <c r="Q421" s="258"/>
      <c r="R421" s="258"/>
      <c r="S421" s="258"/>
      <c r="T421" s="25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0" t="s">
        <v>157</v>
      </c>
      <c r="AU421" s="260" t="s">
        <v>85</v>
      </c>
      <c r="AV421" s="13" t="s">
        <v>85</v>
      </c>
      <c r="AW421" s="13" t="s">
        <v>32</v>
      </c>
      <c r="AX421" s="13" t="s">
        <v>75</v>
      </c>
      <c r="AY421" s="260" t="s">
        <v>149</v>
      </c>
    </row>
    <row r="422" spans="1:51" s="13" customFormat="1" ht="12">
      <c r="A422" s="13"/>
      <c r="B422" s="249"/>
      <c r="C422" s="250"/>
      <c r="D422" s="251" t="s">
        <v>157</v>
      </c>
      <c r="E422" s="252" t="s">
        <v>1</v>
      </c>
      <c r="F422" s="253" t="s">
        <v>530</v>
      </c>
      <c r="G422" s="250"/>
      <c r="H422" s="254">
        <v>7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157</v>
      </c>
      <c r="AU422" s="260" t="s">
        <v>85</v>
      </c>
      <c r="AV422" s="13" t="s">
        <v>85</v>
      </c>
      <c r="AW422" s="13" t="s">
        <v>32</v>
      </c>
      <c r="AX422" s="13" t="s">
        <v>75</v>
      </c>
      <c r="AY422" s="260" t="s">
        <v>149</v>
      </c>
    </row>
    <row r="423" spans="1:51" s="13" customFormat="1" ht="12">
      <c r="A423" s="13"/>
      <c r="B423" s="249"/>
      <c r="C423" s="250"/>
      <c r="D423" s="251" t="s">
        <v>157</v>
      </c>
      <c r="E423" s="252" t="s">
        <v>1</v>
      </c>
      <c r="F423" s="253" t="s">
        <v>531</v>
      </c>
      <c r="G423" s="250"/>
      <c r="H423" s="254">
        <v>14.1</v>
      </c>
      <c r="I423" s="255"/>
      <c r="J423" s="250"/>
      <c r="K423" s="250"/>
      <c r="L423" s="256"/>
      <c r="M423" s="257"/>
      <c r="N423" s="258"/>
      <c r="O423" s="258"/>
      <c r="P423" s="258"/>
      <c r="Q423" s="258"/>
      <c r="R423" s="258"/>
      <c r="S423" s="258"/>
      <c r="T423" s="25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0" t="s">
        <v>157</v>
      </c>
      <c r="AU423" s="260" t="s">
        <v>85</v>
      </c>
      <c r="AV423" s="13" t="s">
        <v>85</v>
      </c>
      <c r="AW423" s="13" t="s">
        <v>32</v>
      </c>
      <c r="AX423" s="13" t="s">
        <v>75</v>
      </c>
      <c r="AY423" s="260" t="s">
        <v>149</v>
      </c>
    </row>
    <row r="424" spans="1:51" s="13" customFormat="1" ht="12">
      <c r="A424" s="13"/>
      <c r="B424" s="249"/>
      <c r="C424" s="250"/>
      <c r="D424" s="251" t="s">
        <v>157</v>
      </c>
      <c r="E424" s="252" t="s">
        <v>1</v>
      </c>
      <c r="F424" s="253" t="s">
        <v>532</v>
      </c>
      <c r="G424" s="250"/>
      <c r="H424" s="254">
        <v>14.1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157</v>
      </c>
      <c r="AU424" s="260" t="s">
        <v>85</v>
      </c>
      <c r="AV424" s="13" t="s">
        <v>85</v>
      </c>
      <c r="AW424" s="13" t="s">
        <v>32</v>
      </c>
      <c r="AX424" s="13" t="s">
        <v>75</v>
      </c>
      <c r="AY424" s="260" t="s">
        <v>149</v>
      </c>
    </row>
    <row r="425" spans="1:51" s="13" customFormat="1" ht="12">
      <c r="A425" s="13"/>
      <c r="B425" s="249"/>
      <c r="C425" s="250"/>
      <c r="D425" s="251" t="s">
        <v>157</v>
      </c>
      <c r="E425" s="252" t="s">
        <v>1</v>
      </c>
      <c r="F425" s="253" t="s">
        <v>533</v>
      </c>
      <c r="G425" s="250"/>
      <c r="H425" s="254">
        <v>10.4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157</v>
      </c>
      <c r="AU425" s="260" t="s">
        <v>85</v>
      </c>
      <c r="AV425" s="13" t="s">
        <v>85</v>
      </c>
      <c r="AW425" s="13" t="s">
        <v>32</v>
      </c>
      <c r="AX425" s="13" t="s">
        <v>75</v>
      </c>
      <c r="AY425" s="260" t="s">
        <v>149</v>
      </c>
    </row>
    <row r="426" spans="1:51" s="13" customFormat="1" ht="12">
      <c r="A426" s="13"/>
      <c r="B426" s="249"/>
      <c r="C426" s="250"/>
      <c r="D426" s="251" t="s">
        <v>157</v>
      </c>
      <c r="E426" s="252" t="s">
        <v>1</v>
      </c>
      <c r="F426" s="253" t="s">
        <v>534</v>
      </c>
      <c r="G426" s="250"/>
      <c r="H426" s="254">
        <v>7.2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157</v>
      </c>
      <c r="AU426" s="260" t="s">
        <v>85</v>
      </c>
      <c r="AV426" s="13" t="s">
        <v>85</v>
      </c>
      <c r="AW426" s="13" t="s">
        <v>32</v>
      </c>
      <c r="AX426" s="13" t="s">
        <v>75</v>
      </c>
      <c r="AY426" s="260" t="s">
        <v>149</v>
      </c>
    </row>
    <row r="427" spans="1:51" s="16" customFormat="1" ht="12">
      <c r="A427" s="16"/>
      <c r="B427" s="285"/>
      <c r="C427" s="286"/>
      <c r="D427" s="251" t="s">
        <v>157</v>
      </c>
      <c r="E427" s="287" t="s">
        <v>1</v>
      </c>
      <c r="F427" s="288" t="s">
        <v>222</v>
      </c>
      <c r="G427" s="286"/>
      <c r="H427" s="289">
        <v>132.1</v>
      </c>
      <c r="I427" s="290"/>
      <c r="J427" s="286"/>
      <c r="K427" s="286"/>
      <c r="L427" s="291"/>
      <c r="M427" s="292"/>
      <c r="N427" s="293"/>
      <c r="O427" s="293"/>
      <c r="P427" s="293"/>
      <c r="Q427" s="293"/>
      <c r="R427" s="293"/>
      <c r="S427" s="293"/>
      <c r="T427" s="294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95" t="s">
        <v>157</v>
      </c>
      <c r="AU427" s="295" t="s">
        <v>85</v>
      </c>
      <c r="AV427" s="16" t="s">
        <v>162</v>
      </c>
      <c r="AW427" s="16" t="s">
        <v>32</v>
      </c>
      <c r="AX427" s="16" t="s">
        <v>75</v>
      </c>
      <c r="AY427" s="295" t="s">
        <v>149</v>
      </c>
    </row>
    <row r="428" spans="1:51" s="14" customFormat="1" ht="12">
      <c r="A428" s="14"/>
      <c r="B428" s="264"/>
      <c r="C428" s="265"/>
      <c r="D428" s="251" t="s">
        <v>157</v>
      </c>
      <c r="E428" s="266" t="s">
        <v>1</v>
      </c>
      <c r="F428" s="267" t="s">
        <v>178</v>
      </c>
      <c r="G428" s="265"/>
      <c r="H428" s="268">
        <v>242.5</v>
      </c>
      <c r="I428" s="269"/>
      <c r="J428" s="265"/>
      <c r="K428" s="265"/>
      <c r="L428" s="270"/>
      <c r="M428" s="271"/>
      <c r="N428" s="272"/>
      <c r="O428" s="272"/>
      <c r="P428" s="272"/>
      <c r="Q428" s="272"/>
      <c r="R428" s="272"/>
      <c r="S428" s="272"/>
      <c r="T428" s="27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4" t="s">
        <v>157</v>
      </c>
      <c r="AU428" s="274" t="s">
        <v>85</v>
      </c>
      <c r="AV428" s="14" t="s">
        <v>155</v>
      </c>
      <c r="AW428" s="14" t="s">
        <v>32</v>
      </c>
      <c r="AX428" s="14" t="s">
        <v>83</v>
      </c>
      <c r="AY428" s="274" t="s">
        <v>149</v>
      </c>
    </row>
    <row r="429" spans="1:65" s="2" customFormat="1" ht="21.75" customHeight="1">
      <c r="A429" s="39"/>
      <c r="B429" s="40"/>
      <c r="C429" s="235" t="s">
        <v>551</v>
      </c>
      <c r="D429" s="235" t="s">
        <v>151</v>
      </c>
      <c r="E429" s="236" t="s">
        <v>552</v>
      </c>
      <c r="F429" s="237" t="s">
        <v>553</v>
      </c>
      <c r="G429" s="238" t="s">
        <v>378</v>
      </c>
      <c r="H429" s="239">
        <v>289.4</v>
      </c>
      <c r="I429" s="240"/>
      <c r="J429" s="241">
        <f>ROUND(I429*H429,2)</f>
        <v>0</v>
      </c>
      <c r="K429" s="242"/>
      <c r="L429" s="45"/>
      <c r="M429" s="243" t="s">
        <v>1</v>
      </c>
      <c r="N429" s="244" t="s">
        <v>40</v>
      </c>
      <c r="O429" s="92"/>
      <c r="P429" s="245">
        <f>O429*H429</f>
        <v>0</v>
      </c>
      <c r="Q429" s="245">
        <v>0</v>
      </c>
      <c r="R429" s="245">
        <f>Q429*H429</f>
        <v>0</v>
      </c>
      <c r="S429" s="245">
        <v>0.0003</v>
      </c>
      <c r="T429" s="246">
        <f>S429*H429</f>
        <v>0.08681999999999998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7" t="s">
        <v>268</v>
      </c>
      <c r="AT429" s="247" t="s">
        <v>151</v>
      </c>
      <c r="AU429" s="247" t="s">
        <v>85</v>
      </c>
      <c r="AY429" s="18" t="s">
        <v>149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8" t="s">
        <v>83</v>
      </c>
      <c r="BK429" s="248">
        <f>ROUND(I429*H429,2)</f>
        <v>0</v>
      </c>
      <c r="BL429" s="18" t="s">
        <v>268</v>
      </c>
      <c r="BM429" s="247" t="s">
        <v>554</v>
      </c>
    </row>
    <row r="430" spans="1:51" s="15" customFormat="1" ht="12">
      <c r="A430" s="15"/>
      <c r="B430" s="275"/>
      <c r="C430" s="276"/>
      <c r="D430" s="251" t="s">
        <v>157</v>
      </c>
      <c r="E430" s="277" t="s">
        <v>1</v>
      </c>
      <c r="F430" s="278" t="s">
        <v>210</v>
      </c>
      <c r="G430" s="276"/>
      <c r="H430" s="277" t="s">
        <v>1</v>
      </c>
      <c r="I430" s="279"/>
      <c r="J430" s="276"/>
      <c r="K430" s="276"/>
      <c r="L430" s="280"/>
      <c r="M430" s="281"/>
      <c r="N430" s="282"/>
      <c r="O430" s="282"/>
      <c r="P430" s="282"/>
      <c r="Q430" s="282"/>
      <c r="R430" s="282"/>
      <c r="S430" s="282"/>
      <c r="T430" s="283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4" t="s">
        <v>157</v>
      </c>
      <c r="AU430" s="284" t="s">
        <v>85</v>
      </c>
      <c r="AV430" s="15" t="s">
        <v>83</v>
      </c>
      <c r="AW430" s="15" t="s">
        <v>32</v>
      </c>
      <c r="AX430" s="15" t="s">
        <v>75</v>
      </c>
      <c r="AY430" s="284" t="s">
        <v>149</v>
      </c>
    </row>
    <row r="431" spans="1:51" s="13" customFormat="1" ht="12">
      <c r="A431" s="13"/>
      <c r="B431" s="249"/>
      <c r="C431" s="250"/>
      <c r="D431" s="251" t="s">
        <v>157</v>
      </c>
      <c r="E431" s="252" t="s">
        <v>1</v>
      </c>
      <c r="F431" s="253" t="s">
        <v>555</v>
      </c>
      <c r="G431" s="250"/>
      <c r="H431" s="254">
        <v>43.2</v>
      </c>
      <c r="I431" s="255"/>
      <c r="J431" s="250"/>
      <c r="K431" s="250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157</v>
      </c>
      <c r="AU431" s="260" t="s">
        <v>85</v>
      </c>
      <c r="AV431" s="13" t="s">
        <v>85</v>
      </c>
      <c r="AW431" s="13" t="s">
        <v>32</v>
      </c>
      <c r="AX431" s="13" t="s">
        <v>75</v>
      </c>
      <c r="AY431" s="260" t="s">
        <v>149</v>
      </c>
    </row>
    <row r="432" spans="1:51" s="13" customFormat="1" ht="12">
      <c r="A432" s="13"/>
      <c r="B432" s="249"/>
      <c r="C432" s="250"/>
      <c r="D432" s="251" t="s">
        <v>157</v>
      </c>
      <c r="E432" s="252" t="s">
        <v>1</v>
      </c>
      <c r="F432" s="253" t="s">
        <v>556</v>
      </c>
      <c r="G432" s="250"/>
      <c r="H432" s="254">
        <v>15.4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157</v>
      </c>
      <c r="AU432" s="260" t="s">
        <v>85</v>
      </c>
      <c r="AV432" s="13" t="s">
        <v>85</v>
      </c>
      <c r="AW432" s="13" t="s">
        <v>32</v>
      </c>
      <c r="AX432" s="13" t="s">
        <v>75</v>
      </c>
      <c r="AY432" s="260" t="s">
        <v>149</v>
      </c>
    </row>
    <row r="433" spans="1:51" s="13" customFormat="1" ht="12">
      <c r="A433" s="13"/>
      <c r="B433" s="249"/>
      <c r="C433" s="250"/>
      <c r="D433" s="251" t="s">
        <v>157</v>
      </c>
      <c r="E433" s="252" t="s">
        <v>1</v>
      </c>
      <c r="F433" s="253" t="s">
        <v>557</v>
      </c>
      <c r="G433" s="250"/>
      <c r="H433" s="254">
        <v>15.4</v>
      </c>
      <c r="I433" s="255"/>
      <c r="J433" s="250"/>
      <c r="K433" s="250"/>
      <c r="L433" s="256"/>
      <c r="M433" s="257"/>
      <c r="N433" s="258"/>
      <c r="O433" s="258"/>
      <c r="P433" s="258"/>
      <c r="Q433" s="258"/>
      <c r="R433" s="258"/>
      <c r="S433" s="258"/>
      <c r="T433" s="25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0" t="s">
        <v>157</v>
      </c>
      <c r="AU433" s="260" t="s">
        <v>85</v>
      </c>
      <c r="AV433" s="13" t="s">
        <v>85</v>
      </c>
      <c r="AW433" s="13" t="s">
        <v>32</v>
      </c>
      <c r="AX433" s="13" t="s">
        <v>75</v>
      </c>
      <c r="AY433" s="260" t="s">
        <v>149</v>
      </c>
    </row>
    <row r="434" spans="1:51" s="13" customFormat="1" ht="12">
      <c r="A434" s="13"/>
      <c r="B434" s="249"/>
      <c r="C434" s="250"/>
      <c r="D434" s="251" t="s">
        <v>157</v>
      </c>
      <c r="E434" s="252" t="s">
        <v>1</v>
      </c>
      <c r="F434" s="253" t="s">
        <v>558</v>
      </c>
      <c r="G434" s="250"/>
      <c r="H434" s="254">
        <v>8.3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157</v>
      </c>
      <c r="AU434" s="260" t="s">
        <v>85</v>
      </c>
      <c r="AV434" s="13" t="s">
        <v>85</v>
      </c>
      <c r="AW434" s="13" t="s">
        <v>32</v>
      </c>
      <c r="AX434" s="13" t="s">
        <v>75</v>
      </c>
      <c r="AY434" s="260" t="s">
        <v>149</v>
      </c>
    </row>
    <row r="435" spans="1:51" s="13" customFormat="1" ht="12">
      <c r="A435" s="13"/>
      <c r="B435" s="249"/>
      <c r="C435" s="250"/>
      <c r="D435" s="251" t="s">
        <v>157</v>
      </c>
      <c r="E435" s="252" t="s">
        <v>1</v>
      </c>
      <c r="F435" s="253" t="s">
        <v>521</v>
      </c>
      <c r="G435" s="250"/>
      <c r="H435" s="254">
        <v>3.5</v>
      </c>
      <c r="I435" s="255"/>
      <c r="J435" s="250"/>
      <c r="K435" s="250"/>
      <c r="L435" s="256"/>
      <c r="M435" s="257"/>
      <c r="N435" s="258"/>
      <c r="O435" s="258"/>
      <c r="P435" s="258"/>
      <c r="Q435" s="258"/>
      <c r="R435" s="258"/>
      <c r="S435" s="258"/>
      <c r="T435" s="25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0" t="s">
        <v>157</v>
      </c>
      <c r="AU435" s="260" t="s">
        <v>85</v>
      </c>
      <c r="AV435" s="13" t="s">
        <v>85</v>
      </c>
      <c r="AW435" s="13" t="s">
        <v>32</v>
      </c>
      <c r="AX435" s="13" t="s">
        <v>75</v>
      </c>
      <c r="AY435" s="260" t="s">
        <v>149</v>
      </c>
    </row>
    <row r="436" spans="1:51" s="13" customFormat="1" ht="12">
      <c r="A436" s="13"/>
      <c r="B436" s="249"/>
      <c r="C436" s="250"/>
      <c r="D436" s="251" t="s">
        <v>157</v>
      </c>
      <c r="E436" s="252" t="s">
        <v>1</v>
      </c>
      <c r="F436" s="253" t="s">
        <v>559</v>
      </c>
      <c r="G436" s="250"/>
      <c r="H436" s="254">
        <v>15.4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157</v>
      </c>
      <c r="AU436" s="260" t="s">
        <v>85</v>
      </c>
      <c r="AV436" s="13" t="s">
        <v>85</v>
      </c>
      <c r="AW436" s="13" t="s">
        <v>32</v>
      </c>
      <c r="AX436" s="13" t="s">
        <v>75</v>
      </c>
      <c r="AY436" s="260" t="s">
        <v>149</v>
      </c>
    </row>
    <row r="437" spans="1:51" s="13" customFormat="1" ht="12">
      <c r="A437" s="13"/>
      <c r="B437" s="249"/>
      <c r="C437" s="250"/>
      <c r="D437" s="251" t="s">
        <v>157</v>
      </c>
      <c r="E437" s="252" t="s">
        <v>1</v>
      </c>
      <c r="F437" s="253" t="s">
        <v>523</v>
      </c>
      <c r="G437" s="250"/>
      <c r="H437" s="254">
        <v>18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157</v>
      </c>
      <c r="AU437" s="260" t="s">
        <v>85</v>
      </c>
      <c r="AV437" s="13" t="s">
        <v>85</v>
      </c>
      <c r="AW437" s="13" t="s">
        <v>32</v>
      </c>
      <c r="AX437" s="13" t="s">
        <v>75</v>
      </c>
      <c r="AY437" s="260" t="s">
        <v>149</v>
      </c>
    </row>
    <row r="438" spans="1:51" s="16" customFormat="1" ht="12">
      <c r="A438" s="16"/>
      <c r="B438" s="285"/>
      <c r="C438" s="286"/>
      <c r="D438" s="251" t="s">
        <v>157</v>
      </c>
      <c r="E438" s="287" t="s">
        <v>1</v>
      </c>
      <c r="F438" s="288" t="s">
        <v>222</v>
      </c>
      <c r="G438" s="286"/>
      <c r="H438" s="289">
        <v>119.2</v>
      </c>
      <c r="I438" s="290"/>
      <c r="J438" s="286"/>
      <c r="K438" s="286"/>
      <c r="L438" s="291"/>
      <c r="M438" s="292"/>
      <c r="N438" s="293"/>
      <c r="O438" s="293"/>
      <c r="P438" s="293"/>
      <c r="Q438" s="293"/>
      <c r="R438" s="293"/>
      <c r="S438" s="293"/>
      <c r="T438" s="294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95" t="s">
        <v>157</v>
      </c>
      <c r="AU438" s="295" t="s">
        <v>85</v>
      </c>
      <c r="AV438" s="16" t="s">
        <v>162</v>
      </c>
      <c r="AW438" s="16" t="s">
        <v>32</v>
      </c>
      <c r="AX438" s="16" t="s">
        <v>75</v>
      </c>
      <c r="AY438" s="295" t="s">
        <v>149</v>
      </c>
    </row>
    <row r="439" spans="1:51" s="15" customFormat="1" ht="12">
      <c r="A439" s="15"/>
      <c r="B439" s="275"/>
      <c r="C439" s="276"/>
      <c r="D439" s="251" t="s">
        <v>157</v>
      </c>
      <c r="E439" s="277" t="s">
        <v>1</v>
      </c>
      <c r="F439" s="278" t="s">
        <v>223</v>
      </c>
      <c r="G439" s="276"/>
      <c r="H439" s="277" t="s">
        <v>1</v>
      </c>
      <c r="I439" s="279"/>
      <c r="J439" s="276"/>
      <c r="K439" s="276"/>
      <c r="L439" s="280"/>
      <c r="M439" s="281"/>
      <c r="N439" s="282"/>
      <c r="O439" s="282"/>
      <c r="P439" s="282"/>
      <c r="Q439" s="282"/>
      <c r="R439" s="282"/>
      <c r="S439" s="282"/>
      <c r="T439" s="283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84" t="s">
        <v>157</v>
      </c>
      <c r="AU439" s="284" t="s">
        <v>85</v>
      </c>
      <c r="AV439" s="15" t="s">
        <v>83</v>
      </c>
      <c r="AW439" s="15" t="s">
        <v>32</v>
      </c>
      <c r="AX439" s="15" t="s">
        <v>75</v>
      </c>
      <c r="AY439" s="284" t="s">
        <v>149</v>
      </c>
    </row>
    <row r="440" spans="1:51" s="13" customFormat="1" ht="12">
      <c r="A440" s="13"/>
      <c r="B440" s="249"/>
      <c r="C440" s="250"/>
      <c r="D440" s="251" t="s">
        <v>157</v>
      </c>
      <c r="E440" s="252" t="s">
        <v>1</v>
      </c>
      <c r="F440" s="253" t="s">
        <v>560</v>
      </c>
      <c r="G440" s="250"/>
      <c r="H440" s="254">
        <v>36.9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157</v>
      </c>
      <c r="AU440" s="260" t="s">
        <v>85</v>
      </c>
      <c r="AV440" s="13" t="s">
        <v>85</v>
      </c>
      <c r="AW440" s="13" t="s">
        <v>32</v>
      </c>
      <c r="AX440" s="13" t="s">
        <v>75</v>
      </c>
      <c r="AY440" s="260" t="s">
        <v>149</v>
      </c>
    </row>
    <row r="441" spans="1:51" s="13" customFormat="1" ht="12">
      <c r="A441" s="13"/>
      <c r="B441" s="249"/>
      <c r="C441" s="250"/>
      <c r="D441" s="251" t="s">
        <v>157</v>
      </c>
      <c r="E441" s="252" t="s">
        <v>1</v>
      </c>
      <c r="F441" s="253" t="s">
        <v>561</v>
      </c>
      <c r="G441" s="250"/>
      <c r="H441" s="254">
        <v>15.4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157</v>
      </c>
      <c r="AU441" s="260" t="s">
        <v>85</v>
      </c>
      <c r="AV441" s="13" t="s">
        <v>85</v>
      </c>
      <c r="AW441" s="13" t="s">
        <v>32</v>
      </c>
      <c r="AX441" s="13" t="s">
        <v>75</v>
      </c>
      <c r="AY441" s="260" t="s">
        <v>149</v>
      </c>
    </row>
    <row r="442" spans="1:51" s="13" customFormat="1" ht="12">
      <c r="A442" s="13"/>
      <c r="B442" s="249"/>
      <c r="C442" s="250"/>
      <c r="D442" s="251" t="s">
        <v>157</v>
      </c>
      <c r="E442" s="252" t="s">
        <v>1</v>
      </c>
      <c r="F442" s="253" t="s">
        <v>562</v>
      </c>
      <c r="G442" s="250"/>
      <c r="H442" s="254">
        <v>15.4</v>
      </c>
      <c r="I442" s="255"/>
      <c r="J442" s="250"/>
      <c r="K442" s="250"/>
      <c r="L442" s="256"/>
      <c r="M442" s="257"/>
      <c r="N442" s="258"/>
      <c r="O442" s="258"/>
      <c r="P442" s="258"/>
      <c r="Q442" s="258"/>
      <c r="R442" s="258"/>
      <c r="S442" s="258"/>
      <c r="T442" s="25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0" t="s">
        <v>157</v>
      </c>
      <c r="AU442" s="260" t="s">
        <v>85</v>
      </c>
      <c r="AV442" s="13" t="s">
        <v>85</v>
      </c>
      <c r="AW442" s="13" t="s">
        <v>32</v>
      </c>
      <c r="AX442" s="13" t="s">
        <v>75</v>
      </c>
      <c r="AY442" s="260" t="s">
        <v>149</v>
      </c>
    </row>
    <row r="443" spans="1:51" s="13" customFormat="1" ht="12">
      <c r="A443" s="13"/>
      <c r="B443" s="249"/>
      <c r="C443" s="250"/>
      <c r="D443" s="251" t="s">
        <v>157</v>
      </c>
      <c r="E443" s="252" t="s">
        <v>1</v>
      </c>
      <c r="F443" s="253" t="s">
        <v>528</v>
      </c>
      <c r="G443" s="250"/>
      <c r="H443" s="254">
        <v>18</v>
      </c>
      <c r="I443" s="255"/>
      <c r="J443" s="250"/>
      <c r="K443" s="250"/>
      <c r="L443" s="256"/>
      <c r="M443" s="257"/>
      <c r="N443" s="258"/>
      <c r="O443" s="258"/>
      <c r="P443" s="258"/>
      <c r="Q443" s="258"/>
      <c r="R443" s="258"/>
      <c r="S443" s="258"/>
      <c r="T443" s="25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0" t="s">
        <v>157</v>
      </c>
      <c r="AU443" s="260" t="s">
        <v>85</v>
      </c>
      <c r="AV443" s="13" t="s">
        <v>85</v>
      </c>
      <c r="AW443" s="13" t="s">
        <v>32</v>
      </c>
      <c r="AX443" s="13" t="s">
        <v>75</v>
      </c>
      <c r="AY443" s="260" t="s">
        <v>149</v>
      </c>
    </row>
    <row r="444" spans="1:51" s="13" customFormat="1" ht="12">
      <c r="A444" s="13"/>
      <c r="B444" s="249"/>
      <c r="C444" s="250"/>
      <c r="D444" s="251" t="s">
        <v>157</v>
      </c>
      <c r="E444" s="252" t="s">
        <v>1</v>
      </c>
      <c r="F444" s="253" t="s">
        <v>563</v>
      </c>
      <c r="G444" s="250"/>
      <c r="H444" s="254">
        <v>15.4</v>
      </c>
      <c r="I444" s="255"/>
      <c r="J444" s="250"/>
      <c r="K444" s="250"/>
      <c r="L444" s="256"/>
      <c r="M444" s="257"/>
      <c r="N444" s="258"/>
      <c r="O444" s="258"/>
      <c r="P444" s="258"/>
      <c r="Q444" s="258"/>
      <c r="R444" s="258"/>
      <c r="S444" s="258"/>
      <c r="T444" s="25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0" t="s">
        <v>157</v>
      </c>
      <c r="AU444" s="260" t="s">
        <v>85</v>
      </c>
      <c r="AV444" s="13" t="s">
        <v>85</v>
      </c>
      <c r="AW444" s="13" t="s">
        <v>32</v>
      </c>
      <c r="AX444" s="13" t="s">
        <v>75</v>
      </c>
      <c r="AY444" s="260" t="s">
        <v>149</v>
      </c>
    </row>
    <row r="445" spans="1:51" s="13" customFormat="1" ht="12">
      <c r="A445" s="13"/>
      <c r="B445" s="249"/>
      <c r="C445" s="250"/>
      <c r="D445" s="251" t="s">
        <v>157</v>
      </c>
      <c r="E445" s="252" t="s">
        <v>1</v>
      </c>
      <c r="F445" s="253" t="s">
        <v>564</v>
      </c>
      <c r="G445" s="250"/>
      <c r="H445" s="254">
        <v>14.6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157</v>
      </c>
      <c r="AU445" s="260" t="s">
        <v>85</v>
      </c>
      <c r="AV445" s="13" t="s">
        <v>85</v>
      </c>
      <c r="AW445" s="13" t="s">
        <v>32</v>
      </c>
      <c r="AX445" s="13" t="s">
        <v>75</v>
      </c>
      <c r="AY445" s="260" t="s">
        <v>149</v>
      </c>
    </row>
    <row r="446" spans="1:51" s="13" customFormat="1" ht="12">
      <c r="A446" s="13"/>
      <c r="B446" s="249"/>
      <c r="C446" s="250"/>
      <c r="D446" s="251" t="s">
        <v>157</v>
      </c>
      <c r="E446" s="252" t="s">
        <v>1</v>
      </c>
      <c r="F446" s="253" t="s">
        <v>565</v>
      </c>
      <c r="G446" s="250"/>
      <c r="H446" s="254">
        <v>15.4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157</v>
      </c>
      <c r="AU446" s="260" t="s">
        <v>85</v>
      </c>
      <c r="AV446" s="13" t="s">
        <v>85</v>
      </c>
      <c r="AW446" s="13" t="s">
        <v>32</v>
      </c>
      <c r="AX446" s="13" t="s">
        <v>75</v>
      </c>
      <c r="AY446" s="260" t="s">
        <v>149</v>
      </c>
    </row>
    <row r="447" spans="1:51" s="13" customFormat="1" ht="12">
      <c r="A447" s="13"/>
      <c r="B447" s="249"/>
      <c r="C447" s="250"/>
      <c r="D447" s="251" t="s">
        <v>157</v>
      </c>
      <c r="E447" s="252" t="s">
        <v>1</v>
      </c>
      <c r="F447" s="253" t="s">
        <v>566</v>
      </c>
      <c r="G447" s="250"/>
      <c r="H447" s="254">
        <v>15.4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157</v>
      </c>
      <c r="AU447" s="260" t="s">
        <v>85</v>
      </c>
      <c r="AV447" s="13" t="s">
        <v>85</v>
      </c>
      <c r="AW447" s="13" t="s">
        <v>32</v>
      </c>
      <c r="AX447" s="13" t="s">
        <v>75</v>
      </c>
      <c r="AY447" s="260" t="s">
        <v>149</v>
      </c>
    </row>
    <row r="448" spans="1:51" s="13" customFormat="1" ht="12">
      <c r="A448" s="13"/>
      <c r="B448" s="249"/>
      <c r="C448" s="250"/>
      <c r="D448" s="251" t="s">
        <v>157</v>
      </c>
      <c r="E448" s="252" t="s">
        <v>1</v>
      </c>
      <c r="F448" s="253" t="s">
        <v>567</v>
      </c>
      <c r="G448" s="250"/>
      <c r="H448" s="254">
        <v>12.9</v>
      </c>
      <c r="I448" s="255"/>
      <c r="J448" s="250"/>
      <c r="K448" s="250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157</v>
      </c>
      <c r="AU448" s="260" t="s">
        <v>85</v>
      </c>
      <c r="AV448" s="13" t="s">
        <v>85</v>
      </c>
      <c r="AW448" s="13" t="s">
        <v>32</v>
      </c>
      <c r="AX448" s="13" t="s">
        <v>75</v>
      </c>
      <c r="AY448" s="260" t="s">
        <v>149</v>
      </c>
    </row>
    <row r="449" spans="1:51" s="13" customFormat="1" ht="12">
      <c r="A449" s="13"/>
      <c r="B449" s="249"/>
      <c r="C449" s="250"/>
      <c r="D449" s="251" t="s">
        <v>157</v>
      </c>
      <c r="E449" s="252" t="s">
        <v>1</v>
      </c>
      <c r="F449" s="253" t="s">
        <v>568</v>
      </c>
      <c r="G449" s="250"/>
      <c r="H449" s="254">
        <v>10.8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0" t="s">
        <v>157</v>
      </c>
      <c r="AU449" s="260" t="s">
        <v>85</v>
      </c>
      <c r="AV449" s="13" t="s">
        <v>85</v>
      </c>
      <c r="AW449" s="13" t="s">
        <v>32</v>
      </c>
      <c r="AX449" s="13" t="s">
        <v>75</v>
      </c>
      <c r="AY449" s="260" t="s">
        <v>149</v>
      </c>
    </row>
    <row r="450" spans="1:51" s="16" customFormat="1" ht="12">
      <c r="A450" s="16"/>
      <c r="B450" s="285"/>
      <c r="C450" s="286"/>
      <c r="D450" s="251" t="s">
        <v>157</v>
      </c>
      <c r="E450" s="287" t="s">
        <v>1</v>
      </c>
      <c r="F450" s="288" t="s">
        <v>222</v>
      </c>
      <c r="G450" s="286"/>
      <c r="H450" s="289">
        <v>170.2</v>
      </c>
      <c r="I450" s="290"/>
      <c r="J450" s="286"/>
      <c r="K450" s="286"/>
      <c r="L450" s="291"/>
      <c r="M450" s="292"/>
      <c r="N450" s="293"/>
      <c r="O450" s="293"/>
      <c r="P450" s="293"/>
      <c r="Q450" s="293"/>
      <c r="R450" s="293"/>
      <c r="S450" s="293"/>
      <c r="T450" s="294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95" t="s">
        <v>157</v>
      </c>
      <c r="AU450" s="295" t="s">
        <v>85</v>
      </c>
      <c r="AV450" s="16" t="s">
        <v>162</v>
      </c>
      <c r="AW450" s="16" t="s">
        <v>32</v>
      </c>
      <c r="AX450" s="16" t="s">
        <v>75</v>
      </c>
      <c r="AY450" s="295" t="s">
        <v>149</v>
      </c>
    </row>
    <row r="451" spans="1:51" s="14" customFormat="1" ht="12">
      <c r="A451" s="14"/>
      <c r="B451" s="264"/>
      <c r="C451" s="265"/>
      <c r="D451" s="251" t="s">
        <v>157</v>
      </c>
      <c r="E451" s="266" t="s">
        <v>1</v>
      </c>
      <c r="F451" s="267" t="s">
        <v>178</v>
      </c>
      <c r="G451" s="265"/>
      <c r="H451" s="268">
        <v>289.4</v>
      </c>
      <c r="I451" s="269"/>
      <c r="J451" s="265"/>
      <c r="K451" s="265"/>
      <c r="L451" s="270"/>
      <c r="M451" s="271"/>
      <c r="N451" s="272"/>
      <c r="O451" s="272"/>
      <c r="P451" s="272"/>
      <c r="Q451" s="272"/>
      <c r="R451" s="272"/>
      <c r="S451" s="272"/>
      <c r="T451" s="27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4" t="s">
        <v>157</v>
      </c>
      <c r="AU451" s="274" t="s">
        <v>85</v>
      </c>
      <c r="AV451" s="14" t="s">
        <v>155</v>
      </c>
      <c r="AW451" s="14" t="s">
        <v>32</v>
      </c>
      <c r="AX451" s="14" t="s">
        <v>83</v>
      </c>
      <c r="AY451" s="274" t="s">
        <v>149</v>
      </c>
    </row>
    <row r="452" spans="1:63" s="12" customFormat="1" ht="22.8" customHeight="1">
      <c r="A452" s="12"/>
      <c r="B452" s="219"/>
      <c r="C452" s="220"/>
      <c r="D452" s="221" t="s">
        <v>74</v>
      </c>
      <c r="E452" s="233" t="s">
        <v>569</v>
      </c>
      <c r="F452" s="233" t="s">
        <v>570</v>
      </c>
      <c r="G452" s="220"/>
      <c r="H452" s="220"/>
      <c r="I452" s="223"/>
      <c r="J452" s="234">
        <f>BK452</f>
        <v>0</v>
      </c>
      <c r="K452" s="220"/>
      <c r="L452" s="225"/>
      <c r="M452" s="226"/>
      <c r="N452" s="227"/>
      <c r="O452" s="227"/>
      <c r="P452" s="228">
        <f>SUM(P453:P459)</f>
        <v>0</v>
      </c>
      <c r="Q452" s="227"/>
      <c r="R452" s="228">
        <f>SUM(R453:R459)</f>
        <v>0</v>
      </c>
      <c r="S452" s="227"/>
      <c r="T452" s="229">
        <f>SUM(T453:T459)</f>
        <v>1.54904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30" t="s">
        <v>85</v>
      </c>
      <c r="AT452" s="231" t="s">
        <v>74</v>
      </c>
      <c r="AU452" s="231" t="s">
        <v>83</v>
      </c>
      <c r="AY452" s="230" t="s">
        <v>149</v>
      </c>
      <c r="BK452" s="232">
        <f>SUM(BK453:BK459)</f>
        <v>0</v>
      </c>
    </row>
    <row r="453" spans="1:65" s="2" customFormat="1" ht="24.15" customHeight="1">
      <c r="A453" s="39"/>
      <c r="B453" s="40"/>
      <c r="C453" s="235" t="s">
        <v>571</v>
      </c>
      <c r="D453" s="235" t="s">
        <v>151</v>
      </c>
      <c r="E453" s="236" t="s">
        <v>572</v>
      </c>
      <c r="F453" s="237" t="s">
        <v>573</v>
      </c>
      <c r="G453" s="238" t="s">
        <v>175</v>
      </c>
      <c r="H453" s="239">
        <v>56.95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40</v>
      </c>
      <c r="O453" s="92"/>
      <c r="P453" s="245">
        <f>O453*H453</f>
        <v>0</v>
      </c>
      <c r="Q453" s="245">
        <v>0</v>
      </c>
      <c r="R453" s="245">
        <f>Q453*H453</f>
        <v>0</v>
      </c>
      <c r="S453" s="245">
        <v>0.0272</v>
      </c>
      <c r="T453" s="246">
        <f>S453*H453</f>
        <v>1.54904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268</v>
      </c>
      <c r="AT453" s="247" t="s">
        <v>151</v>
      </c>
      <c r="AU453" s="247" t="s">
        <v>85</v>
      </c>
      <c r="AY453" s="18" t="s">
        <v>149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83</v>
      </c>
      <c r="BK453" s="248">
        <f>ROUND(I453*H453,2)</f>
        <v>0</v>
      </c>
      <c r="BL453" s="18" t="s">
        <v>268</v>
      </c>
      <c r="BM453" s="247" t="s">
        <v>574</v>
      </c>
    </row>
    <row r="454" spans="1:51" s="13" customFormat="1" ht="12">
      <c r="A454" s="13"/>
      <c r="B454" s="249"/>
      <c r="C454" s="250"/>
      <c r="D454" s="251" t="s">
        <v>157</v>
      </c>
      <c r="E454" s="252" t="s">
        <v>1</v>
      </c>
      <c r="F454" s="253" t="s">
        <v>575</v>
      </c>
      <c r="G454" s="250"/>
      <c r="H454" s="254">
        <v>8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157</v>
      </c>
      <c r="AU454" s="260" t="s">
        <v>85</v>
      </c>
      <c r="AV454" s="13" t="s">
        <v>85</v>
      </c>
      <c r="AW454" s="13" t="s">
        <v>32</v>
      </c>
      <c r="AX454" s="13" t="s">
        <v>75</v>
      </c>
      <c r="AY454" s="260" t="s">
        <v>149</v>
      </c>
    </row>
    <row r="455" spans="1:51" s="13" customFormat="1" ht="12">
      <c r="A455" s="13"/>
      <c r="B455" s="249"/>
      <c r="C455" s="250"/>
      <c r="D455" s="251" t="s">
        <v>157</v>
      </c>
      <c r="E455" s="252" t="s">
        <v>1</v>
      </c>
      <c r="F455" s="253" t="s">
        <v>576</v>
      </c>
      <c r="G455" s="250"/>
      <c r="H455" s="254">
        <v>6.4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157</v>
      </c>
      <c r="AU455" s="260" t="s">
        <v>85</v>
      </c>
      <c r="AV455" s="13" t="s">
        <v>85</v>
      </c>
      <c r="AW455" s="13" t="s">
        <v>32</v>
      </c>
      <c r="AX455" s="13" t="s">
        <v>75</v>
      </c>
      <c r="AY455" s="260" t="s">
        <v>149</v>
      </c>
    </row>
    <row r="456" spans="1:51" s="13" customFormat="1" ht="12">
      <c r="A456" s="13"/>
      <c r="B456" s="249"/>
      <c r="C456" s="250"/>
      <c r="D456" s="251" t="s">
        <v>157</v>
      </c>
      <c r="E456" s="252" t="s">
        <v>1</v>
      </c>
      <c r="F456" s="253" t="s">
        <v>577</v>
      </c>
      <c r="G456" s="250"/>
      <c r="H456" s="254">
        <v>13.8</v>
      </c>
      <c r="I456" s="255"/>
      <c r="J456" s="250"/>
      <c r="K456" s="250"/>
      <c r="L456" s="256"/>
      <c r="M456" s="257"/>
      <c r="N456" s="258"/>
      <c r="O456" s="258"/>
      <c r="P456" s="258"/>
      <c r="Q456" s="258"/>
      <c r="R456" s="258"/>
      <c r="S456" s="258"/>
      <c r="T456" s="25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0" t="s">
        <v>157</v>
      </c>
      <c r="AU456" s="260" t="s">
        <v>85</v>
      </c>
      <c r="AV456" s="13" t="s">
        <v>85</v>
      </c>
      <c r="AW456" s="13" t="s">
        <v>32</v>
      </c>
      <c r="AX456" s="13" t="s">
        <v>75</v>
      </c>
      <c r="AY456" s="260" t="s">
        <v>149</v>
      </c>
    </row>
    <row r="457" spans="1:51" s="13" customFormat="1" ht="12">
      <c r="A457" s="13"/>
      <c r="B457" s="249"/>
      <c r="C457" s="250"/>
      <c r="D457" s="251" t="s">
        <v>157</v>
      </c>
      <c r="E457" s="252" t="s">
        <v>1</v>
      </c>
      <c r="F457" s="253" t="s">
        <v>578</v>
      </c>
      <c r="G457" s="250"/>
      <c r="H457" s="254">
        <v>15.6</v>
      </c>
      <c r="I457" s="255"/>
      <c r="J457" s="250"/>
      <c r="K457" s="250"/>
      <c r="L457" s="256"/>
      <c r="M457" s="257"/>
      <c r="N457" s="258"/>
      <c r="O457" s="258"/>
      <c r="P457" s="258"/>
      <c r="Q457" s="258"/>
      <c r="R457" s="258"/>
      <c r="S457" s="258"/>
      <c r="T457" s="25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0" t="s">
        <v>157</v>
      </c>
      <c r="AU457" s="260" t="s">
        <v>85</v>
      </c>
      <c r="AV457" s="13" t="s">
        <v>85</v>
      </c>
      <c r="AW457" s="13" t="s">
        <v>32</v>
      </c>
      <c r="AX457" s="13" t="s">
        <v>75</v>
      </c>
      <c r="AY457" s="260" t="s">
        <v>149</v>
      </c>
    </row>
    <row r="458" spans="1:51" s="13" customFormat="1" ht="12">
      <c r="A458" s="13"/>
      <c r="B458" s="249"/>
      <c r="C458" s="250"/>
      <c r="D458" s="251" t="s">
        <v>157</v>
      </c>
      <c r="E458" s="252" t="s">
        <v>1</v>
      </c>
      <c r="F458" s="253" t="s">
        <v>579</v>
      </c>
      <c r="G458" s="250"/>
      <c r="H458" s="254">
        <v>13.15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157</v>
      </c>
      <c r="AU458" s="260" t="s">
        <v>85</v>
      </c>
      <c r="AV458" s="13" t="s">
        <v>85</v>
      </c>
      <c r="AW458" s="13" t="s">
        <v>32</v>
      </c>
      <c r="AX458" s="13" t="s">
        <v>75</v>
      </c>
      <c r="AY458" s="260" t="s">
        <v>149</v>
      </c>
    </row>
    <row r="459" spans="1:51" s="14" customFormat="1" ht="12">
      <c r="A459" s="14"/>
      <c r="B459" s="264"/>
      <c r="C459" s="265"/>
      <c r="D459" s="251" t="s">
        <v>157</v>
      </c>
      <c r="E459" s="266" t="s">
        <v>1</v>
      </c>
      <c r="F459" s="267" t="s">
        <v>178</v>
      </c>
      <c r="G459" s="265"/>
      <c r="H459" s="268">
        <v>56.95</v>
      </c>
      <c r="I459" s="269"/>
      <c r="J459" s="265"/>
      <c r="K459" s="265"/>
      <c r="L459" s="270"/>
      <c r="M459" s="296"/>
      <c r="N459" s="297"/>
      <c r="O459" s="297"/>
      <c r="P459" s="297"/>
      <c r="Q459" s="297"/>
      <c r="R459" s="297"/>
      <c r="S459" s="297"/>
      <c r="T459" s="29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4" t="s">
        <v>157</v>
      </c>
      <c r="AU459" s="274" t="s">
        <v>85</v>
      </c>
      <c r="AV459" s="14" t="s">
        <v>155</v>
      </c>
      <c r="AW459" s="14" t="s">
        <v>32</v>
      </c>
      <c r="AX459" s="14" t="s">
        <v>83</v>
      </c>
      <c r="AY459" s="274" t="s">
        <v>149</v>
      </c>
    </row>
    <row r="460" spans="1:31" s="2" customFormat="1" ht="6.95" customHeight="1">
      <c r="A460" s="39"/>
      <c r="B460" s="67"/>
      <c r="C460" s="68"/>
      <c r="D460" s="68"/>
      <c r="E460" s="68"/>
      <c r="F460" s="68"/>
      <c r="G460" s="68"/>
      <c r="H460" s="68"/>
      <c r="I460" s="68"/>
      <c r="J460" s="68"/>
      <c r="K460" s="68"/>
      <c r="L460" s="45"/>
      <c r="M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</row>
  </sheetData>
  <sheetProtection password="CC35" sheet="1" objects="1" scenarios="1" formatColumns="0" formatRows="0" autoFilter="0"/>
  <autoFilter ref="C145:K459"/>
  <mergeCells count="14">
    <mergeCell ref="E7:H7"/>
    <mergeCell ref="E9:H9"/>
    <mergeCell ref="E18:H18"/>
    <mergeCell ref="E27:H27"/>
    <mergeCell ref="E85:H85"/>
    <mergeCell ref="E87:H87"/>
    <mergeCell ref="D120:F120"/>
    <mergeCell ref="D121:F121"/>
    <mergeCell ref="D122:F122"/>
    <mergeCell ref="D123:F123"/>
    <mergeCell ref="D124:F124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Demolice a novostavba zázemí cestářství ve Strnadech-Jílovišti  p.č. 462/3, p.č. 454/1 a p.č.st. 351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580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31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98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99</v>
      </c>
      <c r="E31" s="39"/>
      <c r="F31" s="39"/>
      <c r="G31" s="39"/>
      <c r="H31" s="39"/>
      <c r="I31" s="39"/>
      <c r="J31" s="151">
        <f>J115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1" t="s">
        <v>40</v>
      </c>
      <c r="F35" s="157">
        <f>ROUND((SUM(BE115:BE122)+SUM(BE142:BE400)),2)</f>
        <v>0</v>
      </c>
      <c r="G35" s="39"/>
      <c r="H35" s="39"/>
      <c r="I35" s="158">
        <v>0.21</v>
      </c>
      <c r="J35" s="157">
        <f>ROUND(((SUM(BE115:BE122)+SUM(BE142:BE400))*I35),2)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41</v>
      </c>
      <c r="F36" s="157">
        <f>ROUND((SUM(BF115:BF122)+SUM(BF142:BF400)),2)</f>
        <v>0</v>
      </c>
      <c r="G36" s="39"/>
      <c r="H36" s="39"/>
      <c r="I36" s="158">
        <v>0.15</v>
      </c>
      <c r="J36" s="157">
        <f>ROUND(((SUM(BF115:BF122)+SUM(BF142:BF400))*I36),2)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7">
        <f>ROUND((SUM(BG115:BG122)+SUM(BG142:BG400)),2)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43</v>
      </c>
      <c r="F38" s="157">
        <f>ROUND((SUM(BH115:BH122)+SUM(BH142:BH400)),2)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44</v>
      </c>
      <c r="F39" s="157">
        <f>ROUND((SUM(BI115:BI122)+SUM(BI142:BI400)),2)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7" t="str">
        <f>E7</f>
        <v xml:space="preserve">Demolice a novostavba zázemí cestářství ve Strnadech-Jílovišti  p.č. 462/3, p.č. 454/1 a p.č.st. 351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Základové konstrukce, schodiště a okapový chodník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p.č. 462/3 a 454/1 p.č. st. 351</v>
      </c>
      <c r="G89" s="41"/>
      <c r="H89" s="41"/>
      <c r="I89" s="33" t="s">
        <v>22</v>
      </c>
      <c r="J89" s="80" t="str">
        <f>IF(J12="","",J12)</f>
        <v>29. 5. 2023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Středočeský kraj, Zborovská 81/11, Smíchov</v>
      </c>
      <c r="G91" s="41"/>
      <c r="H91" s="41"/>
      <c r="I91" s="33" t="s">
        <v>30</v>
      </c>
      <c r="J91" s="37" t="str">
        <f>E21</f>
        <v>KFJ project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KFJ project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101</v>
      </c>
      <c r="D94" s="179"/>
      <c r="E94" s="179"/>
      <c r="F94" s="179"/>
      <c r="G94" s="179"/>
      <c r="H94" s="179"/>
      <c r="I94" s="179"/>
      <c r="J94" s="180" t="s">
        <v>102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103</v>
      </c>
      <c r="D96" s="41"/>
      <c r="E96" s="41"/>
      <c r="F96" s="41"/>
      <c r="G96" s="41"/>
      <c r="H96" s="41"/>
      <c r="I96" s="41"/>
      <c r="J96" s="111">
        <f>J142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2"/>
      <c r="C97" s="183"/>
      <c r="D97" s="184" t="s">
        <v>105</v>
      </c>
      <c r="E97" s="185"/>
      <c r="F97" s="185"/>
      <c r="G97" s="185"/>
      <c r="H97" s="185"/>
      <c r="I97" s="185"/>
      <c r="J97" s="186">
        <f>J143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106</v>
      </c>
      <c r="E98" s="191"/>
      <c r="F98" s="191"/>
      <c r="G98" s="191"/>
      <c r="H98" s="191"/>
      <c r="I98" s="191"/>
      <c r="J98" s="192">
        <f>J144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581</v>
      </c>
      <c r="E99" s="191"/>
      <c r="F99" s="191"/>
      <c r="G99" s="191"/>
      <c r="H99" s="191"/>
      <c r="I99" s="191"/>
      <c r="J99" s="192">
        <f>J188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582</v>
      </c>
      <c r="E100" s="191"/>
      <c r="F100" s="191"/>
      <c r="G100" s="191"/>
      <c r="H100" s="191"/>
      <c r="I100" s="191"/>
      <c r="J100" s="192">
        <f>J235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583</v>
      </c>
      <c r="E101" s="191"/>
      <c r="F101" s="191"/>
      <c r="G101" s="191"/>
      <c r="H101" s="191"/>
      <c r="I101" s="191"/>
      <c r="J101" s="192">
        <f>J248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107</v>
      </c>
      <c r="E102" s="191"/>
      <c r="F102" s="191"/>
      <c r="G102" s="191"/>
      <c r="H102" s="191"/>
      <c r="I102" s="191"/>
      <c r="J102" s="192">
        <f>J276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108</v>
      </c>
      <c r="E103" s="191"/>
      <c r="F103" s="191"/>
      <c r="G103" s="191"/>
      <c r="H103" s="191"/>
      <c r="I103" s="191"/>
      <c r="J103" s="192">
        <f>J300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8"/>
      <c r="C104" s="189"/>
      <c r="D104" s="190" t="s">
        <v>584</v>
      </c>
      <c r="E104" s="191"/>
      <c r="F104" s="191"/>
      <c r="G104" s="191"/>
      <c r="H104" s="191"/>
      <c r="I104" s="191"/>
      <c r="J104" s="192">
        <f>J306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2"/>
      <c r="C105" s="183"/>
      <c r="D105" s="184" t="s">
        <v>109</v>
      </c>
      <c r="E105" s="185"/>
      <c r="F105" s="185"/>
      <c r="G105" s="185"/>
      <c r="H105" s="185"/>
      <c r="I105" s="185"/>
      <c r="J105" s="186">
        <f>J308</f>
        <v>0</v>
      </c>
      <c r="K105" s="183"/>
      <c r="L105" s="18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8"/>
      <c r="C106" s="189"/>
      <c r="D106" s="190" t="s">
        <v>110</v>
      </c>
      <c r="E106" s="191"/>
      <c r="F106" s="191"/>
      <c r="G106" s="191"/>
      <c r="H106" s="191"/>
      <c r="I106" s="191"/>
      <c r="J106" s="192">
        <f>J309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8"/>
      <c r="C107" s="189"/>
      <c r="D107" s="190" t="s">
        <v>585</v>
      </c>
      <c r="E107" s="191"/>
      <c r="F107" s="191"/>
      <c r="G107" s="191"/>
      <c r="H107" s="191"/>
      <c r="I107" s="191"/>
      <c r="J107" s="192">
        <f>J327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8"/>
      <c r="C108" s="189"/>
      <c r="D108" s="190" t="s">
        <v>586</v>
      </c>
      <c r="E108" s="191"/>
      <c r="F108" s="191"/>
      <c r="G108" s="191"/>
      <c r="H108" s="191"/>
      <c r="I108" s="191"/>
      <c r="J108" s="192">
        <f>J334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8"/>
      <c r="C109" s="189"/>
      <c r="D109" s="190" t="s">
        <v>122</v>
      </c>
      <c r="E109" s="191"/>
      <c r="F109" s="191"/>
      <c r="G109" s="191"/>
      <c r="H109" s="191"/>
      <c r="I109" s="191"/>
      <c r="J109" s="192">
        <f>J346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8"/>
      <c r="C110" s="189"/>
      <c r="D110" s="190" t="s">
        <v>587</v>
      </c>
      <c r="E110" s="191"/>
      <c r="F110" s="191"/>
      <c r="G110" s="191"/>
      <c r="H110" s="191"/>
      <c r="I110" s="191"/>
      <c r="J110" s="192">
        <f>J383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2"/>
      <c r="C111" s="183"/>
      <c r="D111" s="184" t="s">
        <v>588</v>
      </c>
      <c r="E111" s="185"/>
      <c r="F111" s="185"/>
      <c r="G111" s="185"/>
      <c r="H111" s="185"/>
      <c r="I111" s="185"/>
      <c r="J111" s="186">
        <f>J390</f>
        <v>0</v>
      </c>
      <c r="K111" s="183"/>
      <c r="L111" s="18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8"/>
      <c r="C112" s="189"/>
      <c r="D112" s="190" t="s">
        <v>589</v>
      </c>
      <c r="E112" s="191"/>
      <c r="F112" s="191"/>
      <c r="G112" s="191"/>
      <c r="H112" s="191"/>
      <c r="I112" s="191"/>
      <c r="J112" s="192">
        <f>J391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9.25" customHeight="1">
      <c r="A115" s="39"/>
      <c r="B115" s="40"/>
      <c r="C115" s="181" t="s">
        <v>125</v>
      </c>
      <c r="D115" s="41"/>
      <c r="E115" s="41"/>
      <c r="F115" s="41"/>
      <c r="G115" s="41"/>
      <c r="H115" s="41"/>
      <c r="I115" s="41"/>
      <c r="J115" s="194">
        <f>ROUND(J116+J117+J118+J119+J120+J121,2)</f>
        <v>0</v>
      </c>
      <c r="K115" s="41"/>
      <c r="L115" s="64"/>
      <c r="N115" s="195" t="s">
        <v>39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65" s="2" customFormat="1" ht="18" customHeight="1">
      <c r="A116" s="39"/>
      <c r="B116" s="40"/>
      <c r="C116" s="41"/>
      <c r="D116" s="196" t="s">
        <v>126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40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93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83</v>
      </c>
      <c r="BK116" s="200"/>
      <c r="BL116" s="200"/>
      <c r="BM116" s="200"/>
    </row>
    <row r="117" spans="1:65" s="2" customFormat="1" ht="18" customHeight="1">
      <c r="A117" s="39"/>
      <c r="B117" s="40"/>
      <c r="C117" s="41"/>
      <c r="D117" s="196" t="s">
        <v>127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40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93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83</v>
      </c>
      <c r="BK117" s="200"/>
      <c r="BL117" s="200"/>
      <c r="BM117" s="200"/>
    </row>
    <row r="118" spans="1:65" s="2" customFormat="1" ht="18" customHeight="1">
      <c r="A118" s="39"/>
      <c r="B118" s="40"/>
      <c r="C118" s="41"/>
      <c r="D118" s="196" t="s">
        <v>128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40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93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83</v>
      </c>
      <c r="BK118" s="200"/>
      <c r="BL118" s="200"/>
      <c r="BM118" s="200"/>
    </row>
    <row r="119" spans="1:65" s="2" customFormat="1" ht="18" customHeight="1">
      <c r="A119" s="39"/>
      <c r="B119" s="40"/>
      <c r="C119" s="41"/>
      <c r="D119" s="196" t="s">
        <v>129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40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93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83</v>
      </c>
      <c r="BK119" s="200"/>
      <c r="BL119" s="200"/>
      <c r="BM119" s="200"/>
    </row>
    <row r="120" spans="1:65" s="2" customFormat="1" ht="18" customHeight="1">
      <c r="A120" s="39"/>
      <c r="B120" s="40"/>
      <c r="C120" s="41"/>
      <c r="D120" s="196" t="s">
        <v>130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40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93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83</v>
      </c>
      <c r="BK120" s="200"/>
      <c r="BL120" s="200"/>
      <c r="BM120" s="200"/>
    </row>
    <row r="121" spans="1:65" s="2" customFormat="1" ht="18" customHeight="1">
      <c r="A121" s="39"/>
      <c r="B121" s="40"/>
      <c r="C121" s="41"/>
      <c r="D121" s="197" t="s">
        <v>131</v>
      </c>
      <c r="E121" s="41"/>
      <c r="F121" s="41"/>
      <c r="G121" s="41"/>
      <c r="H121" s="41"/>
      <c r="I121" s="41"/>
      <c r="J121" s="198">
        <f>ROUND(J30*T121,2)</f>
        <v>0</v>
      </c>
      <c r="K121" s="41"/>
      <c r="L121" s="199"/>
      <c r="M121" s="200"/>
      <c r="N121" s="201" t="s">
        <v>40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132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83</v>
      </c>
      <c r="BK121" s="200"/>
      <c r="BL121" s="200"/>
      <c r="BM121" s="200"/>
    </row>
    <row r="122" spans="1:31" s="2" customFormat="1" ht="12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9.25" customHeight="1">
      <c r="A123" s="39"/>
      <c r="B123" s="40"/>
      <c r="C123" s="205" t="s">
        <v>133</v>
      </c>
      <c r="D123" s="179"/>
      <c r="E123" s="179"/>
      <c r="F123" s="179"/>
      <c r="G123" s="179"/>
      <c r="H123" s="179"/>
      <c r="I123" s="179"/>
      <c r="J123" s="206">
        <f>ROUND(J96+J115,2)</f>
        <v>0</v>
      </c>
      <c r="K123" s="179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134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6.25" customHeight="1">
      <c r="A132" s="39"/>
      <c r="B132" s="40"/>
      <c r="C132" s="41"/>
      <c r="D132" s="41"/>
      <c r="E132" s="177" t="str">
        <f>E7</f>
        <v xml:space="preserve">Demolice a novostavba zázemí cestářství ve Strnadech-Jílovišti  p.č. 462/3, p.č. 454/1 a p.č.st. 351</v>
      </c>
      <c r="F132" s="33"/>
      <c r="G132" s="33"/>
      <c r="H132" s="33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96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E9</f>
        <v>02 - Základové konstrukce, schodiště a okapový chodník</v>
      </c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20</v>
      </c>
      <c r="D136" s="41"/>
      <c r="E136" s="41"/>
      <c r="F136" s="28" t="str">
        <f>F12</f>
        <v>p.č. 462/3 a 454/1 p.č. st. 351</v>
      </c>
      <c r="G136" s="41"/>
      <c r="H136" s="41"/>
      <c r="I136" s="33" t="s">
        <v>22</v>
      </c>
      <c r="J136" s="80" t="str">
        <f>IF(J12="","",J12)</f>
        <v>29. 5. 2023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24</v>
      </c>
      <c r="D138" s="41"/>
      <c r="E138" s="41"/>
      <c r="F138" s="28" t="str">
        <f>E15</f>
        <v>Středočeský kraj, Zborovská 81/11, Smíchov</v>
      </c>
      <c r="G138" s="41"/>
      <c r="H138" s="41"/>
      <c r="I138" s="33" t="s">
        <v>30</v>
      </c>
      <c r="J138" s="37" t="str">
        <f>E21</f>
        <v>KFJ project s.r.o.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28</v>
      </c>
      <c r="D139" s="41"/>
      <c r="E139" s="41"/>
      <c r="F139" s="28" t="str">
        <f>IF(E18="","",E18)</f>
        <v>Vyplň údaj</v>
      </c>
      <c r="G139" s="41"/>
      <c r="H139" s="41"/>
      <c r="I139" s="33" t="s">
        <v>33</v>
      </c>
      <c r="J139" s="37" t="str">
        <f>E24</f>
        <v>KFJ project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207"/>
      <c r="B141" s="208"/>
      <c r="C141" s="209" t="s">
        <v>135</v>
      </c>
      <c r="D141" s="210" t="s">
        <v>60</v>
      </c>
      <c r="E141" s="210" t="s">
        <v>56</v>
      </c>
      <c r="F141" s="210" t="s">
        <v>57</v>
      </c>
      <c r="G141" s="210" t="s">
        <v>136</v>
      </c>
      <c r="H141" s="210" t="s">
        <v>137</v>
      </c>
      <c r="I141" s="210" t="s">
        <v>138</v>
      </c>
      <c r="J141" s="211" t="s">
        <v>102</v>
      </c>
      <c r="K141" s="212" t="s">
        <v>139</v>
      </c>
      <c r="L141" s="213"/>
      <c r="M141" s="101" t="s">
        <v>1</v>
      </c>
      <c r="N141" s="102" t="s">
        <v>39</v>
      </c>
      <c r="O141" s="102" t="s">
        <v>140</v>
      </c>
      <c r="P141" s="102" t="s">
        <v>141</v>
      </c>
      <c r="Q141" s="102" t="s">
        <v>142</v>
      </c>
      <c r="R141" s="102" t="s">
        <v>143</v>
      </c>
      <c r="S141" s="102" t="s">
        <v>144</v>
      </c>
      <c r="T141" s="103" t="s">
        <v>145</v>
      </c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</row>
    <row r="142" spans="1:63" s="2" customFormat="1" ht="22.8" customHeight="1">
      <c r="A142" s="39"/>
      <c r="B142" s="40"/>
      <c r="C142" s="108" t="s">
        <v>146</v>
      </c>
      <c r="D142" s="41"/>
      <c r="E142" s="41"/>
      <c r="F142" s="41"/>
      <c r="G142" s="41"/>
      <c r="H142" s="41"/>
      <c r="I142" s="41"/>
      <c r="J142" s="214">
        <f>BK142</f>
        <v>0</v>
      </c>
      <c r="K142" s="41"/>
      <c r="L142" s="45"/>
      <c r="M142" s="104"/>
      <c r="N142" s="215"/>
      <c r="O142" s="105"/>
      <c r="P142" s="216">
        <f>P143+P308+P390</f>
        <v>0</v>
      </c>
      <c r="Q142" s="105"/>
      <c r="R142" s="216">
        <f>R143+R308+R390</f>
        <v>245.4361113088</v>
      </c>
      <c r="S142" s="105"/>
      <c r="T142" s="217">
        <f>T143+T308+T390</f>
        <v>6.351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74</v>
      </c>
      <c r="AU142" s="18" t="s">
        <v>104</v>
      </c>
      <c r="BK142" s="218">
        <f>BK143+BK308+BK390</f>
        <v>0</v>
      </c>
    </row>
    <row r="143" spans="1:63" s="12" customFormat="1" ht="25.9" customHeight="1">
      <c r="A143" s="12"/>
      <c r="B143" s="219"/>
      <c r="C143" s="220"/>
      <c r="D143" s="221" t="s">
        <v>74</v>
      </c>
      <c r="E143" s="222" t="s">
        <v>147</v>
      </c>
      <c r="F143" s="222" t="s">
        <v>148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P144+P188+P235+P248+P276+P300+P306</f>
        <v>0</v>
      </c>
      <c r="Q143" s="227"/>
      <c r="R143" s="228">
        <f>R144+R188+R235+R248+R276+R300+R306</f>
        <v>243.3353636688</v>
      </c>
      <c r="S143" s="227"/>
      <c r="T143" s="229">
        <f>T144+T188+T235+T248+T276+T300+T306</f>
        <v>6.351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83</v>
      </c>
      <c r="AT143" s="231" t="s">
        <v>74</v>
      </c>
      <c r="AU143" s="231" t="s">
        <v>75</v>
      </c>
      <c r="AY143" s="230" t="s">
        <v>149</v>
      </c>
      <c r="BK143" s="232">
        <f>BK144+BK188+BK235+BK248+BK276+BK300+BK306</f>
        <v>0</v>
      </c>
    </row>
    <row r="144" spans="1:63" s="12" customFormat="1" ht="22.8" customHeight="1">
      <c r="A144" s="12"/>
      <c r="B144" s="219"/>
      <c r="C144" s="220"/>
      <c r="D144" s="221" t="s">
        <v>74</v>
      </c>
      <c r="E144" s="233" t="s">
        <v>83</v>
      </c>
      <c r="F144" s="233" t="s">
        <v>150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SUM(P145:P187)</f>
        <v>0</v>
      </c>
      <c r="Q144" s="227"/>
      <c r="R144" s="228">
        <f>SUM(R145:R187)</f>
        <v>0</v>
      </c>
      <c r="S144" s="227"/>
      <c r="T144" s="229">
        <f>SUM(T145:T187)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83</v>
      </c>
      <c r="AT144" s="231" t="s">
        <v>74</v>
      </c>
      <c r="AU144" s="231" t="s">
        <v>83</v>
      </c>
      <c r="AY144" s="230" t="s">
        <v>149</v>
      </c>
      <c r="BK144" s="232">
        <f>SUM(BK145:BK187)</f>
        <v>0</v>
      </c>
    </row>
    <row r="145" spans="1:65" s="2" customFormat="1" ht="24.15" customHeight="1">
      <c r="A145" s="39"/>
      <c r="B145" s="40"/>
      <c r="C145" s="235" t="s">
        <v>83</v>
      </c>
      <c r="D145" s="235" t="s">
        <v>151</v>
      </c>
      <c r="E145" s="236" t="s">
        <v>590</v>
      </c>
      <c r="F145" s="237" t="s">
        <v>591</v>
      </c>
      <c r="G145" s="238" t="s">
        <v>175</v>
      </c>
      <c r="H145" s="239">
        <v>183.794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40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155</v>
      </c>
      <c r="AT145" s="247" t="s">
        <v>151</v>
      </c>
      <c r="AU145" s="247" t="s">
        <v>85</v>
      </c>
      <c r="AY145" s="18" t="s">
        <v>149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83</v>
      </c>
      <c r="BK145" s="248">
        <f>ROUND(I145*H145,2)</f>
        <v>0</v>
      </c>
      <c r="BL145" s="18" t="s">
        <v>155</v>
      </c>
      <c r="BM145" s="247" t="s">
        <v>592</v>
      </c>
    </row>
    <row r="146" spans="1:51" s="13" customFormat="1" ht="12">
      <c r="A146" s="13"/>
      <c r="B146" s="249"/>
      <c r="C146" s="250"/>
      <c r="D146" s="251" t="s">
        <v>157</v>
      </c>
      <c r="E146" s="252" t="s">
        <v>1</v>
      </c>
      <c r="F146" s="253" t="s">
        <v>593</v>
      </c>
      <c r="G146" s="250"/>
      <c r="H146" s="254">
        <v>171.911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157</v>
      </c>
      <c r="AU146" s="260" t="s">
        <v>85</v>
      </c>
      <c r="AV146" s="13" t="s">
        <v>85</v>
      </c>
      <c r="AW146" s="13" t="s">
        <v>32</v>
      </c>
      <c r="AX146" s="13" t="s">
        <v>75</v>
      </c>
      <c r="AY146" s="260" t="s">
        <v>149</v>
      </c>
    </row>
    <row r="147" spans="1:51" s="13" customFormat="1" ht="12">
      <c r="A147" s="13"/>
      <c r="B147" s="249"/>
      <c r="C147" s="250"/>
      <c r="D147" s="251" t="s">
        <v>157</v>
      </c>
      <c r="E147" s="252" t="s">
        <v>1</v>
      </c>
      <c r="F147" s="253" t="s">
        <v>594</v>
      </c>
      <c r="G147" s="250"/>
      <c r="H147" s="254">
        <v>11.883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157</v>
      </c>
      <c r="AU147" s="260" t="s">
        <v>85</v>
      </c>
      <c r="AV147" s="13" t="s">
        <v>85</v>
      </c>
      <c r="AW147" s="13" t="s">
        <v>32</v>
      </c>
      <c r="AX147" s="13" t="s">
        <v>75</v>
      </c>
      <c r="AY147" s="260" t="s">
        <v>149</v>
      </c>
    </row>
    <row r="148" spans="1:51" s="14" customFormat="1" ht="12">
      <c r="A148" s="14"/>
      <c r="B148" s="264"/>
      <c r="C148" s="265"/>
      <c r="D148" s="251" t="s">
        <v>157</v>
      </c>
      <c r="E148" s="266" t="s">
        <v>1</v>
      </c>
      <c r="F148" s="267" t="s">
        <v>178</v>
      </c>
      <c r="G148" s="265"/>
      <c r="H148" s="268">
        <v>183.794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4" t="s">
        <v>157</v>
      </c>
      <c r="AU148" s="274" t="s">
        <v>85</v>
      </c>
      <c r="AV148" s="14" t="s">
        <v>155</v>
      </c>
      <c r="AW148" s="14" t="s">
        <v>32</v>
      </c>
      <c r="AX148" s="14" t="s">
        <v>83</v>
      </c>
      <c r="AY148" s="274" t="s">
        <v>149</v>
      </c>
    </row>
    <row r="149" spans="1:65" s="2" customFormat="1" ht="33" customHeight="1">
      <c r="A149" s="39"/>
      <c r="B149" s="40"/>
      <c r="C149" s="235" t="s">
        <v>85</v>
      </c>
      <c r="D149" s="235" t="s">
        <v>151</v>
      </c>
      <c r="E149" s="236" t="s">
        <v>595</v>
      </c>
      <c r="F149" s="237" t="s">
        <v>596</v>
      </c>
      <c r="G149" s="238" t="s">
        <v>154</v>
      </c>
      <c r="H149" s="239">
        <v>83.568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40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155</v>
      </c>
      <c r="AT149" s="247" t="s">
        <v>151</v>
      </c>
      <c r="AU149" s="247" t="s">
        <v>85</v>
      </c>
      <c r="AY149" s="18" t="s">
        <v>149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83</v>
      </c>
      <c r="BK149" s="248">
        <f>ROUND(I149*H149,2)</f>
        <v>0</v>
      </c>
      <c r="BL149" s="18" t="s">
        <v>155</v>
      </c>
      <c r="BM149" s="247" t="s">
        <v>597</v>
      </c>
    </row>
    <row r="150" spans="1:51" s="15" customFormat="1" ht="12">
      <c r="A150" s="15"/>
      <c r="B150" s="275"/>
      <c r="C150" s="276"/>
      <c r="D150" s="251" t="s">
        <v>157</v>
      </c>
      <c r="E150" s="277" t="s">
        <v>1</v>
      </c>
      <c r="F150" s="278" t="s">
        <v>598</v>
      </c>
      <c r="G150" s="276"/>
      <c r="H150" s="277" t="s">
        <v>1</v>
      </c>
      <c r="I150" s="279"/>
      <c r="J150" s="276"/>
      <c r="K150" s="276"/>
      <c r="L150" s="280"/>
      <c r="M150" s="281"/>
      <c r="N150" s="282"/>
      <c r="O150" s="282"/>
      <c r="P150" s="282"/>
      <c r="Q150" s="282"/>
      <c r="R150" s="282"/>
      <c r="S150" s="282"/>
      <c r="T150" s="28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4" t="s">
        <v>157</v>
      </c>
      <c r="AU150" s="284" t="s">
        <v>85</v>
      </c>
      <c r="AV150" s="15" t="s">
        <v>83</v>
      </c>
      <c r="AW150" s="15" t="s">
        <v>32</v>
      </c>
      <c r="AX150" s="15" t="s">
        <v>75</v>
      </c>
      <c r="AY150" s="284" t="s">
        <v>149</v>
      </c>
    </row>
    <row r="151" spans="1:51" s="13" customFormat="1" ht="12">
      <c r="A151" s="13"/>
      <c r="B151" s="249"/>
      <c r="C151" s="250"/>
      <c r="D151" s="251" t="s">
        <v>157</v>
      </c>
      <c r="E151" s="252" t="s">
        <v>1</v>
      </c>
      <c r="F151" s="253" t="s">
        <v>599</v>
      </c>
      <c r="G151" s="250"/>
      <c r="H151" s="254">
        <v>31.469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157</v>
      </c>
      <c r="AU151" s="260" t="s">
        <v>85</v>
      </c>
      <c r="AV151" s="13" t="s">
        <v>85</v>
      </c>
      <c r="AW151" s="13" t="s">
        <v>32</v>
      </c>
      <c r="AX151" s="13" t="s">
        <v>75</v>
      </c>
      <c r="AY151" s="260" t="s">
        <v>149</v>
      </c>
    </row>
    <row r="152" spans="1:51" s="13" customFormat="1" ht="12">
      <c r="A152" s="13"/>
      <c r="B152" s="249"/>
      <c r="C152" s="250"/>
      <c r="D152" s="251" t="s">
        <v>157</v>
      </c>
      <c r="E152" s="252" t="s">
        <v>1</v>
      </c>
      <c r="F152" s="253" t="s">
        <v>600</v>
      </c>
      <c r="G152" s="250"/>
      <c r="H152" s="254">
        <v>33.022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157</v>
      </c>
      <c r="AU152" s="260" t="s">
        <v>85</v>
      </c>
      <c r="AV152" s="13" t="s">
        <v>85</v>
      </c>
      <c r="AW152" s="13" t="s">
        <v>32</v>
      </c>
      <c r="AX152" s="13" t="s">
        <v>75</v>
      </c>
      <c r="AY152" s="260" t="s">
        <v>149</v>
      </c>
    </row>
    <row r="153" spans="1:51" s="13" customFormat="1" ht="12">
      <c r="A153" s="13"/>
      <c r="B153" s="249"/>
      <c r="C153" s="250"/>
      <c r="D153" s="251" t="s">
        <v>157</v>
      </c>
      <c r="E153" s="252" t="s">
        <v>1</v>
      </c>
      <c r="F153" s="253" t="s">
        <v>601</v>
      </c>
      <c r="G153" s="250"/>
      <c r="H153" s="254">
        <v>2.837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157</v>
      </c>
      <c r="AU153" s="260" t="s">
        <v>85</v>
      </c>
      <c r="AV153" s="13" t="s">
        <v>85</v>
      </c>
      <c r="AW153" s="13" t="s">
        <v>32</v>
      </c>
      <c r="AX153" s="13" t="s">
        <v>75</v>
      </c>
      <c r="AY153" s="260" t="s">
        <v>149</v>
      </c>
    </row>
    <row r="154" spans="1:51" s="13" customFormat="1" ht="12">
      <c r="A154" s="13"/>
      <c r="B154" s="249"/>
      <c r="C154" s="250"/>
      <c r="D154" s="251" t="s">
        <v>157</v>
      </c>
      <c r="E154" s="252" t="s">
        <v>1</v>
      </c>
      <c r="F154" s="253" t="s">
        <v>602</v>
      </c>
      <c r="G154" s="250"/>
      <c r="H154" s="254">
        <v>2.148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157</v>
      </c>
      <c r="AU154" s="260" t="s">
        <v>85</v>
      </c>
      <c r="AV154" s="13" t="s">
        <v>85</v>
      </c>
      <c r="AW154" s="13" t="s">
        <v>32</v>
      </c>
      <c r="AX154" s="13" t="s">
        <v>75</v>
      </c>
      <c r="AY154" s="260" t="s">
        <v>149</v>
      </c>
    </row>
    <row r="155" spans="1:51" s="15" customFormat="1" ht="12">
      <c r="A155" s="15"/>
      <c r="B155" s="275"/>
      <c r="C155" s="276"/>
      <c r="D155" s="251" t="s">
        <v>157</v>
      </c>
      <c r="E155" s="277" t="s">
        <v>1</v>
      </c>
      <c r="F155" s="278" t="s">
        <v>603</v>
      </c>
      <c r="G155" s="276"/>
      <c r="H155" s="277" t="s">
        <v>1</v>
      </c>
      <c r="I155" s="279"/>
      <c r="J155" s="276"/>
      <c r="K155" s="276"/>
      <c r="L155" s="280"/>
      <c r="M155" s="281"/>
      <c r="N155" s="282"/>
      <c r="O155" s="282"/>
      <c r="P155" s="282"/>
      <c r="Q155" s="282"/>
      <c r="R155" s="282"/>
      <c r="S155" s="282"/>
      <c r="T155" s="28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4" t="s">
        <v>157</v>
      </c>
      <c r="AU155" s="284" t="s">
        <v>85</v>
      </c>
      <c r="AV155" s="15" t="s">
        <v>83</v>
      </c>
      <c r="AW155" s="15" t="s">
        <v>32</v>
      </c>
      <c r="AX155" s="15" t="s">
        <v>75</v>
      </c>
      <c r="AY155" s="284" t="s">
        <v>149</v>
      </c>
    </row>
    <row r="156" spans="1:51" s="13" customFormat="1" ht="12">
      <c r="A156" s="13"/>
      <c r="B156" s="249"/>
      <c r="C156" s="250"/>
      <c r="D156" s="251" t="s">
        <v>157</v>
      </c>
      <c r="E156" s="252" t="s">
        <v>1</v>
      </c>
      <c r="F156" s="253" t="s">
        <v>604</v>
      </c>
      <c r="G156" s="250"/>
      <c r="H156" s="254">
        <v>14.092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157</v>
      </c>
      <c r="AU156" s="260" t="s">
        <v>85</v>
      </c>
      <c r="AV156" s="13" t="s">
        <v>85</v>
      </c>
      <c r="AW156" s="13" t="s">
        <v>32</v>
      </c>
      <c r="AX156" s="13" t="s">
        <v>75</v>
      </c>
      <c r="AY156" s="260" t="s">
        <v>149</v>
      </c>
    </row>
    <row r="157" spans="1:51" s="14" customFormat="1" ht="12">
      <c r="A157" s="14"/>
      <c r="B157" s="264"/>
      <c r="C157" s="265"/>
      <c r="D157" s="251" t="s">
        <v>157</v>
      </c>
      <c r="E157" s="266" t="s">
        <v>1</v>
      </c>
      <c r="F157" s="267" t="s">
        <v>178</v>
      </c>
      <c r="G157" s="265"/>
      <c r="H157" s="268">
        <v>83.568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4" t="s">
        <v>157</v>
      </c>
      <c r="AU157" s="274" t="s">
        <v>85</v>
      </c>
      <c r="AV157" s="14" t="s">
        <v>155</v>
      </c>
      <c r="AW157" s="14" t="s">
        <v>32</v>
      </c>
      <c r="AX157" s="14" t="s">
        <v>83</v>
      </c>
      <c r="AY157" s="274" t="s">
        <v>149</v>
      </c>
    </row>
    <row r="158" spans="1:65" s="2" customFormat="1" ht="37.8" customHeight="1">
      <c r="A158" s="39"/>
      <c r="B158" s="40"/>
      <c r="C158" s="235" t="s">
        <v>162</v>
      </c>
      <c r="D158" s="235" t="s">
        <v>151</v>
      </c>
      <c r="E158" s="236" t="s">
        <v>605</v>
      </c>
      <c r="F158" s="237" t="s">
        <v>606</v>
      </c>
      <c r="G158" s="238" t="s">
        <v>154</v>
      </c>
      <c r="H158" s="239">
        <v>83.568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40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155</v>
      </c>
      <c r="AT158" s="247" t="s">
        <v>151</v>
      </c>
      <c r="AU158" s="247" t="s">
        <v>85</v>
      </c>
      <c r="AY158" s="18" t="s">
        <v>149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83</v>
      </c>
      <c r="BK158" s="248">
        <f>ROUND(I158*H158,2)</f>
        <v>0</v>
      </c>
      <c r="BL158" s="18" t="s">
        <v>155</v>
      </c>
      <c r="BM158" s="247" t="s">
        <v>607</v>
      </c>
    </row>
    <row r="159" spans="1:65" s="2" customFormat="1" ht="37.8" customHeight="1">
      <c r="A159" s="39"/>
      <c r="B159" s="40"/>
      <c r="C159" s="235" t="s">
        <v>155</v>
      </c>
      <c r="D159" s="235" t="s">
        <v>151</v>
      </c>
      <c r="E159" s="236" t="s">
        <v>159</v>
      </c>
      <c r="F159" s="237" t="s">
        <v>160</v>
      </c>
      <c r="G159" s="238" t="s">
        <v>154</v>
      </c>
      <c r="H159" s="239">
        <v>28.306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40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155</v>
      </c>
      <c r="AT159" s="247" t="s">
        <v>151</v>
      </c>
      <c r="AU159" s="247" t="s">
        <v>85</v>
      </c>
      <c r="AY159" s="18" t="s">
        <v>149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83</v>
      </c>
      <c r="BK159" s="248">
        <f>ROUND(I159*H159,2)</f>
        <v>0</v>
      </c>
      <c r="BL159" s="18" t="s">
        <v>155</v>
      </c>
      <c r="BM159" s="247" t="s">
        <v>608</v>
      </c>
    </row>
    <row r="160" spans="1:51" s="13" customFormat="1" ht="12">
      <c r="A160" s="13"/>
      <c r="B160" s="249"/>
      <c r="C160" s="250"/>
      <c r="D160" s="251" t="s">
        <v>157</v>
      </c>
      <c r="E160" s="252" t="s">
        <v>1</v>
      </c>
      <c r="F160" s="253" t="s">
        <v>609</v>
      </c>
      <c r="G160" s="250"/>
      <c r="H160" s="254">
        <v>28.306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157</v>
      </c>
      <c r="AU160" s="260" t="s">
        <v>85</v>
      </c>
      <c r="AV160" s="13" t="s">
        <v>85</v>
      </c>
      <c r="AW160" s="13" t="s">
        <v>32</v>
      </c>
      <c r="AX160" s="13" t="s">
        <v>83</v>
      </c>
      <c r="AY160" s="260" t="s">
        <v>149</v>
      </c>
    </row>
    <row r="161" spans="1:65" s="2" customFormat="1" ht="37.8" customHeight="1">
      <c r="A161" s="39"/>
      <c r="B161" s="40"/>
      <c r="C161" s="235" t="s">
        <v>172</v>
      </c>
      <c r="D161" s="235" t="s">
        <v>151</v>
      </c>
      <c r="E161" s="236" t="s">
        <v>163</v>
      </c>
      <c r="F161" s="237" t="s">
        <v>164</v>
      </c>
      <c r="G161" s="238" t="s">
        <v>154</v>
      </c>
      <c r="H161" s="239">
        <v>566.12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40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155</v>
      </c>
      <c r="AT161" s="247" t="s">
        <v>151</v>
      </c>
      <c r="AU161" s="247" t="s">
        <v>85</v>
      </c>
      <c r="AY161" s="18" t="s">
        <v>149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83</v>
      </c>
      <c r="BK161" s="248">
        <f>ROUND(I161*H161,2)</f>
        <v>0</v>
      </c>
      <c r="BL161" s="18" t="s">
        <v>155</v>
      </c>
      <c r="BM161" s="247" t="s">
        <v>610</v>
      </c>
    </row>
    <row r="162" spans="1:47" s="2" customFormat="1" ht="12">
      <c r="A162" s="39"/>
      <c r="B162" s="40"/>
      <c r="C162" s="41"/>
      <c r="D162" s="251" t="s">
        <v>166</v>
      </c>
      <c r="E162" s="41"/>
      <c r="F162" s="261" t="s">
        <v>167</v>
      </c>
      <c r="G162" s="41"/>
      <c r="H162" s="41"/>
      <c r="I162" s="202"/>
      <c r="J162" s="41"/>
      <c r="K162" s="41"/>
      <c r="L162" s="45"/>
      <c r="M162" s="262"/>
      <c r="N162" s="263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166</v>
      </c>
      <c r="AU162" s="18" t="s">
        <v>85</v>
      </c>
    </row>
    <row r="163" spans="1:51" s="13" customFormat="1" ht="12">
      <c r="A163" s="13"/>
      <c r="B163" s="249"/>
      <c r="C163" s="250"/>
      <c r="D163" s="251" t="s">
        <v>157</v>
      </c>
      <c r="E163" s="250"/>
      <c r="F163" s="253" t="s">
        <v>611</v>
      </c>
      <c r="G163" s="250"/>
      <c r="H163" s="254">
        <v>566.12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157</v>
      </c>
      <c r="AU163" s="260" t="s">
        <v>85</v>
      </c>
      <c r="AV163" s="13" t="s">
        <v>85</v>
      </c>
      <c r="AW163" s="13" t="s">
        <v>4</v>
      </c>
      <c r="AX163" s="13" t="s">
        <v>83</v>
      </c>
      <c r="AY163" s="260" t="s">
        <v>149</v>
      </c>
    </row>
    <row r="164" spans="1:65" s="2" customFormat="1" ht="24.15" customHeight="1">
      <c r="A164" s="39"/>
      <c r="B164" s="40"/>
      <c r="C164" s="235" t="s">
        <v>179</v>
      </c>
      <c r="D164" s="235" t="s">
        <v>151</v>
      </c>
      <c r="E164" s="236" t="s">
        <v>612</v>
      </c>
      <c r="F164" s="237" t="s">
        <v>613</v>
      </c>
      <c r="G164" s="238" t="s">
        <v>154</v>
      </c>
      <c r="H164" s="239">
        <v>83.568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40</v>
      </c>
      <c r="O164" s="92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155</v>
      </c>
      <c r="AT164" s="247" t="s">
        <v>151</v>
      </c>
      <c r="AU164" s="247" t="s">
        <v>85</v>
      </c>
      <c r="AY164" s="18" t="s">
        <v>149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83</v>
      </c>
      <c r="BK164" s="248">
        <f>ROUND(I164*H164,2)</f>
        <v>0</v>
      </c>
      <c r="BL164" s="18" t="s">
        <v>155</v>
      </c>
      <c r="BM164" s="247" t="s">
        <v>614</v>
      </c>
    </row>
    <row r="165" spans="1:65" s="2" customFormat="1" ht="33" customHeight="1">
      <c r="A165" s="39"/>
      <c r="B165" s="40"/>
      <c r="C165" s="235" t="s">
        <v>185</v>
      </c>
      <c r="D165" s="235" t="s">
        <v>151</v>
      </c>
      <c r="E165" s="236" t="s">
        <v>180</v>
      </c>
      <c r="F165" s="237" t="s">
        <v>181</v>
      </c>
      <c r="G165" s="238" t="s">
        <v>182</v>
      </c>
      <c r="H165" s="239">
        <v>50.951</v>
      </c>
      <c r="I165" s="240"/>
      <c r="J165" s="241">
        <f>ROUND(I165*H165,2)</f>
        <v>0</v>
      </c>
      <c r="K165" s="242"/>
      <c r="L165" s="45"/>
      <c r="M165" s="243" t="s">
        <v>1</v>
      </c>
      <c r="N165" s="244" t="s">
        <v>40</v>
      </c>
      <c r="O165" s="92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7" t="s">
        <v>155</v>
      </c>
      <c r="AT165" s="247" t="s">
        <v>151</v>
      </c>
      <c r="AU165" s="247" t="s">
        <v>85</v>
      </c>
      <c r="AY165" s="18" t="s">
        <v>149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8" t="s">
        <v>83</v>
      </c>
      <c r="BK165" s="248">
        <f>ROUND(I165*H165,2)</f>
        <v>0</v>
      </c>
      <c r="BL165" s="18" t="s">
        <v>155</v>
      </c>
      <c r="BM165" s="247" t="s">
        <v>615</v>
      </c>
    </row>
    <row r="166" spans="1:51" s="13" customFormat="1" ht="12">
      <c r="A166" s="13"/>
      <c r="B166" s="249"/>
      <c r="C166" s="250"/>
      <c r="D166" s="251" t="s">
        <v>157</v>
      </c>
      <c r="E166" s="252" t="s">
        <v>1</v>
      </c>
      <c r="F166" s="253" t="s">
        <v>616</v>
      </c>
      <c r="G166" s="250"/>
      <c r="H166" s="254">
        <v>50.951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157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149</v>
      </c>
    </row>
    <row r="167" spans="1:65" s="2" customFormat="1" ht="16.5" customHeight="1">
      <c r="A167" s="39"/>
      <c r="B167" s="40"/>
      <c r="C167" s="235" t="s">
        <v>191</v>
      </c>
      <c r="D167" s="235" t="s">
        <v>151</v>
      </c>
      <c r="E167" s="236" t="s">
        <v>186</v>
      </c>
      <c r="F167" s="237" t="s">
        <v>187</v>
      </c>
      <c r="G167" s="238" t="s">
        <v>154</v>
      </c>
      <c r="H167" s="239">
        <v>83.568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40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155</v>
      </c>
      <c r="AT167" s="247" t="s">
        <v>151</v>
      </c>
      <c r="AU167" s="247" t="s">
        <v>85</v>
      </c>
      <c r="AY167" s="18" t="s">
        <v>149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83</v>
      </c>
      <c r="BK167" s="248">
        <f>ROUND(I167*H167,2)</f>
        <v>0</v>
      </c>
      <c r="BL167" s="18" t="s">
        <v>155</v>
      </c>
      <c r="BM167" s="247" t="s">
        <v>617</v>
      </c>
    </row>
    <row r="168" spans="1:65" s="2" customFormat="1" ht="24.15" customHeight="1">
      <c r="A168" s="39"/>
      <c r="B168" s="40"/>
      <c r="C168" s="235" t="s">
        <v>189</v>
      </c>
      <c r="D168" s="235" t="s">
        <v>151</v>
      </c>
      <c r="E168" s="236" t="s">
        <v>618</v>
      </c>
      <c r="F168" s="237" t="s">
        <v>619</v>
      </c>
      <c r="G168" s="238" t="s">
        <v>154</v>
      </c>
      <c r="H168" s="239">
        <v>55.262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40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155</v>
      </c>
      <c r="AT168" s="247" t="s">
        <v>151</v>
      </c>
      <c r="AU168" s="247" t="s">
        <v>85</v>
      </c>
      <c r="AY168" s="18" t="s">
        <v>149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83</v>
      </c>
      <c r="BK168" s="248">
        <f>ROUND(I168*H168,2)</f>
        <v>0</v>
      </c>
      <c r="BL168" s="18" t="s">
        <v>155</v>
      </c>
      <c r="BM168" s="247" t="s">
        <v>620</v>
      </c>
    </row>
    <row r="169" spans="1:51" s="15" customFormat="1" ht="12">
      <c r="A169" s="15"/>
      <c r="B169" s="275"/>
      <c r="C169" s="276"/>
      <c r="D169" s="251" t="s">
        <v>157</v>
      </c>
      <c r="E169" s="277" t="s">
        <v>1</v>
      </c>
      <c r="F169" s="278" t="s">
        <v>598</v>
      </c>
      <c r="G169" s="276"/>
      <c r="H169" s="277" t="s">
        <v>1</v>
      </c>
      <c r="I169" s="279"/>
      <c r="J169" s="276"/>
      <c r="K169" s="276"/>
      <c r="L169" s="280"/>
      <c r="M169" s="281"/>
      <c r="N169" s="282"/>
      <c r="O169" s="282"/>
      <c r="P169" s="282"/>
      <c r="Q169" s="282"/>
      <c r="R169" s="282"/>
      <c r="S169" s="282"/>
      <c r="T169" s="28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4" t="s">
        <v>157</v>
      </c>
      <c r="AU169" s="284" t="s">
        <v>85</v>
      </c>
      <c r="AV169" s="15" t="s">
        <v>83</v>
      </c>
      <c r="AW169" s="15" t="s">
        <v>32</v>
      </c>
      <c r="AX169" s="15" t="s">
        <v>75</v>
      </c>
      <c r="AY169" s="284" t="s">
        <v>149</v>
      </c>
    </row>
    <row r="170" spans="1:51" s="13" customFormat="1" ht="12">
      <c r="A170" s="13"/>
      <c r="B170" s="249"/>
      <c r="C170" s="250"/>
      <c r="D170" s="251" t="s">
        <v>157</v>
      </c>
      <c r="E170" s="252" t="s">
        <v>1</v>
      </c>
      <c r="F170" s="253" t="s">
        <v>621</v>
      </c>
      <c r="G170" s="250"/>
      <c r="H170" s="254">
        <v>1.092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157</v>
      </c>
      <c r="AU170" s="260" t="s">
        <v>85</v>
      </c>
      <c r="AV170" s="13" t="s">
        <v>85</v>
      </c>
      <c r="AW170" s="13" t="s">
        <v>32</v>
      </c>
      <c r="AX170" s="13" t="s">
        <v>75</v>
      </c>
      <c r="AY170" s="260" t="s">
        <v>149</v>
      </c>
    </row>
    <row r="171" spans="1:51" s="13" customFormat="1" ht="12">
      <c r="A171" s="13"/>
      <c r="B171" s="249"/>
      <c r="C171" s="250"/>
      <c r="D171" s="251" t="s">
        <v>157</v>
      </c>
      <c r="E171" s="252" t="s">
        <v>1</v>
      </c>
      <c r="F171" s="253" t="s">
        <v>622</v>
      </c>
      <c r="G171" s="250"/>
      <c r="H171" s="254">
        <v>1.177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157</v>
      </c>
      <c r="AU171" s="260" t="s">
        <v>85</v>
      </c>
      <c r="AV171" s="13" t="s">
        <v>85</v>
      </c>
      <c r="AW171" s="13" t="s">
        <v>32</v>
      </c>
      <c r="AX171" s="13" t="s">
        <v>75</v>
      </c>
      <c r="AY171" s="260" t="s">
        <v>149</v>
      </c>
    </row>
    <row r="172" spans="1:51" s="13" customFormat="1" ht="12">
      <c r="A172" s="13"/>
      <c r="B172" s="249"/>
      <c r="C172" s="250"/>
      <c r="D172" s="251" t="s">
        <v>157</v>
      </c>
      <c r="E172" s="252" t="s">
        <v>1</v>
      </c>
      <c r="F172" s="253" t="s">
        <v>623</v>
      </c>
      <c r="G172" s="250"/>
      <c r="H172" s="254">
        <v>1.477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157</v>
      </c>
      <c r="AU172" s="260" t="s">
        <v>85</v>
      </c>
      <c r="AV172" s="13" t="s">
        <v>85</v>
      </c>
      <c r="AW172" s="13" t="s">
        <v>32</v>
      </c>
      <c r="AX172" s="13" t="s">
        <v>75</v>
      </c>
      <c r="AY172" s="260" t="s">
        <v>149</v>
      </c>
    </row>
    <row r="173" spans="1:51" s="13" customFormat="1" ht="12">
      <c r="A173" s="13"/>
      <c r="B173" s="249"/>
      <c r="C173" s="250"/>
      <c r="D173" s="251" t="s">
        <v>157</v>
      </c>
      <c r="E173" s="252" t="s">
        <v>1</v>
      </c>
      <c r="F173" s="253" t="s">
        <v>623</v>
      </c>
      <c r="G173" s="250"/>
      <c r="H173" s="254">
        <v>1.477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157</v>
      </c>
      <c r="AU173" s="260" t="s">
        <v>85</v>
      </c>
      <c r="AV173" s="13" t="s">
        <v>85</v>
      </c>
      <c r="AW173" s="13" t="s">
        <v>32</v>
      </c>
      <c r="AX173" s="13" t="s">
        <v>75</v>
      </c>
      <c r="AY173" s="260" t="s">
        <v>149</v>
      </c>
    </row>
    <row r="174" spans="1:51" s="13" customFormat="1" ht="12">
      <c r="A174" s="13"/>
      <c r="B174" s="249"/>
      <c r="C174" s="250"/>
      <c r="D174" s="251" t="s">
        <v>157</v>
      </c>
      <c r="E174" s="252" t="s">
        <v>1</v>
      </c>
      <c r="F174" s="253" t="s">
        <v>623</v>
      </c>
      <c r="G174" s="250"/>
      <c r="H174" s="254">
        <v>1.477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157</v>
      </c>
      <c r="AU174" s="260" t="s">
        <v>85</v>
      </c>
      <c r="AV174" s="13" t="s">
        <v>85</v>
      </c>
      <c r="AW174" s="13" t="s">
        <v>32</v>
      </c>
      <c r="AX174" s="13" t="s">
        <v>75</v>
      </c>
      <c r="AY174" s="260" t="s">
        <v>149</v>
      </c>
    </row>
    <row r="175" spans="1:51" s="13" customFormat="1" ht="12">
      <c r="A175" s="13"/>
      <c r="B175" s="249"/>
      <c r="C175" s="250"/>
      <c r="D175" s="251" t="s">
        <v>157</v>
      </c>
      <c r="E175" s="252" t="s">
        <v>1</v>
      </c>
      <c r="F175" s="253" t="s">
        <v>622</v>
      </c>
      <c r="G175" s="250"/>
      <c r="H175" s="254">
        <v>1.177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157</v>
      </c>
      <c r="AU175" s="260" t="s">
        <v>85</v>
      </c>
      <c r="AV175" s="13" t="s">
        <v>85</v>
      </c>
      <c r="AW175" s="13" t="s">
        <v>32</v>
      </c>
      <c r="AX175" s="13" t="s">
        <v>75</v>
      </c>
      <c r="AY175" s="260" t="s">
        <v>149</v>
      </c>
    </row>
    <row r="176" spans="1:51" s="13" customFormat="1" ht="12">
      <c r="A176" s="13"/>
      <c r="B176" s="249"/>
      <c r="C176" s="250"/>
      <c r="D176" s="251" t="s">
        <v>157</v>
      </c>
      <c r="E176" s="252" t="s">
        <v>1</v>
      </c>
      <c r="F176" s="253" t="s">
        <v>622</v>
      </c>
      <c r="G176" s="250"/>
      <c r="H176" s="254">
        <v>1.177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157</v>
      </c>
      <c r="AU176" s="260" t="s">
        <v>85</v>
      </c>
      <c r="AV176" s="13" t="s">
        <v>85</v>
      </c>
      <c r="AW176" s="13" t="s">
        <v>32</v>
      </c>
      <c r="AX176" s="13" t="s">
        <v>75</v>
      </c>
      <c r="AY176" s="260" t="s">
        <v>149</v>
      </c>
    </row>
    <row r="177" spans="1:51" s="13" customFormat="1" ht="12">
      <c r="A177" s="13"/>
      <c r="B177" s="249"/>
      <c r="C177" s="250"/>
      <c r="D177" s="251" t="s">
        <v>157</v>
      </c>
      <c r="E177" s="252" t="s">
        <v>1</v>
      </c>
      <c r="F177" s="253" t="s">
        <v>623</v>
      </c>
      <c r="G177" s="250"/>
      <c r="H177" s="254">
        <v>1.477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157</v>
      </c>
      <c r="AU177" s="260" t="s">
        <v>85</v>
      </c>
      <c r="AV177" s="13" t="s">
        <v>85</v>
      </c>
      <c r="AW177" s="13" t="s">
        <v>32</v>
      </c>
      <c r="AX177" s="13" t="s">
        <v>75</v>
      </c>
      <c r="AY177" s="260" t="s">
        <v>149</v>
      </c>
    </row>
    <row r="178" spans="1:51" s="13" customFormat="1" ht="12">
      <c r="A178" s="13"/>
      <c r="B178" s="249"/>
      <c r="C178" s="250"/>
      <c r="D178" s="251" t="s">
        <v>157</v>
      </c>
      <c r="E178" s="252" t="s">
        <v>1</v>
      </c>
      <c r="F178" s="253" t="s">
        <v>622</v>
      </c>
      <c r="G178" s="250"/>
      <c r="H178" s="254">
        <v>1.177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157</v>
      </c>
      <c r="AU178" s="260" t="s">
        <v>85</v>
      </c>
      <c r="AV178" s="13" t="s">
        <v>85</v>
      </c>
      <c r="AW178" s="13" t="s">
        <v>32</v>
      </c>
      <c r="AX178" s="13" t="s">
        <v>75</v>
      </c>
      <c r="AY178" s="260" t="s">
        <v>149</v>
      </c>
    </row>
    <row r="179" spans="1:51" s="13" customFormat="1" ht="12">
      <c r="A179" s="13"/>
      <c r="B179" s="249"/>
      <c r="C179" s="250"/>
      <c r="D179" s="251" t="s">
        <v>157</v>
      </c>
      <c r="E179" s="252" t="s">
        <v>1</v>
      </c>
      <c r="F179" s="253" t="s">
        <v>624</v>
      </c>
      <c r="G179" s="250"/>
      <c r="H179" s="254">
        <v>1.089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157</v>
      </c>
      <c r="AU179" s="260" t="s">
        <v>85</v>
      </c>
      <c r="AV179" s="13" t="s">
        <v>85</v>
      </c>
      <c r="AW179" s="13" t="s">
        <v>32</v>
      </c>
      <c r="AX179" s="13" t="s">
        <v>75</v>
      </c>
      <c r="AY179" s="260" t="s">
        <v>149</v>
      </c>
    </row>
    <row r="180" spans="1:51" s="13" customFormat="1" ht="12">
      <c r="A180" s="13"/>
      <c r="B180" s="249"/>
      <c r="C180" s="250"/>
      <c r="D180" s="251" t="s">
        <v>157</v>
      </c>
      <c r="E180" s="252" t="s">
        <v>1</v>
      </c>
      <c r="F180" s="253" t="s">
        <v>625</v>
      </c>
      <c r="G180" s="250"/>
      <c r="H180" s="254">
        <v>28.373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157</v>
      </c>
      <c r="AU180" s="260" t="s">
        <v>85</v>
      </c>
      <c r="AV180" s="13" t="s">
        <v>85</v>
      </c>
      <c r="AW180" s="13" t="s">
        <v>32</v>
      </c>
      <c r="AX180" s="13" t="s">
        <v>75</v>
      </c>
      <c r="AY180" s="260" t="s">
        <v>149</v>
      </c>
    </row>
    <row r="181" spans="1:51" s="15" customFormat="1" ht="12">
      <c r="A181" s="15"/>
      <c r="B181" s="275"/>
      <c r="C181" s="276"/>
      <c r="D181" s="251" t="s">
        <v>157</v>
      </c>
      <c r="E181" s="277" t="s">
        <v>1</v>
      </c>
      <c r="F181" s="278" t="s">
        <v>603</v>
      </c>
      <c r="G181" s="276"/>
      <c r="H181" s="277" t="s">
        <v>1</v>
      </c>
      <c r="I181" s="279"/>
      <c r="J181" s="276"/>
      <c r="K181" s="276"/>
      <c r="L181" s="280"/>
      <c r="M181" s="281"/>
      <c r="N181" s="282"/>
      <c r="O181" s="282"/>
      <c r="P181" s="282"/>
      <c r="Q181" s="282"/>
      <c r="R181" s="282"/>
      <c r="S181" s="282"/>
      <c r="T181" s="28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4" t="s">
        <v>157</v>
      </c>
      <c r="AU181" s="284" t="s">
        <v>85</v>
      </c>
      <c r="AV181" s="15" t="s">
        <v>83</v>
      </c>
      <c r="AW181" s="15" t="s">
        <v>32</v>
      </c>
      <c r="AX181" s="15" t="s">
        <v>75</v>
      </c>
      <c r="AY181" s="284" t="s">
        <v>149</v>
      </c>
    </row>
    <row r="182" spans="1:51" s="13" customFormat="1" ht="12">
      <c r="A182" s="13"/>
      <c r="B182" s="249"/>
      <c r="C182" s="250"/>
      <c r="D182" s="251" t="s">
        <v>157</v>
      </c>
      <c r="E182" s="252" t="s">
        <v>1</v>
      </c>
      <c r="F182" s="253" t="s">
        <v>604</v>
      </c>
      <c r="G182" s="250"/>
      <c r="H182" s="254">
        <v>14.092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157</v>
      </c>
      <c r="AU182" s="260" t="s">
        <v>85</v>
      </c>
      <c r="AV182" s="13" t="s">
        <v>85</v>
      </c>
      <c r="AW182" s="13" t="s">
        <v>32</v>
      </c>
      <c r="AX182" s="13" t="s">
        <v>75</v>
      </c>
      <c r="AY182" s="260" t="s">
        <v>149</v>
      </c>
    </row>
    <row r="183" spans="1:51" s="14" customFormat="1" ht="12">
      <c r="A183" s="14"/>
      <c r="B183" s="264"/>
      <c r="C183" s="265"/>
      <c r="D183" s="251" t="s">
        <v>157</v>
      </c>
      <c r="E183" s="266" t="s">
        <v>1</v>
      </c>
      <c r="F183" s="267" t="s">
        <v>178</v>
      </c>
      <c r="G183" s="265"/>
      <c r="H183" s="268">
        <v>55.262</v>
      </c>
      <c r="I183" s="269"/>
      <c r="J183" s="265"/>
      <c r="K183" s="265"/>
      <c r="L183" s="270"/>
      <c r="M183" s="271"/>
      <c r="N183" s="272"/>
      <c r="O183" s="272"/>
      <c r="P183" s="272"/>
      <c r="Q183" s="272"/>
      <c r="R183" s="272"/>
      <c r="S183" s="272"/>
      <c r="T183" s="27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4" t="s">
        <v>157</v>
      </c>
      <c r="AU183" s="274" t="s">
        <v>85</v>
      </c>
      <c r="AV183" s="14" t="s">
        <v>155</v>
      </c>
      <c r="AW183" s="14" t="s">
        <v>32</v>
      </c>
      <c r="AX183" s="14" t="s">
        <v>83</v>
      </c>
      <c r="AY183" s="274" t="s">
        <v>149</v>
      </c>
    </row>
    <row r="184" spans="1:65" s="2" customFormat="1" ht="33" customHeight="1">
      <c r="A184" s="39"/>
      <c r="B184" s="40"/>
      <c r="C184" s="235" t="s">
        <v>206</v>
      </c>
      <c r="D184" s="235" t="s">
        <v>151</v>
      </c>
      <c r="E184" s="236" t="s">
        <v>626</v>
      </c>
      <c r="F184" s="237" t="s">
        <v>627</v>
      </c>
      <c r="G184" s="238" t="s">
        <v>175</v>
      </c>
      <c r="H184" s="239">
        <v>183.794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40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155</v>
      </c>
      <c r="AT184" s="247" t="s">
        <v>151</v>
      </c>
      <c r="AU184" s="247" t="s">
        <v>85</v>
      </c>
      <c r="AY184" s="18" t="s">
        <v>149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83</v>
      </c>
      <c r="BK184" s="248">
        <f>ROUND(I184*H184,2)</f>
        <v>0</v>
      </c>
      <c r="BL184" s="18" t="s">
        <v>155</v>
      </c>
      <c r="BM184" s="247" t="s">
        <v>628</v>
      </c>
    </row>
    <row r="185" spans="1:51" s="13" customFormat="1" ht="12">
      <c r="A185" s="13"/>
      <c r="B185" s="249"/>
      <c r="C185" s="250"/>
      <c r="D185" s="251" t="s">
        <v>157</v>
      </c>
      <c r="E185" s="252" t="s">
        <v>1</v>
      </c>
      <c r="F185" s="253" t="s">
        <v>593</v>
      </c>
      <c r="G185" s="250"/>
      <c r="H185" s="254">
        <v>171.911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157</v>
      </c>
      <c r="AU185" s="260" t="s">
        <v>85</v>
      </c>
      <c r="AV185" s="13" t="s">
        <v>85</v>
      </c>
      <c r="AW185" s="13" t="s">
        <v>32</v>
      </c>
      <c r="AX185" s="13" t="s">
        <v>75</v>
      </c>
      <c r="AY185" s="260" t="s">
        <v>149</v>
      </c>
    </row>
    <row r="186" spans="1:51" s="13" customFormat="1" ht="12">
      <c r="A186" s="13"/>
      <c r="B186" s="249"/>
      <c r="C186" s="250"/>
      <c r="D186" s="251" t="s">
        <v>157</v>
      </c>
      <c r="E186" s="252" t="s">
        <v>1</v>
      </c>
      <c r="F186" s="253" t="s">
        <v>594</v>
      </c>
      <c r="G186" s="250"/>
      <c r="H186" s="254">
        <v>11.883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157</v>
      </c>
      <c r="AU186" s="260" t="s">
        <v>85</v>
      </c>
      <c r="AV186" s="13" t="s">
        <v>85</v>
      </c>
      <c r="AW186" s="13" t="s">
        <v>32</v>
      </c>
      <c r="AX186" s="13" t="s">
        <v>75</v>
      </c>
      <c r="AY186" s="260" t="s">
        <v>149</v>
      </c>
    </row>
    <row r="187" spans="1:51" s="14" customFormat="1" ht="12">
      <c r="A187" s="14"/>
      <c r="B187" s="264"/>
      <c r="C187" s="265"/>
      <c r="D187" s="251" t="s">
        <v>157</v>
      </c>
      <c r="E187" s="266" t="s">
        <v>1</v>
      </c>
      <c r="F187" s="267" t="s">
        <v>178</v>
      </c>
      <c r="G187" s="265"/>
      <c r="H187" s="268">
        <v>183.794</v>
      </c>
      <c r="I187" s="269"/>
      <c r="J187" s="265"/>
      <c r="K187" s="265"/>
      <c r="L187" s="270"/>
      <c r="M187" s="271"/>
      <c r="N187" s="272"/>
      <c r="O187" s="272"/>
      <c r="P187" s="272"/>
      <c r="Q187" s="272"/>
      <c r="R187" s="272"/>
      <c r="S187" s="272"/>
      <c r="T187" s="27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4" t="s">
        <v>157</v>
      </c>
      <c r="AU187" s="274" t="s">
        <v>85</v>
      </c>
      <c r="AV187" s="14" t="s">
        <v>155</v>
      </c>
      <c r="AW187" s="14" t="s">
        <v>32</v>
      </c>
      <c r="AX187" s="14" t="s">
        <v>83</v>
      </c>
      <c r="AY187" s="274" t="s">
        <v>149</v>
      </c>
    </row>
    <row r="188" spans="1:63" s="12" customFormat="1" ht="22.8" customHeight="1">
      <c r="A188" s="12"/>
      <c r="B188" s="219"/>
      <c r="C188" s="220"/>
      <c r="D188" s="221" t="s">
        <v>74</v>
      </c>
      <c r="E188" s="233" t="s">
        <v>85</v>
      </c>
      <c r="F188" s="233" t="s">
        <v>629</v>
      </c>
      <c r="G188" s="220"/>
      <c r="H188" s="220"/>
      <c r="I188" s="223"/>
      <c r="J188" s="234">
        <f>BK188</f>
        <v>0</v>
      </c>
      <c r="K188" s="220"/>
      <c r="L188" s="225"/>
      <c r="M188" s="226"/>
      <c r="N188" s="227"/>
      <c r="O188" s="227"/>
      <c r="P188" s="228">
        <f>SUM(P189:P234)</f>
        <v>0</v>
      </c>
      <c r="Q188" s="227"/>
      <c r="R188" s="228">
        <f>SUM(R189:R234)</f>
        <v>215.8283913788</v>
      </c>
      <c r="S188" s="227"/>
      <c r="T188" s="229">
        <f>SUM(T189:T234)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0" t="s">
        <v>83</v>
      </c>
      <c r="AT188" s="231" t="s">
        <v>74</v>
      </c>
      <c r="AU188" s="231" t="s">
        <v>83</v>
      </c>
      <c r="AY188" s="230" t="s">
        <v>149</v>
      </c>
      <c r="BK188" s="232">
        <f>SUM(BK189:BK234)</f>
        <v>0</v>
      </c>
    </row>
    <row r="189" spans="1:65" s="2" customFormat="1" ht="24.15" customHeight="1">
      <c r="A189" s="39"/>
      <c r="B189" s="40"/>
      <c r="C189" s="235" t="s">
        <v>235</v>
      </c>
      <c r="D189" s="235" t="s">
        <v>151</v>
      </c>
      <c r="E189" s="236" t="s">
        <v>630</v>
      </c>
      <c r="F189" s="237" t="s">
        <v>631</v>
      </c>
      <c r="G189" s="238" t="s">
        <v>154</v>
      </c>
      <c r="H189" s="239">
        <v>7.9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40</v>
      </c>
      <c r="O189" s="92"/>
      <c r="P189" s="245">
        <f>O189*H189</f>
        <v>0</v>
      </c>
      <c r="Q189" s="245">
        <v>2.16</v>
      </c>
      <c r="R189" s="245">
        <f>Q189*H189</f>
        <v>17.064000000000004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155</v>
      </c>
      <c r="AT189" s="247" t="s">
        <v>151</v>
      </c>
      <c r="AU189" s="247" t="s">
        <v>85</v>
      </c>
      <c r="AY189" s="18" t="s">
        <v>149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83</v>
      </c>
      <c r="BK189" s="248">
        <f>ROUND(I189*H189,2)</f>
        <v>0</v>
      </c>
      <c r="BL189" s="18" t="s">
        <v>155</v>
      </c>
      <c r="BM189" s="247" t="s">
        <v>632</v>
      </c>
    </row>
    <row r="190" spans="1:51" s="13" customFormat="1" ht="12">
      <c r="A190" s="13"/>
      <c r="B190" s="249"/>
      <c r="C190" s="250"/>
      <c r="D190" s="251" t="s">
        <v>157</v>
      </c>
      <c r="E190" s="252" t="s">
        <v>1</v>
      </c>
      <c r="F190" s="253" t="s">
        <v>633</v>
      </c>
      <c r="G190" s="250"/>
      <c r="H190" s="254">
        <v>0.601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157</v>
      </c>
      <c r="AU190" s="260" t="s">
        <v>85</v>
      </c>
      <c r="AV190" s="13" t="s">
        <v>85</v>
      </c>
      <c r="AW190" s="13" t="s">
        <v>32</v>
      </c>
      <c r="AX190" s="13" t="s">
        <v>75</v>
      </c>
      <c r="AY190" s="260" t="s">
        <v>149</v>
      </c>
    </row>
    <row r="191" spans="1:51" s="13" customFormat="1" ht="12">
      <c r="A191" s="13"/>
      <c r="B191" s="249"/>
      <c r="C191" s="250"/>
      <c r="D191" s="251" t="s">
        <v>157</v>
      </c>
      <c r="E191" s="252" t="s">
        <v>1</v>
      </c>
      <c r="F191" s="253" t="s">
        <v>634</v>
      </c>
      <c r="G191" s="250"/>
      <c r="H191" s="254">
        <v>0.647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157</v>
      </c>
      <c r="AU191" s="260" t="s">
        <v>85</v>
      </c>
      <c r="AV191" s="13" t="s">
        <v>85</v>
      </c>
      <c r="AW191" s="13" t="s">
        <v>32</v>
      </c>
      <c r="AX191" s="13" t="s">
        <v>75</v>
      </c>
      <c r="AY191" s="260" t="s">
        <v>149</v>
      </c>
    </row>
    <row r="192" spans="1:51" s="13" customFormat="1" ht="12">
      <c r="A192" s="13"/>
      <c r="B192" s="249"/>
      <c r="C192" s="250"/>
      <c r="D192" s="251" t="s">
        <v>157</v>
      </c>
      <c r="E192" s="252" t="s">
        <v>1</v>
      </c>
      <c r="F192" s="253" t="s">
        <v>635</v>
      </c>
      <c r="G192" s="250"/>
      <c r="H192" s="254">
        <v>0.812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157</v>
      </c>
      <c r="AU192" s="260" t="s">
        <v>85</v>
      </c>
      <c r="AV192" s="13" t="s">
        <v>85</v>
      </c>
      <c r="AW192" s="13" t="s">
        <v>32</v>
      </c>
      <c r="AX192" s="13" t="s">
        <v>75</v>
      </c>
      <c r="AY192" s="260" t="s">
        <v>149</v>
      </c>
    </row>
    <row r="193" spans="1:51" s="13" customFormat="1" ht="12">
      <c r="A193" s="13"/>
      <c r="B193" s="249"/>
      <c r="C193" s="250"/>
      <c r="D193" s="251" t="s">
        <v>157</v>
      </c>
      <c r="E193" s="252" t="s">
        <v>1</v>
      </c>
      <c r="F193" s="253" t="s">
        <v>635</v>
      </c>
      <c r="G193" s="250"/>
      <c r="H193" s="254">
        <v>0.812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157</v>
      </c>
      <c r="AU193" s="260" t="s">
        <v>85</v>
      </c>
      <c r="AV193" s="13" t="s">
        <v>85</v>
      </c>
      <c r="AW193" s="13" t="s">
        <v>32</v>
      </c>
      <c r="AX193" s="13" t="s">
        <v>75</v>
      </c>
      <c r="AY193" s="260" t="s">
        <v>149</v>
      </c>
    </row>
    <row r="194" spans="1:51" s="13" customFormat="1" ht="12">
      <c r="A194" s="13"/>
      <c r="B194" s="249"/>
      <c r="C194" s="250"/>
      <c r="D194" s="251" t="s">
        <v>157</v>
      </c>
      <c r="E194" s="252" t="s">
        <v>1</v>
      </c>
      <c r="F194" s="253" t="s">
        <v>635</v>
      </c>
      <c r="G194" s="250"/>
      <c r="H194" s="254">
        <v>0.812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157</v>
      </c>
      <c r="AU194" s="260" t="s">
        <v>85</v>
      </c>
      <c r="AV194" s="13" t="s">
        <v>85</v>
      </c>
      <c r="AW194" s="13" t="s">
        <v>32</v>
      </c>
      <c r="AX194" s="13" t="s">
        <v>75</v>
      </c>
      <c r="AY194" s="260" t="s">
        <v>149</v>
      </c>
    </row>
    <row r="195" spans="1:51" s="13" customFormat="1" ht="12">
      <c r="A195" s="13"/>
      <c r="B195" s="249"/>
      <c r="C195" s="250"/>
      <c r="D195" s="251" t="s">
        <v>157</v>
      </c>
      <c r="E195" s="252" t="s">
        <v>1</v>
      </c>
      <c r="F195" s="253" t="s">
        <v>634</v>
      </c>
      <c r="G195" s="250"/>
      <c r="H195" s="254">
        <v>0.647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157</v>
      </c>
      <c r="AU195" s="260" t="s">
        <v>85</v>
      </c>
      <c r="AV195" s="13" t="s">
        <v>85</v>
      </c>
      <c r="AW195" s="13" t="s">
        <v>32</v>
      </c>
      <c r="AX195" s="13" t="s">
        <v>75</v>
      </c>
      <c r="AY195" s="260" t="s">
        <v>149</v>
      </c>
    </row>
    <row r="196" spans="1:51" s="13" customFormat="1" ht="12">
      <c r="A196" s="13"/>
      <c r="B196" s="249"/>
      <c r="C196" s="250"/>
      <c r="D196" s="251" t="s">
        <v>157</v>
      </c>
      <c r="E196" s="252" t="s">
        <v>1</v>
      </c>
      <c r="F196" s="253" t="s">
        <v>634</v>
      </c>
      <c r="G196" s="250"/>
      <c r="H196" s="254">
        <v>0.647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157</v>
      </c>
      <c r="AU196" s="260" t="s">
        <v>85</v>
      </c>
      <c r="AV196" s="13" t="s">
        <v>85</v>
      </c>
      <c r="AW196" s="13" t="s">
        <v>32</v>
      </c>
      <c r="AX196" s="13" t="s">
        <v>75</v>
      </c>
      <c r="AY196" s="260" t="s">
        <v>149</v>
      </c>
    </row>
    <row r="197" spans="1:51" s="13" customFormat="1" ht="12">
      <c r="A197" s="13"/>
      <c r="B197" s="249"/>
      <c r="C197" s="250"/>
      <c r="D197" s="251" t="s">
        <v>157</v>
      </c>
      <c r="E197" s="252" t="s">
        <v>1</v>
      </c>
      <c r="F197" s="253" t="s">
        <v>635</v>
      </c>
      <c r="G197" s="250"/>
      <c r="H197" s="254">
        <v>0.812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157</v>
      </c>
      <c r="AU197" s="260" t="s">
        <v>85</v>
      </c>
      <c r="AV197" s="13" t="s">
        <v>85</v>
      </c>
      <c r="AW197" s="13" t="s">
        <v>32</v>
      </c>
      <c r="AX197" s="13" t="s">
        <v>75</v>
      </c>
      <c r="AY197" s="260" t="s">
        <v>149</v>
      </c>
    </row>
    <row r="198" spans="1:51" s="13" customFormat="1" ht="12">
      <c r="A198" s="13"/>
      <c r="B198" s="249"/>
      <c r="C198" s="250"/>
      <c r="D198" s="251" t="s">
        <v>157</v>
      </c>
      <c r="E198" s="252" t="s">
        <v>1</v>
      </c>
      <c r="F198" s="253" t="s">
        <v>634</v>
      </c>
      <c r="G198" s="250"/>
      <c r="H198" s="254">
        <v>0.647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157</v>
      </c>
      <c r="AU198" s="260" t="s">
        <v>85</v>
      </c>
      <c r="AV198" s="13" t="s">
        <v>85</v>
      </c>
      <c r="AW198" s="13" t="s">
        <v>32</v>
      </c>
      <c r="AX198" s="13" t="s">
        <v>75</v>
      </c>
      <c r="AY198" s="260" t="s">
        <v>149</v>
      </c>
    </row>
    <row r="199" spans="1:51" s="13" customFormat="1" ht="12">
      <c r="A199" s="13"/>
      <c r="B199" s="249"/>
      <c r="C199" s="250"/>
      <c r="D199" s="251" t="s">
        <v>157</v>
      </c>
      <c r="E199" s="252" t="s">
        <v>1</v>
      </c>
      <c r="F199" s="253" t="s">
        <v>636</v>
      </c>
      <c r="G199" s="250"/>
      <c r="H199" s="254">
        <v>0.599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157</v>
      </c>
      <c r="AU199" s="260" t="s">
        <v>85</v>
      </c>
      <c r="AV199" s="13" t="s">
        <v>85</v>
      </c>
      <c r="AW199" s="13" t="s">
        <v>32</v>
      </c>
      <c r="AX199" s="13" t="s">
        <v>75</v>
      </c>
      <c r="AY199" s="260" t="s">
        <v>149</v>
      </c>
    </row>
    <row r="200" spans="1:51" s="13" customFormat="1" ht="12">
      <c r="A200" s="13"/>
      <c r="B200" s="249"/>
      <c r="C200" s="250"/>
      <c r="D200" s="251" t="s">
        <v>157</v>
      </c>
      <c r="E200" s="252" t="s">
        <v>1</v>
      </c>
      <c r="F200" s="253" t="s">
        <v>637</v>
      </c>
      <c r="G200" s="250"/>
      <c r="H200" s="254">
        <v>0.864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157</v>
      </c>
      <c r="AU200" s="260" t="s">
        <v>85</v>
      </c>
      <c r="AV200" s="13" t="s">
        <v>85</v>
      </c>
      <c r="AW200" s="13" t="s">
        <v>32</v>
      </c>
      <c r="AX200" s="13" t="s">
        <v>75</v>
      </c>
      <c r="AY200" s="260" t="s">
        <v>149</v>
      </c>
    </row>
    <row r="201" spans="1:51" s="14" customFormat="1" ht="12">
      <c r="A201" s="14"/>
      <c r="B201" s="264"/>
      <c r="C201" s="265"/>
      <c r="D201" s="251" t="s">
        <v>157</v>
      </c>
      <c r="E201" s="266" t="s">
        <v>1</v>
      </c>
      <c r="F201" s="267" t="s">
        <v>178</v>
      </c>
      <c r="G201" s="265"/>
      <c r="H201" s="268">
        <v>7.9</v>
      </c>
      <c r="I201" s="269"/>
      <c r="J201" s="265"/>
      <c r="K201" s="265"/>
      <c r="L201" s="270"/>
      <c r="M201" s="271"/>
      <c r="N201" s="272"/>
      <c r="O201" s="272"/>
      <c r="P201" s="272"/>
      <c r="Q201" s="272"/>
      <c r="R201" s="272"/>
      <c r="S201" s="272"/>
      <c r="T201" s="27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4" t="s">
        <v>157</v>
      </c>
      <c r="AU201" s="274" t="s">
        <v>85</v>
      </c>
      <c r="AV201" s="14" t="s">
        <v>155</v>
      </c>
      <c r="AW201" s="14" t="s">
        <v>32</v>
      </c>
      <c r="AX201" s="14" t="s">
        <v>83</v>
      </c>
      <c r="AY201" s="274" t="s">
        <v>149</v>
      </c>
    </row>
    <row r="202" spans="1:65" s="2" customFormat="1" ht="16.5" customHeight="1">
      <c r="A202" s="39"/>
      <c r="B202" s="40"/>
      <c r="C202" s="235" t="s">
        <v>244</v>
      </c>
      <c r="D202" s="235" t="s">
        <v>151</v>
      </c>
      <c r="E202" s="236" t="s">
        <v>638</v>
      </c>
      <c r="F202" s="237" t="s">
        <v>639</v>
      </c>
      <c r="G202" s="238" t="s">
        <v>154</v>
      </c>
      <c r="H202" s="239">
        <v>1.675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40</v>
      </c>
      <c r="O202" s="92"/>
      <c r="P202" s="245">
        <f>O202*H202</f>
        <v>0</v>
      </c>
      <c r="Q202" s="245">
        <v>2.501872204</v>
      </c>
      <c r="R202" s="245">
        <f>Q202*H202</f>
        <v>4.1906359417</v>
      </c>
      <c r="S202" s="245">
        <v>0</v>
      </c>
      <c r="T202" s="24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155</v>
      </c>
      <c r="AT202" s="247" t="s">
        <v>151</v>
      </c>
      <c r="AU202" s="247" t="s">
        <v>85</v>
      </c>
      <c r="AY202" s="18" t="s">
        <v>149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83</v>
      </c>
      <c r="BK202" s="248">
        <f>ROUND(I202*H202,2)</f>
        <v>0</v>
      </c>
      <c r="BL202" s="18" t="s">
        <v>155</v>
      </c>
      <c r="BM202" s="247" t="s">
        <v>640</v>
      </c>
    </row>
    <row r="203" spans="1:51" s="15" customFormat="1" ht="12">
      <c r="A203" s="15"/>
      <c r="B203" s="275"/>
      <c r="C203" s="276"/>
      <c r="D203" s="251" t="s">
        <v>157</v>
      </c>
      <c r="E203" s="277" t="s">
        <v>1</v>
      </c>
      <c r="F203" s="278" t="s">
        <v>641</v>
      </c>
      <c r="G203" s="276"/>
      <c r="H203" s="277" t="s">
        <v>1</v>
      </c>
      <c r="I203" s="279"/>
      <c r="J203" s="276"/>
      <c r="K203" s="276"/>
      <c r="L203" s="280"/>
      <c r="M203" s="281"/>
      <c r="N203" s="282"/>
      <c r="O203" s="282"/>
      <c r="P203" s="282"/>
      <c r="Q203" s="282"/>
      <c r="R203" s="282"/>
      <c r="S203" s="282"/>
      <c r="T203" s="28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4" t="s">
        <v>157</v>
      </c>
      <c r="AU203" s="284" t="s">
        <v>85</v>
      </c>
      <c r="AV203" s="15" t="s">
        <v>83</v>
      </c>
      <c r="AW203" s="15" t="s">
        <v>32</v>
      </c>
      <c r="AX203" s="15" t="s">
        <v>75</v>
      </c>
      <c r="AY203" s="284" t="s">
        <v>149</v>
      </c>
    </row>
    <row r="204" spans="1:51" s="13" customFormat="1" ht="12">
      <c r="A204" s="13"/>
      <c r="B204" s="249"/>
      <c r="C204" s="250"/>
      <c r="D204" s="251" t="s">
        <v>157</v>
      </c>
      <c r="E204" s="252" t="s">
        <v>1</v>
      </c>
      <c r="F204" s="253" t="s">
        <v>642</v>
      </c>
      <c r="G204" s="250"/>
      <c r="H204" s="254">
        <v>1.675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157</v>
      </c>
      <c r="AU204" s="260" t="s">
        <v>85</v>
      </c>
      <c r="AV204" s="13" t="s">
        <v>85</v>
      </c>
      <c r="AW204" s="13" t="s">
        <v>32</v>
      </c>
      <c r="AX204" s="13" t="s">
        <v>83</v>
      </c>
      <c r="AY204" s="260" t="s">
        <v>149</v>
      </c>
    </row>
    <row r="205" spans="1:65" s="2" customFormat="1" ht="16.5" customHeight="1">
      <c r="A205" s="39"/>
      <c r="B205" s="40"/>
      <c r="C205" s="235" t="s">
        <v>254</v>
      </c>
      <c r="D205" s="235" t="s">
        <v>151</v>
      </c>
      <c r="E205" s="236" t="s">
        <v>643</v>
      </c>
      <c r="F205" s="237" t="s">
        <v>644</v>
      </c>
      <c r="G205" s="238" t="s">
        <v>175</v>
      </c>
      <c r="H205" s="239">
        <v>1.418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40</v>
      </c>
      <c r="O205" s="92"/>
      <c r="P205" s="245">
        <f>O205*H205</f>
        <v>0</v>
      </c>
      <c r="Q205" s="245">
        <v>0.00247</v>
      </c>
      <c r="R205" s="245">
        <f>Q205*H205</f>
        <v>0.0035024599999999998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155</v>
      </c>
      <c r="AT205" s="247" t="s">
        <v>151</v>
      </c>
      <c r="AU205" s="247" t="s">
        <v>85</v>
      </c>
      <c r="AY205" s="18" t="s">
        <v>149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83</v>
      </c>
      <c r="BK205" s="248">
        <f>ROUND(I205*H205,2)</f>
        <v>0</v>
      </c>
      <c r="BL205" s="18" t="s">
        <v>155</v>
      </c>
      <c r="BM205" s="247" t="s">
        <v>645</v>
      </c>
    </row>
    <row r="206" spans="1:51" s="15" customFormat="1" ht="12">
      <c r="A206" s="15"/>
      <c r="B206" s="275"/>
      <c r="C206" s="276"/>
      <c r="D206" s="251" t="s">
        <v>157</v>
      </c>
      <c r="E206" s="277" t="s">
        <v>1</v>
      </c>
      <c r="F206" s="278" t="s">
        <v>641</v>
      </c>
      <c r="G206" s="276"/>
      <c r="H206" s="277" t="s">
        <v>1</v>
      </c>
      <c r="I206" s="279"/>
      <c r="J206" s="276"/>
      <c r="K206" s="276"/>
      <c r="L206" s="280"/>
      <c r="M206" s="281"/>
      <c r="N206" s="282"/>
      <c r="O206" s="282"/>
      <c r="P206" s="282"/>
      <c r="Q206" s="282"/>
      <c r="R206" s="282"/>
      <c r="S206" s="282"/>
      <c r="T206" s="28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4" t="s">
        <v>157</v>
      </c>
      <c r="AU206" s="284" t="s">
        <v>85</v>
      </c>
      <c r="AV206" s="15" t="s">
        <v>83</v>
      </c>
      <c r="AW206" s="15" t="s">
        <v>32</v>
      </c>
      <c r="AX206" s="15" t="s">
        <v>75</v>
      </c>
      <c r="AY206" s="284" t="s">
        <v>149</v>
      </c>
    </row>
    <row r="207" spans="1:51" s="13" customFormat="1" ht="12">
      <c r="A207" s="13"/>
      <c r="B207" s="249"/>
      <c r="C207" s="250"/>
      <c r="D207" s="251" t="s">
        <v>157</v>
      </c>
      <c r="E207" s="252" t="s">
        <v>1</v>
      </c>
      <c r="F207" s="253" t="s">
        <v>646</v>
      </c>
      <c r="G207" s="250"/>
      <c r="H207" s="254">
        <v>1.418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157</v>
      </c>
      <c r="AU207" s="260" t="s">
        <v>85</v>
      </c>
      <c r="AV207" s="13" t="s">
        <v>85</v>
      </c>
      <c r="AW207" s="13" t="s">
        <v>32</v>
      </c>
      <c r="AX207" s="13" t="s">
        <v>83</v>
      </c>
      <c r="AY207" s="260" t="s">
        <v>149</v>
      </c>
    </row>
    <row r="208" spans="1:65" s="2" customFormat="1" ht="16.5" customHeight="1">
      <c r="A208" s="39"/>
      <c r="B208" s="40"/>
      <c r="C208" s="235" t="s">
        <v>261</v>
      </c>
      <c r="D208" s="235" t="s">
        <v>151</v>
      </c>
      <c r="E208" s="236" t="s">
        <v>647</v>
      </c>
      <c r="F208" s="237" t="s">
        <v>648</v>
      </c>
      <c r="G208" s="238" t="s">
        <v>175</v>
      </c>
      <c r="H208" s="239">
        <v>1.418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40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155</v>
      </c>
      <c r="AT208" s="247" t="s">
        <v>151</v>
      </c>
      <c r="AU208" s="247" t="s">
        <v>85</v>
      </c>
      <c r="AY208" s="18" t="s">
        <v>149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83</v>
      </c>
      <c r="BK208" s="248">
        <f>ROUND(I208*H208,2)</f>
        <v>0</v>
      </c>
      <c r="BL208" s="18" t="s">
        <v>155</v>
      </c>
      <c r="BM208" s="247" t="s">
        <v>649</v>
      </c>
    </row>
    <row r="209" spans="1:65" s="2" customFormat="1" ht="16.5" customHeight="1">
      <c r="A209" s="39"/>
      <c r="B209" s="40"/>
      <c r="C209" s="235" t="s">
        <v>8</v>
      </c>
      <c r="D209" s="235" t="s">
        <v>151</v>
      </c>
      <c r="E209" s="236" t="s">
        <v>650</v>
      </c>
      <c r="F209" s="237" t="s">
        <v>651</v>
      </c>
      <c r="G209" s="238" t="s">
        <v>154</v>
      </c>
      <c r="H209" s="239">
        <v>34.38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40</v>
      </c>
      <c r="O209" s="92"/>
      <c r="P209" s="245">
        <f>O209*H209</f>
        <v>0</v>
      </c>
      <c r="Q209" s="245">
        <v>2.501872204</v>
      </c>
      <c r="R209" s="245">
        <f>Q209*H209</f>
        <v>86.01436637352</v>
      </c>
      <c r="S209" s="245">
        <v>0</v>
      </c>
      <c r="T209" s="24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155</v>
      </c>
      <c r="AT209" s="247" t="s">
        <v>151</v>
      </c>
      <c r="AU209" s="247" t="s">
        <v>85</v>
      </c>
      <c r="AY209" s="18" t="s">
        <v>149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83</v>
      </c>
      <c r="BK209" s="248">
        <f>ROUND(I209*H209,2)</f>
        <v>0</v>
      </c>
      <c r="BL209" s="18" t="s">
        <v>155</v>
      </c>
      <c r="BM209" s="247" t="s">
        <v>652</v>
      </c>
    </row>
    <row r="210" spans="1:51" s="13" customFormat="1" ht="12">
      <c r="A210" s="13"/>
      <c r="B210" s="249"/>
      <c r="C210" s="250"/>
      <c r="D210" s="251" t="s">
        <v>157</v>
      </c>
      <c r="E210" s="252" t="s">
        <v>1</v>
      </c>
      <c r="F210" s="253" t="s">
        <v>653</v>
      </c>
      <c r="G210" s="250"/>
      <c r="H210" s="254">
        <v>15.572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157</v>
      </c>
      <c r="AU210" s="260" t="s">
        <v>85</v>
      </c>
      <c r="AV210" s="13" t="s">
        <v>85</v>
      </c>
      <c r="AW210" s="13" t="s">
        <v>32</v>
      </c>
      <c r="AX210" s="13" t="s">
        <v>75</v>
      </c>
      <c r="AY210" s="260" t="s">
        <v>149</v>
      </c>
    </row>
    <row r="211" spans="1:51" s="13" customFormat="1" ht="12">
      <c r="A211" s="13"/>
      <c r="B211" s="249"/>
      <c r="C211" s="250"/>
      <c r="D211" s="251" t="s">
        <v>157</v>
      </c>
      <c r="E211" s="252" t="s">
        <v>1</v>
      </c>
      <c r="F211" s="253" t="s">
        <v>654</v>
      </c>
      <c r="G211" s="250"/>
      <c r="H211" s="254">
        <v>16.341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157</v>
      </c>
      <c r="AU211" s="260" t="s">
        <v>85</v>
      </c>
      <c r="AV211" s="13" t="s">
        <v>85</v>
      </c>
      <c r="AW211" s="13" t="s">
        <v>32</v>
      </c>
      <c r="AX211" s="13" t="s">
        <v>75</v>
      </c>
      <c r="AY211" s="260" t="s">
        <v>149</v>
      </c>
    </row>
    <row r="212" spans="1:51" s="13" customFormat="1" ht="12">
      <c r="A212" s="13"/>
      <c r="B212" s="249"/>
      <c r="C212" s="250"/>
      <c r="D212" s="251" t="s">
        <v>157</v>
      </c>
      <c r="E212" s="252" t="s">
        <v>1</v>
      </c>
      <c r="F212" s="253" t="s">
        <v>655</v>
      </c>
      <c r="G212" s="250"/>
      <c r="H212" s="254">
        <v>1.404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157</v>
      </c>
      <c r="AU212" s="260" t="s">
        <v>85</v>
      </c>
      <c r="AV212" s="13" t="s">
        <v>85</v>
      </c>
      <c r="AW212" s="13" t="s">
        <v>32</v>
      </c>
      <c r="AX212" s="13" t="s">
        <v>75</v>
      </c>
      <c r="AY212" s="260" t="s">
        <v>149</v>
      </c>
    </row>
    <row r="213" spans="1:51" s="13" customFormat="1" ht="12">
      <c r="A213" s="13"/>
      <c r="B213" s="249"/>
      <c r="C213" s="250"/>
      <c r="D213" s="251" t="s">
        <v>157</v>
      </c>
      <c r="E213" s="252" t="s">
        <v>1</v>
      </c>
      <c r="F213" s="253" t="s">
        <v>656</v>
      </c>
      <c r="G213" s="250"/>
      <c r="H213" s="254">
        <v>1.063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157</v>
      </c>
      <c r="AU213" s="260" t="s">
        <v>85</v>
      </c>
      <c r="AV213" s="13" t="s">
        <v>85</v>
      </c>
      <c r="AW213" s="13" t="s">
        <v>32</v>
      </c>
      <c r="AX213" s="13" t="s">
        <v>75</v>
      </c>
      <c r="AY213" s="260" t="s">
        <v>149</v>
      </c>
    </row>
    <row r="214" spans="1:51" s="14" customFormat="1" ht="12">
      <c r="A214" s="14"/>
      <c r="B214" s="264"/>
      <c r="C214" s="265"/>
      <c r="D214" s="251" t="s">
        <v>157</v>
      </c>
      <c r="E214" s="266" t="s">
        <v>1</v>
      </c>
      <c r="F214" s="267" t="s">
        <v>178</v>
      </c>
      <c r="G214" s="265"/>
      <c r="H214" s="268">
        <v>34.38</v>
      </c>
      <c r="I214" s="269"/>
      <c r="J214" s="265"/>
      <c r="K214" s="265"/>
      <c r="L214" s="270"/>
      <c r="M214" s="271"/>
      <c r="N214" s="272"/>
      <c r="O214" s="272"/>
      <c r="P214" s="272"/>
      <c r="Q214" s="272"/>
      <c r="R214" s="272"/>
      <c r="S214" s="272"/>
      <c r="T214" s="27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4" t="s">
        <v>157</v>
      </c>
      <c r="AU214" s="274" t="s">
        <v>85</v>
      </c>
      <c r="AV214" s="14" t="s">
        <v>155</v>
      </c>
      <c r="AW214" s="14" t="s">
        <v>32</v>
      </c>
      <c r="AX214" s="14" t="s">
        <v>83</v>
      </c>
      <c r="AY214" s="274" t="s">
        <v>149</v>
      </c>
    </row>
    <row r="215" spans="1:65" s="2" customFormat="1" ht="37.8" customHeight="1">
      <c r="A215" s="39"/>
      <c r="B215" s="40"/>
      <c r="C215" s="235" t="s">
        <v>268</v>
      </c>
      <c r="D215" s="235" t="s">
        <v>151</v>
      </c>
      <c r="E215" s="236" t="s">
        <v>657</v>
      </c>
      <c r="F215" s="237" t="s">
        <v>658</v>
      </c>
      <c r="G215" s="238" t="s">
        <v>175</v>
      </c>
      <c r="H215" s="239">
        <v>146.317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40</v>
      </c>
      <c r="O215" s="92"/>
      <c r="P215" s="245">
        <f>O215*H215</f>
        <v>0</v>
      </c>
      <c r="Q215" s="245">
        <v>0.73403774</v>
      </c>
      <c r="R215" s="245">
        <f>Q215*H215</f>
        <v>107.40220000358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155</v>
      </c>
      <c r="AT215" s="247" t="s">
        <v>151</v>
      </c>
      <c r="AU215" s="247" t="s">
        <v>85</v>
      </c>
      <c r="AY215" s="18" t="s">
        <v>149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83</v>
      </c>
      <c r="BK215" s="248">
        <f>ROUND(I215*H215,2)</f>
        <v>0</v>
      </c>
      <c r="BL215" s="18" t="s">
        <v>155</v>
      </c>
      <c r="BM215" s="247" t="s">
        <v>659</v>
      </c>
    </row>
    <row r="216" spans="1:51" s="13" customFormat="1" ht="12">
      <c r="A216" s="13"/>
      <c r="B216" s="249"/>
      <c r="C216" s="250"/>
      <c r="D216" s="251" t="s">
        <v>157</v>
      </c>
      <c r="E216" s="252" t="s">
        <v>1</v>
      </c>
      <c r="F216" s="253" t="s">
        <v>660</v>
      </c>
      <c r="G216" s="250"/>
      <c r="H216" s="254">
        <v>66.838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157</v>
      </c>
      <c r="AU216" s="260" t="s">
        <v>85</v>
      </c>
      <c r="AV216" s="13" t="s">
        <v>85</v>
      </c>
      <c r="AW216" s="13" t="s">
        <v>32</v>
      </c>
      <c r="AX216" s="13" t="s">
        <v>75</v>
      </c>
      <c r="AY216" s="260" t="s">
        <v>149</v>
      </c>
    </row>
    <row r="217" spans="1:51" s="13" customFormat="1" ht="12">
      <c r="A217" s="13"/>
      <c r="B217" s="249"/>
      <c r="C217" s="250"/>
      <c r="D217" s="251" t="s">
        <v>157</v>
      </c>
      <c r="E217" s="252" t="s">
        <v>1</v>
      </c>
      <c r="F217" s="253" t="s">
        <v>661</v>
      </c>
      <c r="G217" s="250"/>
      <c r="H217" s="254">
        <v>75.048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157</v>
      </c>
      <c r="AU217" s="260" t="s">
        <v>85</v>
      </c>
      <c r="AV217" s="13" t="s">
        <v>85</v>
      </c>
      <c r="AW217" s="13" t="s">
        <v>32</v>
      </c>
      <c r="AX217" s="13" t="s">
        <v>75</v>
      </c>
      <c r="AY217" s="260" t="s">
        <v>149</v>
      </c>
    </row>
    <row r="218" spans="1:51" s="13" customFormat="1" ht="12">
      <c r="A218" s="13"/>
      <c r="B218" s="249"/>
      <c r="C218" s="250"/>
      <c r="D218" s="251" t="s">
        <v>157</v>
      </c>
      <c r="E218" s="252" t="s">
        <v>1</v>
      </c>
      <c r="F218" s="253" t="s">
        <v>662</v>
      </c>
      <c r="G218" s="250"/>
      <c r="H218" s="254">
        <v>2.288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157</v>
      </c>
      <c r="AU218" s="260" t="s">
        <v>85</v>
      </c>
      <c r="AV218" s="13" t="s">
        <v>85</v>
      </c>
      <c r="AW218" s="13" t="s">
        <v>32</v>
      </c>
      <c r="AX218" s="13" t="s">
        <v>75</v>
      </c>
      <c r="AY218" s="260" t="s">
        <v>149</v>
      </c>
    </row>
    <row r="219" spans="1:51" s="13" customFormat="1" ht="12">
      <c r="A219" s="13"/>
      <c r="B219" s="249"/>
      <c r="C219" s="250"/>
      <c r="D219" s="251" t="s">
        <v>157</v>
      </c>
      <c r="E219" s="252" t="s">
        <v>1</v>
      </c>
      <c r="F219" s="253" t="s">
        <v>663</v>
      </c>
      <c r="G219" s="250"/>
      <c r="H219" s="254">
        <v>2.143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157</v>
      </c>
      <c r="AU219" s="260" t="s">
        <v>85</v>
      </c>
      <c r="AV219" s="13" t="s">
        <v>85</v>
      </c>
      <c r="AW219" s="13" t="s">
        <v>32</v>
      </c>
      <c r="AX219" s="13" t="s">
        <v>75</v>
      </c>
      <c r="AY219" s="260" t="s">
        <v>149</v>
      </c>
    </row>
    <row r="220" spans="1:51" s="14" customFormat="1" ht="12">
      <c r="A220" s="14"/>
      <c r="B220" s="264"/>
      <c r="C220" s="265"/>
      <c r="D220" s="251" t="s">
        <v>157</v>
      </c>
      <c r="E220" s="266" t="s">
        <v>1</v>
      </c>
      <c r="F220" s="267" t="s">
        <v>178</v>
      </c>
      <c r="G220" s="265"/>
      <c r="H220" s="268">
        <v>146.317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4" t="s">
        <v>157</v>
      </c>
      <c r="AU220" s="274" t="s">
        <v>85</v>
      </c>
      <c r="AV220" s="14" t="s">
        <v>155</v>
      </c>
      <c r="AW220" s="14" t="s">
        <v>32</v>
      </c>
      <c r="AX220" s="14" t="s">
        <v>83</v>
      </c>
      <c r="AY220" s="274" t="s">
        <v>149</v>
      </c>
    </row>
    <row r="221" spans="1:65" s="2" customFormat="1" ht="24.15" customHeight="1">
      <c r="A221" s="39"/>
      <c r="B221" s="40"/>
      <c r="C221" s="235" t="s">
        <v>274</v>
      </c>
      <c r="D221" s="235" t="s">
        <v>151</v>
      </c>
      <c r="E221" s="236" t="s">
        <v>664</v>
      </c>
      <c r="F221" s="237" t="s">
        <v>665</v>
      </c>
      <c r="G221" s="238" t="s">
        <v>182</v>
      </c>
      <c r="H221" s="239">
        <v>1.089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40</v>
      </c>
      <c r="O221" s="92"/>
      <c r="P221" s="245">
        <f>O221*H221</f>
        <v>0</v>
      </c>
      <c r="Q221" s="245">
        <v>1.0594</v>
      </c>
      <c r="R221" s="245">
        <f>Q221*H221</f>
        <v>1.1536866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155</v>
      </c>
      <c r="AT221" s="247" t="s">
        <v>151</v>
      </c>
      <c r="AU221" s="247" t="s">
        <v>85</v>
      </c>
      <c r="AY221" s="18" t="s">
        <v>149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83</v>
      </c>
      <c r="BK221" s="248">
        <f>ROUND(I221*H221,2)</f>
        <v>0</v>
      </c>
      <c r="BL221" s="18" t="s">
        <v>155</v>
      </c>
      <c r="BM221" s="247" t="s">
        <v>666</v>
      </c>
    </row>
    <row r="222" spans="1:51" s="15" customFormat="1" ht="12">
      <c r="A222" s="15"/>
      <c r="B222" s="275"/>
      <c r="C222" s="276"/>
      <c r="D222" s="251" t="s">
        <v>157</v>
      </c>
      <c r="E222" s="277" t="s">
        <v>1</v>
      </c>
      <c r="F222" s="278" t="s">
        <v>667</v>
      </c>
      <c r="G222" s="276"/>
      <c r="H222" s="277" t="s">
        <v>1</v>
      </c>
      <c r="I222" s="279"/>
      <c r="J222" s="276"/>
      <c r="K222" s="276"/>
      <c r="L222" s="280"/>
      <c r="M222" s="281"/>
      <c r="N222" s="282"/>
      <c r="O222" s="282"/>
      <c r="P222" s="282"/>
      <c r="Q222" s="282"/>
      <c r="R222" s="282"/>
      <c r="S222" s="282"/>
      <c r="T222" s="28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4" t="s">
        <v>157</v>
      </c>
      <c r="AU222" s="284" t="s">
        <v>85</v>
      </c>
      <c r="AV222" s="15" t="s">
        <v>83</v>
      </c>
      <c r="AW222" s="15" t="s">
        <v>32</v>
      </c>
      <c r="AX222" s="15" t="s">
        <v>75</v>
      </c>
      <c r="AY222" s="284" t="s">
        <v>149</v>
      </c>
    </row>
    <row r="223" spans="1:51" s="13" customFormat="1" ht="12">
      <c r="A223" s="13"/>
      <c r="B223" s="249"/>
      <c r="C223" s="250"/>
      <c r="D223" s="251" t="s">
        <v>157</v>
      </c>
      <c r="E223" s="252" t="s">
        <v>1</v>
      </c>
      <c r="F223" s="253" t="s">
        <v>668</v>
      </c>
      <c r="G223" s="250"/>
      <c r="H223" s="254">
        <v>0.332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157</v>
      </c>
      <c r="AU223" s="260" t="s">
        <v>85</v>
      </c>
      <c r="AV223" s="13" t="s">
        <v>85</v>
      </c>
      <c r="AW223" s="13" t="s">
        <v>32</v>
      </c>
      <c r="AX223" s="13" t="s">
        <v>75</v>
      </c>
      <c r="AY223" s="260" t="s">
        <v>149</v>
      </c>
    </row>
    <row r="224" spans="1:51" s="13" customFormat="1" ht="12">
      <c r="A224" s="13"/>
      <c r="B224" s="249"/>
      <c r="C224" s="250"/>
      <c r="D224" s="251" t="s">
        <v>157</v>
      </c>
      <c r="E224" s="252" t="s">
        <v>1</v>
      </c>
      <c r="F224" s="253" t="s">
        <v>669</v>
      </c>
      <c r="G224" s="250"/>
      <c r="H224" s="254">
        <v>0.372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157</v>
      </c>
      <c r="AU224" s="260" t="s">
        <v>85</v>
      </c>
      <c r="AV224" s="13" t="s">
        <v>85</v>
      </c>
      <c r="AW224" s="13" t="s">
        <v>32</v>
      </c>
      <c r="AX224" s="13" t="s">
        <v>75</v>
      </c>
      <c r="AY224" s="260" t="s">
        <v>149</v>
      </c>
    </row>
    <row r="225" spans="1:51" s="13" customFormat="1" ht="12">
      <c r="A225" s="13"/>
      <c r="B225" s="249"/>
      <c r="C225" s="250"/>
      <c r="D225" s="251" t="s">
        <v>157</v>
      </c>
      <c r="E225" s="252" t="s">
        <v>1</v>
      </c>
      <c r="F225" s="253" t="s">
        <v>670</v>
      </c>
      <c r="G225" s="250"/>
      <c r="H225" s="254">
        <v>0.011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157</v>
      </c>
      <c r="AU225" s="260" t="s">
        <v>85</v>
      </c>
      <c r="AV225" s="13" t="s">
        <v>85</v>
      </c>
      <c r="AW225" s="13" t="s">
        <v>32</v>
      </c>
      <c r="AX225" s="13" t="s">
        <v>75</v>
      </c>
      <c r="AY225" s="260" t="s">
        <v>149</v>
      </c>
    </row>
    <row r="226" spans="1:51" s="13" customFormat="1" ht="12">
      <c r="A226" s="13"/>
      <c r="B226" s="249"/>
      <c r="C226" s="250"/>
      <c r="D226" s="251" t="s">
        <v>157</v>
      </c>
      <c r="E226" s="252" t="s">
        <v>1</v>
      </c>
      <c r="F226" s="253" t="s">
        <v>671</v>
      </c>
      <c r="G226" s="250"/>
      <c r="H226" s="254">
        <v>0.011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157</v>
      </c>
      <c r="AU226" s="260" t="s">
        <v>85</v>
      </c>
      <c r="AV226" s="13" t="s">
        <v>85</v>
      </c>
      <c r="AW226" s="13" t="s">
        <v>32</v>
      </c>
      <c r="AX226" s="13" t="s">
        <v>75</v>
      </c>
      <c r="AY226" s="260" t="s">
        <v>149</v>
      </c>
    </row>
    <row r="227" spans="1:51" s="16" customFormat="1" ht="12">
      <c r="A227" s="16"/>
      <c r="B227" s="285"/>
      <c r="C227" s="286"/>
      <c r="D227" s="251" t="s">
        <v>157</v>
      </c>
      <c r="E227" s="287" t="s">
        <v>1</v>
      </c>
      <c r="F227" s="288" t="s">
        <v>222</v>
      </c>
      <c r="G227" s="286"/>
      <c r="H227" s="289">
        <v>0.726</v>
      </c>
      <c r="I227" s="290"/>
      <c r="J227" s="286"/>
      <c r="K227" s="286"/>
      <c r="L227" s="291"/>
      <c r="M227" s="292"/>
      <c r="N227" s="293"/>
      <c r="O227" s="293"/>
      <c r="P227" s="293"/>
      <c r="Q227" s="293"/>
      <c r="R227" s="293"/>
      <c r="S227" s="293"/>
      <c r="T227" s="294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95" t="s">
        <v>157</v>
      </c>
      <c r="AU227" s="295" t="s">
        <v>85</v>
      </c>
      <c r="AV227" s="16" t="s">
        <v>162</v>
      </c>
      <c r="AW227" s="16" t="s">
        <v>32</v>
      </c>
      <c r="AX227" s="16" t="s">
        <v>75</v>
      </c>
      <c r="AY227" s="295" t="s">
        <v>149</v>
      </c>
    </row>
    <row r="228" spans="1:51" s="15" customFormat="1" ht="12">
      <c r="A228" s="15"/>
      <c r="B228" s="275"/>
      <c r="C228" s="276"/>
      <c r="D228" s="251" t="s">
        <v>157</v>
      </c>
      <c r="E228" s="277" t="s">
        <v>1</v>
      </c>
      <c r="F228" s="278" t="s">
        <v>672</v>
      </c>
      <c r="G228" s="276"/>
      <c r="H228" s="277" t="s">
        <v>1</v>
      </c>
      <c r="I228" s="279"/>
      <c r="J228" s="276"/>
      <c r="K228" s="276"/>
      <c r="L228" s="280"/>
      <c r="M228" s="281"/>
      <c r="N228" s="282"/>
      <c r="O228" s="282"/>
      <c r="P228" s="282"/>
      <c r="Q228" s="282"/>
      <c r="R228" s="282"/>
      <c r="S228" s="282"/>
      <c r="T228" s="28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4" t="s">
        <v>157</v>
      </c>
      <c r="AU228" s="284" t="s">
        <v>85</v>
      </c>
      <c r="AV228" s="15" t="s">
        <v>83</v>
      </c>
      <c r="AW228" s="15" t="s">
        <v>32</v>
      </c>
      <c r="AX228" s="15" t="s">
        <v>75</v>
      </c>
      <c r="AY228" s="284" t="s">
        <v>149</v>
      </c>
    </row>
    <row r="229" spans="1:51" s="13" customFormat="1" ht="12">
      <c r="A229" s="13"/>
      <c r="B229" s="249"/>
      <c r="C229" s="250"/>
      <c r="D229" s="251" t="s">
        <v>157</v>
      </c>
      <c r="E229" s="252" t="s">
        <v>1</v>
      </c>
      <c r="F229" s="253" t="s">
        <v>673</v>
      </c>
      <c r="G229" s="250"/>
      <c r="H229" s="254">
        <v>0.167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157</v>
      </c>
      <c r="AU229" s="260" t="s">
        <v>85</v>
      </c>
      <c r="AV229" s="13" t="s">
        <v>85</v>
      </c>
      <c r="AW229" s="13" t="s">
        <v>32</v>
      </c>
      <c r="AX229" s="13" t="s">
        <v>75</v>
      </c>
      <c r="AY229" s="260" t="s">
        <v>149</v>
      </c>
    </row>
    <row r="230" spans="1:51" s="13" customFormat="1" ht="12">
      <c r="A230" s="13"/>
      <c r="B230" s="249"/>
      <c r="C230" s="250"/>
      <c r="D230" s="251" t="s">
        <v>157</v>
      </c>
      <c r="E230" s="252" t="s">
        <v>1</v>
      </c>
      <c r="F230" s="253" t="s">
        <v>674</v>
      </c>
      <c r="G230" s="250"/>
      <c r="H230" s="254">
        <v>0.188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157</v>
      </c>
      <c r="AU230" s="260" t="s">
        <v>85</v>
      </c>
      <c r="AV230" s="13" t="s">
        <v>85</v>
      </c>
      <c r="AW230" s="13" t="s">
        <v>32</v>
      </c>
      <c r="AX230" s="13" t="s">
        <v>75</v>
      </c>
      <c r="AY230" s="260" t="s">
        <v>149</v>
      </c>
    </row>
    <row r="231" spans="1:51" s="13" customFormat="1" ht="12">
      <c r="A231" s="13"/>
      <c r="B231" s="249"/>
      <c r="C231" s="250"/>
      <c r="D231" s="251" t="s">
        <v>157</v>
      </c>
      <c r="E231" s="252" t="s">
        <v>1</v>
      </c>
      <c r="F231" s="253" t="s">
        <v>675</v>
      </c>
      <c r="G231" s="250"/>
      <c r="H231" s="254">
        <v>0.003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157</v>
      </c>
      <c r="AU231" s="260" t="s">
        <v>85</v>
      </c>
      <c r="AV231" s="13" t="s">
        <v>85</v>
      </c>
      <c r="AW231" s="13" t="s">
        <v>32</v>
      </c>
      <c r="AX231" s="13" t="s">
        <v>75</v>
      </c>
      <c r="AY231" s="260" t="s">
        <v>149</v>
      </c>
    </row>
    <row r="232" spans="1:51" s="13" customFormat="1" ht="12">
      <c r="A232" s="13"/>
      <c r="B232" s="249"/>
      <c r="C232" s="250"/>
      <c r="D232" s="251" t="s">
        <v>157</v>
      </c>
      <c r="E232" s="252" t="s">
        <v>1</v>
      </c>
      <c r="F232" s="253" t="s">
        <v>676</v>
      </c>
      <c r="G232" s="250"/>
      <c r="H232" s="254">
        <v>0.005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157</v>
      </c>
      <c r="AU232" s="260" t="s">
        <v>85</v>
      </c>
      <c r="AV232" s="13" t="s">
        <v>85</v>
      </c>
      <c r="AW232" s="13" t="s">
        <v>32</v>
      </c>
      <c r="AX232" s="13" t="s">
        <v>75</v>
      </c>
      <c r="AY232" s="260" t="s">
        <v>149</v>
      </c>
    </row>
    <row r="233" spans="1:51" s="16" customFormat="1" ht="12">
      <c r="A233" s="16"/>
      <c r="B233" s="285"/>
      <c r="C233" s="286"/>
      <c r="D233" s="251" t="s">
        <v>157</v>
      </c>
      <c r="E233" s="287" t="s">
        <v>1</v>
      </c>
      <c r="F233" s="288" t="s">
        <v>222</v>
      </c>
      <c r="G233" s="286"/>
      <c r="H233" s="289">
        <v>0.363</v>
      </c>
      <c r="I233" s="290"/>
      <c r="J233" s="286"/>
      <c r="K233" s="286"/>
      <c r="L233" s="291"/>
      <c r="M233" s="292"/>
      <c r="N233" s="293"/>
      <c r="O233" s="293"/>
      <c r="P233" s="293"/>
      <c r="Q233" s="293"/>
      <c r="R233" s="293"/>
      <c r="S233" s="293"/>
      <c r="T233" s="294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95" t="s">
        <v>157</v>
      </c>
      <c r="AU233" s="295" t="s">
        <v>85</v>
      </c>
      <c r="AV233" s="16" t="s">
        <v>162</v>
      </c>
      <c r="AW233" s="16" t="s">
        <v>32</v>
      </c>
      <c r="AX233" s="16" t="s">
        <v>75</v>
      </c>
      <c r="AY233" s="295" t="s">
        <v>149</v>
      </c>
    </row>
    <row r="234" spans="1:51" s="14" customFormat="1" ht="12">
      <c r="A234" s="14"/>
      <c r="B234" s="264"/>
      <c r="C234" s="265"/>
      <c r="D234" s="251" t="s">
        <v>157</v>
      </c>
      <c r="E234" s="266" t="s">
        <v>1</v>
      </c>
      <c r="F234" s="267" t="s">
        <v>178</v>
      </c>
      <c r="G234" s="265"/>
      <c r="H234" s="268">
        <v>1.089</v>
      </c>
      <c r="I234" s="269"/>
      <c r="J234" s="265"/>
      <c r="K234" s="265"/>
      <c r="L234" s="270"/>
      <c r="M234" s="271"/>
      <c r="N234" s="272"/>
      <c r="O234" s="272"/>
      <c r="P234" s="272"/>
      <c r="Q234" s="272"/>
      <c r="R234" s="272"/>
      <c r="S234" s="272"/>
      <c r="T234" s="27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4" t="s">
        <v>157</v>
      </c>
      <c r="AU234" s="274" t="s">
        <v>85</v>
      </c>
      <c r="AV234" s="14" t="s">
        <v>155</v>
      </c>
      <c r="AW234" s="14" t="s">
        <v>32</v>
      </c>
      <c r="AX234" s="14" t="s">
        <v>83</v>
      </c>
      <c r="AY234" s="274" t="s">
        <v>149</v>
      </c>
    </row>
    <row r="235" spans="1:63" s="12" customFormat="1" ht="22.8" customHeight="1">
      <c r="A235" s="12"/>
      <c r="B235" s="219"/>
      <c r="C235" s="220"/>
      <c r="D235" s="221" t="s">
        <v>74</v>
      </c>
      <c r="E235" s="233" t="s">
        <v>179</v>
      </c>
      <c r="F235" s="233" t="s">
        <v>677</v>
      </c>
      <c r="G235" s="220"/>
      <c r="H235" s="220"/>
      <c r="I235" s="223"/>
      <c r="J235" s="234">
        <f>BK235</f>
        <v>0</v>
      </c>
      <c r="K235" s="220"/>
      <c r="L235" s="225"/>
      <c r="M235" s="226"/>
      <c r="N235" s="227"/>
      <c r="O235" s="227"/>
      <c r="P235" s="228">
        <f>SUM(P236:P247)</f>
        <v>0</v>
      </c>
      <c r="Q235" s="227"/>
      <c r="R235" s="228">
        <f>SUM(R236:R247)</f>
        <v>14.55854742</v>
      </c>
      <c r="S235" s="227"/>
      <c r="T235" s="229">
        <f>SUM(T236:T247)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0" t="s">
        <v>83</v>
      </c>
      <c r="AT235" s="231" t="s">
        <v>74</v>
      </c>
      <c r="AU235" s="231" t="s">
        <v>83</v>
      </c>
      <c r="AY235" s="230" t="s">
        <v>149</v>
      </c>
      <c r="BK235" s="232">
        <f>SUM(BK236:BK247)</f>
        <v>0</v>
      </c>
    </row>
    <row r="236" spans="1:65" s="2" customFormat="1" ht="33" customHeight="1">
      <c r="A236" s="39"/>
      <c r="B236" s="40"/>
      <c r="C236" s="235" t="s">
        <v>279</v>
      </c>
      <c r="D236" s="235" t="s">
        <v>151</v>
      </c>
      <c r="E236" s="236" t="s">
        <v>678</v>
      </c>
      <c r="F236" s="237" t="s">
        <v>679</v>
      </c>
      <c r="G236" s="238" t="s">
        <v>154</v>
      </c>
      <c r="H236" s="239">
        <v>3.941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40</v>
      </c>
      <c r="O236" s="92"/>
      <c r="P236" s="245">
        <f>O236*H236</f>
        <v>0</v>
      </c>
      <c r="Q236" s="245">
        <v>2.30102</v>
      </c>
      <c r="R236" s="245">
        <f>Q236*H236</f>
        <v>9.06831982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155</v>
      </c>
      <c r="AT236" s="247" t="s">
        <v>151</v>
      </c>
      <c r="AU236" s="247" t="s">
        <v>85</v>
      </c>
      <c r="AY236" s="18" t="s">
        <v>149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83</v>
      </c>
      <c r="BK236" s="248">
        <f>ROUND(I236*H236,2)</f>
        <v>0</v>
      </c>
      <c r="BL236" s="18" t="s">
        <v>155</v>
      </c>
      <c r="BM236" s="247" t="s">
        <v>680</v>
      </c>
    </row>
    <row r="237" spans="1:47" s="2" customFormat="1" ht="12">
      <c r="A237" s="39"/>
      <c r="B237" s="40"/>
      <c r="C237" s="41"/>
      <c r="D237" s="251" t="s">
        <v>166</v>
      </c>
      <c r="E237" s="41"/>
      <c r="F237" s="261" t="s">
        <v>681</v>
      </c>
      <c r="G237" s="41"/>
      <c r="H237" s="41"/>
      <c r="I237" s="202"/>
      <c r="J237" s="41"/>
      <c r="K237" s="41"/>
      <c r="L237" s="45"/>
      <c r="M237" s="262"/>
      <c r="N237" s="263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85</v>
      </c>
    </row>
    <row r="238" spans="1:51" s="13" customFormat="1" ht="12">
      <c r="A238" s="13"/>
      <c r="B238" s="249"/>
      <c r="C238" s="250"/>
      <c r="D238" s="251" t="s">
        <v>157</v>
      </c>
      <c r="E238" s="252" t="s">
        <v>1</v>
      </c>
      <c r="F238" s="253" t="s">
        <v>682</v>
      </c>
      <c r="G238" s="250"/>
      <c r="H238" s="254">
        <v>1.499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157</v>
      </c>
      <c r="AU238" s="260" t="s">
        <v>85</v>
      </c>
      <c r="AV238" s="13" t="s">
        <v>85</v>
      </c>
      <c r="AW238" s="13" t="s">
        <v>32</v>
      </c>
      <c r="AX238" s="13" t="s">
        <v>75</v>
      </c>
      <c r="AY238" s="260" t="s">
        <v>149</v>
      </c>
    </row>
    <row r="239" spans="1:51" s="13" customFormat="1" ht="12">
      <c r="A239" s="13"/>
      <c r="B239" s="249"/>
      <c r="C239" s="250"/>
      <c r="D239" s="251" t="s">
        <v>157</v>
      </c>
      <c r="E239" s="252" t="s">
        <v>1</v>
      </c>
      <c r="F239" s="253" t="s">
        <v>683</v>
      </c>
      <c r="G239" s="250"/>
      <c r="H239" s="254">
        <v>1.124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157</v>
      </c>
      <c r="AU239" s="260" t="s">
        <v>85</v>
      </c>
      <c r="AV239" s="13" t="s">
        <v>85</v>
      </c>
      <c r="AW239" s="13" t="s">
        <v>32</v>
      </c>
      <c r="AX239" s="13" t="s">
        <v>75</v>
      </c>
      <c r="AY239" s="260" t="s">
        <v>149</v>
      </c>
    </row>
    <row r="240" spans="1:51" s="13" customFormat="1" ht="12">
      <c r="A240" s="13"/>
      <c r="B240" s="249"/>
      <c r="C240" s="250"/>
      <c r="D240" s="251" t="s">
        <v>157</v>
      </c>
      <c r="E240" s="252" t="s">
        <v>1</v>
      </c>
      <c r="F240" s="253" t="s">
        <v>684</v>
      </c>
      <c r="G240" s="250"/>
      <c r="H240" s="254">
        <v>0.791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157</v>
      </c>
      <c r="AU240" s="260" t="s">
        <v>85</v>
      </c>
      <c r="AV240" s="13" t="s">
        <v>85</v>
      </c>
      <c r="AW240" s="13" t="s">
        <v>32</v>
      </c>
      <c r="AX240" s="13" t="s">
        <v>75</v>
      </c>
      <c r="AY240" s="260" t="s">
        <v>149</v>
      </c>
    </row>
    <row r="241" spans="1:51" s="13" customFormat="1" ht="12">
      <c r="A241" s="13"/>
      <c r="B241" s="249"/>
      <c r="C241" s="250"/>
      <c r="D241" s="251" t="s">
        <v>157</v>
      </c>
      <c r="E241" s="252" t="s">
        <v>1</v>
      </c>
      <c r="F241" s="253" t="s">
        <v>685</v>
      </c>
      <c r="G241" s="250"/>
      <c r="H241" s="254">
        <v>0.527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157</v>
      </c>
      <c r="AU241" s="260" t="s">
        <v>85</v>
      </c>
      <c r="AV241" s="13" t="s">
        <v>85</v>
      </c>
      <c r="AW241" s="13" t="s">
        <v>32</v>
      </c>
      <c r="AX241" s="13" t="s">
        <v>75</v>
      </c>
      <c r="AY241" s="260" t="s">
        <v>149</v>
      </c>
    </row>
    <row r="242" spans="1:51" s="14" customFormat="1" ht="12">
      <c r="A242" s="14"/>
      <c r="B242" s="264"/>
      <c r="C242" s="265"/>
      <c r="D242" s="251" t="s">
        <v>157</v>
      </c>
      <c r="E242" s="266" t="s">
        <v>1</v>
      </c>
      <c r="F242" s="267" t="s">
        <v>178</v>
      </c>
      <c r="G242" s="265"/>
      <c r="H242" s="268">
        <v>3.941</v>
      </c>
      <c r="I242" s="269"/>
      <c r="J242" s="265"/>
      <c r="K242" s="265"/>
      <c r="L242" s="270"/>
      <c r="M242" s="271"/>
      <c r="N242" s="272"/>
      <c r="O242" s="272"/>
      <c r="P242" s="272"/>
      <c r="Q242" s="272"/>
      <c r="R242" s="272"/>
      <c r="S242" s="272"/>
      <c r="T242" s="27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4" t="s">
        <v>157</v>
      </c>
      <c r="AU242" s="274" t="s">
        <v>85</v>
      </c>
      <c r="AV242" s="14" t="s">
        <v>155</v>
      </c>
      <c r="AW242" s="14" t="s">
        <v>32</v>
      </c>
      <c r="AX242" s="14" t="s">
        <v>83</v>
      </c>
      <c r="AY242" s="274" t="s">
        <v>149</v>
      </c>
    </row>
    <row r="243" spans="1:65" s="2" customFormat="1" ht="21.75" customHeight="1">
      <c r="A243" s="39"/>
      <c r="B243" s="40"/>
      <c r="C243" s="235" t="s">
        <v>291</v>
      </c>
      <c r="D243" s="235" t="s">
        <v>151</v>
      </c>
      <c r="E243" s="236" t="s">
        <v>686</v>
      </c>
      <c r="F243" s="237" t="s">
        <v>687</v>
      </c>
      <c r="G243" s="238" t="s">
        <v>175</v>
      </c>
      <c r="H243" s="239">
        <v>19.921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40</v>
      </c>
      <c r="O243" s="92"/>
      <c r="P243" s="245">
        <f>O243*H243</f>
        <v>0</v>
      </c>
      <c r="Q243" s="245">
        <v>0.2756</v>
      </c>
      <c r="R243" s="245">
        <f>Q243*H243</f>
        <v>5.4902276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155</v>
      </c>
      <c r="AT243" s="247" t="s">
        <v>151</v>
      </c>
      <c r="AU243" s="247" t="s">
        <v>85</v>
      </c>
      <c r="AY243" s="18" t="s">
        <v>149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83</v>
      </c>
      <c r="BK243" s="248">
        <f>ROUND(I243*H243,2)</f>
        <v>0</v>
      </c>
      <c r="BL243" s="18" t="s">
        <v>155</v>
      </c>
      <c r="BM243" s="247" t="s">
        <v>688</v>
      </c>
    </row>
    <row r="244" spans="1:51" s="13" customFormat="1" ht="12">
      <c r="A244" s="13"/>
      <c r="B244" s="249"/>
      <c r="C244" s="250"/>
      <c r="D244" s="251" t="s">
        <v>157</v>
      </c>
      <c r="E244" s="252" t="s">
        <v>1</v>
      </c>
      <c r="F244" s="253" t="s">
        <v>689</v>
      </c>
      <c r="G244" s="250"/>
      <c r="H244" s="254">
        <v>9.711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157</v>
      </c>
      <c r="AU244" s="260" t="s">
        <v>85</v>
      </c>
      <c r="AV244" s="13" t="s">
        <v>85</v>
      </c>
      <c r="AW244" s="13" t="s">
        <v>32</v>
      </c>
      <c r="AX244" s="13" t="s">
        <v>75</v>
      </c>
      <c r="AY244" s="260" t="s">
        <v>149</v>
      </c>
    </row>
    <row r="245" spans="1:51" s="13" customFormat="1" ht="12">
      <c r="A245" s="13"/>
      <c r="B245" s="249"/>
      <c r="C245" s="250"/>
      <c r="D245" s="251" t="s">
        <v>157</v>
      </c>
      <c r="E245" s="252" t="s">
        <v>1</v>
      </c>
      <c r="F245" s="253" t="s">
        <v>690</v>
      </c>
      <c r="G245" s="250"/>
      <c r="H245" s="254">
        <v>1.477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157</v>
      </c>
      <c r="AU245" s="260" t="s">
        <v>85</v>
      </c>
      <c r="AV245" s="13" t="s">
        <v>85</v>
      </c>
      <c r="AW245" s="13" t="s">
        <v>32</v>
      </c>
      <c r="AX245" s="13" t="s">
        <v>75</v>
      </c>
      <c r="AY245" s="260" t="s">
        <v>149</v>
      </c>
    </row>
    <row r="246" spans="1:51" s="13" customFormat="1" ht="12">
      <c r="A246" s="13"/>
      <c r="B246" s="249"/>
      <c r="C246" s="250"/>
      <c r="D246" s="251" t="s">
        <v>157</v>
      </c>
      <c r="E246" s="252" t="s">
        <v>1</v>
      </c>
      <c r="F246" s="253" t="s">
        <v>691</v>
      </c>
      <c r="G246" s="250"/>
      <c r="H246" s="254">
        <v>8.733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157</v>
      </c>
      <c r="AU246" s="260" t="s">
        <v>85</v>
      </c>
      <c r="AV246" s="13" t="s">
        <v>85</v>
      </c>
      <c r="AW246" s="13" t="s">
        <v>32</v>
      </c>
      <c r="AX246" s="13" t="s">
        <v>75</v>
      </c>
      <c r="AY246" s="260" t="s">
        <v>149</v>
      </c>
    </row>
    <row r="247" spans="1:51" s="14" customFormat="1" ht="12">
      <c r="A247" s="14"/>
      <c r="B247" s="264"/>
      <c r="C247" s="265"/>
      <c r="D247" s="251" t="s">
        <v>157</v>
      </c>
      <c r="E247" s="266" t="s">
        <v>1</v>
      </c>
      <c r="F247" s="267" t="s">
        <v>178</v>
      </c>
      <c r="G247" s="265"/>
      <c r="H247" s="268">
        <v>19.921</v>
      </c>
      <c r="I247" s="269"/>
      <c r="J247" s="265"/>
      <c r="K247" s="265"/>
      <c r="L247" s="270"/>
      <c r="M247" s="271"/>
      <c r="N247" s="272"/>
      <c r="O247" s="272"/>
      <c r="P247" s="272"/>
      <c r="Q247" s="272"/>
      <c r="R247" s="272"/>
      <c r="S247" s="272"/>
      <c r="T247" s="27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4" t="s">
        <v>157</v>
      </c>
      <c r="AU247" s="274" t="s">
        <v>85</v>
      </c>
      <c r="AV247" s="14" t="s">
        <v>155</v>
      </c>
      <c r="AW247" s="14" t="s">
        <v>32</v>
      </c>
      <c r="AX247" s="14" t="s">
        <v>83</v>
      </c>
      <c r="AY247" s="274" t="s">
        <v>149</v>
      </c>
    </row>
    <row r="248" spans="1:63" s="12" customFormat="1" ht="22.8" customHeight="1">
      <c r="A248" s="12"/>
      <c r="B248" s="219"/>
      <c r="C248" s="220"/>
      <c r="D248" s="221" t="s">
        <v>74</v>
      </c>
      <c r="E248" s="233" t="s">
        <v>191</v>
      </c>
      <c r="F248" s="233" t="s">
        <v>692</v>
      </c>
      <c r="G248" s="220"/>
      <c r="H248" s="220"/>
      <c r="I248" s="223"/>
      <c r="J248" s="234">
        <f>BK248</f>
        <v>0</v>
      </c>
      <c r="K248" s="220"/>
      <c r="L248" s="225"/>
      <c r="M248" s="226"/>
      <c r="N248" s="227"/>
      <c r="O248" s="227"/>
      <c r="P248" s="228">
        <f>SUM(P249:P275)</f>
        <v>0</v>
      </c>
      <c r="Q248" s="227"/>
      <c r="R248" s="228">
        <f>SUM(R249:R275)</f>
        <v>0.4725370200000001</v>
      </c>
      <c r="S248" s="227"/>
      <c r="T248" s="229">
        <f>SUM(T249:T275)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0" t="s">
        <v>83</v>
      </c>
      <c r="AT248" s="231" t="s">
        <v>74</v>
      </c>
      <c r="AU248" s="231" t="s">
        <v>83</v>
      </c>
      <c r="AY248" s="230" t="s">
        <v>149</v>
      </c>
      <c r="BK248" s="232">
        <f>SUM(BK249:BK275)</f>
        <v>0</v>
      </c>
    </row>
    <row r="249" spans="1:65" s="2" customFormat="1" ht="24.15" customHeight="1">
      <c r="A249" s="39"/>
      <c r="B249" s="40"/>
      <c r="C249" s="235" t="s">
        <v>295</v>
      </c>
      <c r="D249" s="235" t="s">
        <v>151</v>
      </c>
      <c r="E249" s="236" t="s">
        <v>693</v>
      </c>
      <c r="F249" s="237" t="s">
        <v>694</v>
      </c>
      <c r="G249" s="238" t="s">
        <v>378</v>
      </c>
      <c r="H249" s="239">
        <v>6.542</v>
      </c>
      <c r="I249" s="240"/>
      <c r="J249" s="241">
        <f>ROUND(I249*H249,2)</f>
        <v>0</v>
      </c>
      <c r="K249" s="242"/>
      <c r="L249" s="45"/>
      <c r="M249" s="243" t="s">
        <v>1</v>
      </c>
      <c r="N249" s="244" t="s">
        <v>40</v>
      </c>
      <c r="O249" s="92"/>
      <c r="P249" s="245">
        <f>O249*H249</f>
        <v>0</v>
      </c>
      <c r="Q249" s="245">
        <v>0.00131</v>
      </c>
      <c r="R249" s="245">
        <f>Q249*H249</f>
        <v>0.00857002</v>
      </c>
      <c r="S249" s="245">
        <v>0</v>
      </c>
      <c r="T249" s="24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155</v>
      </c>
      <c r="AT249" s="247" t="s">
        <v>151</v>
      </c>
      <c r="AU249" s="247" t="s">
        <v>85</v>
      </c>
      <c r="AY249" s="18" t="s">
        <v>149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83</v>
      </c>
      <c r="BK249" s="248">
        <f>ROUND(I249*H249,2)</f>
        <v>0</v>
      </c>
      <c r="BL249" s="18" t="s">
        <v>155</v>
      </c>
      <c r="BM249" s="247" t="s">
        <v>695</v>
      </c>
    </row>
    <row r="250" spans="1:51" s="13" customFormat="1" ht="12">
      <c r="A250" s="13"/>
      <c r="B250" s="249"/>
      <c r="C250" s="250"/>
      <c r="D250" s="251" t="s">
        <v>157</v>
      </c>
      <c r="E250" s="252" t="s">
        <v>1</v>
      </c>
      <c r="F250" s="253" t="s">
        <v>696</v>
      </c>
      <c r="G250" s="250"/>
      <c r="H250" s="254">
        <v>6.542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157</v>
      </c>
      <c r="AU250" s="260" t="s">
        <v>85</v>
      </c>
      <c r="AV250" s="13" t="s">
        <v>85</v>
      </c>
      <c r="AW250" s="13" t="s">
        <v>32</v>
      </c>
      <c r="AX250" s="13" t="s">
        <v>83</v>
      </c>
      <c r="AY250" s="260" t="s">
        <v>149</v>
      </c>
    </row>
    <row r="251" spans="1:65" s="2" customFormat="1" ht="24.15" customHeight="1">
      <c r="A251" s="39"/>
      <c r="B251" s="40"/>
      <c r="C251" s="235" t="s">
        <v>7</v>
      </c>
      <c r="D251" s="235" t="s">
        <v>151</v>
      </c>
      <c r="E251" s="236" t="s">
        <v>697</v>
      </c>
      <c r="F251" s="237" t="s">
        <v>698</v>
      </c>
      <c r="G251" s="238" t="s">
        <v>378</v>
      </c>
      <c r="H251" s="239">
        <v>38.94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40</v>
      </c>
      <c r="O251" s="92"/>
      <c r="P251" s="245">
        <f>O251*H251</f>
        <v>0</v>
      </c>
      <c r="Q251" s="245">
        <v>0.00746</v>
      </c>
      <c r="R251" s="245">
        <f>Q251*H251</f>
        <v>0.2904924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155</v>
      </c>
      <c r="AT251" s="247" t="s">
        <v>151</v>
      </c>
      <c r="AU251" s="247" t="s">
        <v>85</v>
      </c>
      <c r="AY251" s="18" t="s">
        <v>149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83</v>
      </c>
      <c r="BK251" s="248">
        <f>ROUND(I251*H251,2)</f>
        <v>0</v>
      </c>
      <c r="BL251" s="18" t="s">
        <v>155</v>
      </c>
      <c r="BM251" s="247" t="s">
        <v>699</v>
      </c>
    </row>
    <row r="252" spans="1:51" s="13" customFormat="1" ht="12">
      <c r="A252" s="13"/>
      <c r="B252" s="249"/>
      <c r="C252" s="250"/>
      <c r="D252" s="251" t="s">
        <v>157</v>
      </c>
      <c r="E252" s="252" t="s">
        <v>1</v>
      </c>
      <c r="F252" s="253" t="s">
        <v>700</v>
      </c>
      <c r="G252" s="250"/>
      <c r="H252" s="254">
        <v>28.08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157</v>
      </c>
      <c r="AU252" s="260" t="s">
        <v>85</v>
      </c>
      <c r="AV252" s="13" t="s">
        <v>85</v>
      </c>
      <c r="AW252" s="13" t="s">
        <v>32</v>
      </c>
      <c r="AX252" s="13" t="s">
        <v>75</v>
      </c>
      <c r="AY252" s="260" t="s">
        <v>149</v>
      </c>
    </row>
    <row r="253" spans="1:51" s="13" customFormat="1" ht="12">
      <c r="A253" s="13"/>
      <c r="B253" s="249"/>
      <c r="C253" s="250"/>
      <c r="D253" s="251" t="s">
        <v>157</v>
      </c>
      <c r="E253" s="252" t="s">
        <v>1</v>
      </c>
      <c r="F253" s="253" t="s">
        <v>701</v>
      </c>
      <c r="G253" s="250"/>
      <c r="H253" s="254">
        <v>10.86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157</v>
      </c>
      <c r="AU253" s="260" t="s">
        <v>85</v>
      </c>
      <c r="AV253" s="13" t="s">
        <v>85</v>
      </c>
      <c r="AW253" s="13" t="s">
        <v>32</v>
      </c>
      <c r="AX253" s="13" t="s">
        <v>75</v>
      </c>
      <c r="AY253" s="260" t="s">
        <v>149</v>
      </c>
    </row>
    <row r="254" spans="1:51" s="14" customFormat="1" ht="12">
      <c r="A254" s="14"/>
      <c r="B254" s="264"/>
      <c r="C254" s="265"/>
      <c r="D254" s="251" t="s">
        <v>157</v>
      </c>
      <c r="E254" s="266" t="s">
        <v>1</v>
      </c>
      <c r="F254" s="267" t="s">
        <v>178</v>
      </c>
      <c r="G254" s="265"/>
      <c r="H254" s="268">
        <v>38.94</v>
      </c>
      <c r="I254" s="269"/>
      <c r="J254" s="265"/>
      <c r="K254" s="265"/>
      <c r="L254" s="270"/>
      <c r="M254" s="271"/>
      <c r="N254" s="272"/>
      <c r="O254" s="272"/>
      <c r="P254" s="272"/>
      <c r="Q254" s="272"/>
      <c r="R254" s="272"/>
      <c r="S254" s="272"/>
      <c r="T254" s="27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4" t="s">
        <v>157</v>
      </c>
      <c r="AU254" s="274" t="s">
        <v>85</v>
      </c>
      <c r="AV254" s="14" t="s">
        <v>155</v>
      </c>
      <c r="AW254" s="14" t="s">
        <v>32</v>
      </c>
      <c r="AX254" s="14" t="s">
        <v>83</v>
      </c>
      <c r="AY254" s="274" t="s">
        <v>149</v>
      </c>
    </row>
    <row r="255" spans="1:65" s="2" customFormat="1" ht="24.15" customHeight="1">
      <c r="A255" s="39"/>
      <c r="B255" s="40"/>
      <c r="C255" s="235" t="s">
        <v>305</v>
      </c>
      <c r="D255" s="235" t="s">
        <v>151</v>
      </c>
      <c r="E255" s="236" t="s">
        <v>702</v>
      </c>
      <c r="F255" s="237" t="s">
        <v>703</v>
      </c>
      <c r="G255" s="238" t="s">
        <v>378</v>
      </c>
      <c r="H255" s="239">
        <v>13.236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40</v>
      </c>
      <c r="O255" s="92"/>
      <c r="P255" s="245">
        <f>O255*H255</f>
        <v>0</v>
      </c>
      <c r="Q255" s="245">
        <v>0.01235</v>
      </c>
      <c r="R255" s="245">
        <f>Q255*H255</f>
        <v>0.16346460000000002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155</v>
      </c>
      <c r="AT255" s="247" t="s">
        <v>151</v>
      </c>
      <c r="AU255" s="247" t="s">
        <v>85</v>
      </c>
      <c r="AY255" s="18" t="s">
        <v>149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83</v>
      </c>
      <c r="BK255" s="248">
        <f>ROUND(I255*H255,2)</f>
        <v>0</v>
      </c>
      <c r="BL255" s="18" t="s">
        <v>155</v>
      </c>
      <c r="BM255" s="247" t="s">
        <v>704</v>
      </c>
    </row>
    <row r="256" spans="1:51" s="13" customFormat="1" ht="12">
      <c r="A256" s="13"/>
      <c r="B256" s="249"/>
      <c r="C256" s="250"/>
      <c r="D256" s="251" t="s">
        <v>157</v>
      </c>
      <c r="E256" s="252" t="s">
        <v>1</v>
      </c>
      <c r="F256" s="253" t="s">
        <v>705</v>
      </c>
      <c r="G256" s="250"/>
      <c r="H256" s="254">
        <v>13.236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157</v>
      </c>
      <c r="AU256" s="260" t="s">
        <v>85</v>
      </c>
      <c r="AV256" s="13" t="s">
        <v>85</v>
      </c>
      <c r="AW256" s="13" t="s">
        <v>32</v>
      </c>
      <c r="AX256" s="13" t="s">
        <v>83</v>
      </c>
      <c r="AY256" s="260" t="s">
        <v>149</v>
      </c>
    </row>
    <row r="257" spans="1:65" s="2" customFormat="1" ht="33" customHeight="1">
      <c r="A257" s="39"/>
      <c r="B257" s="40"/>
      <c r="C257" s="235" t="s">
        <v>311</v>
      </c>
      <c r="D257" s="235" t="s">
        <v>151</v>
      </c>
      <c r="E257" s="236" t="s">
        <v>706</v>
      </c>
      <c r="F257" s="237" t="s">
        <v>707</v>
      </c>
      <c r="G257" s="238" t="s">
        <v>365</v>
      </c>
      <c r="H257" s="239">
        <v>6</v>
      </c>
      <c r="I257" s="240"/>
      <c r="J257" s="241">
        <f>ROUND(I257*H257,2)</f>
        <v>0</v>
      </c>
      <c r="K257" s="242"/>
      <c r="L257" s="45"/>
      <c r="M257" s="243" t="s">
        <v>1</v>
      </c>
      <c r="N257" s="244" t="s">
        <v>40</v>
      </c>
      <c r="O257" s="92"/>
      <c r="P257" s="245">
        <f>O257*H257</f>
        <v>0</v>
      </c>
      <c r="Q257" s="245">
        <v>0</v>
      </c>
      <c r="R257" s="245">
        <f>Q257*H257</f>
        <v>0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155</v>
      </c>
      <c r="AT257" s="247" t="s">
        <v>151</v>
      </c>
      <c r="AU257" s="247" t="s">
        <v>85</v>
      </c>
      <c r="AY257" s="18" t="s">
        <v>149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83</v>
      </c>
      <c r="BK257" s="248">
        <f>ROUND(I257*H257,2)</f>
        <v>0</v>
      </c>
      <c r="BL257" s="18" t="s">
        <v>155</v>
      </c>
      <c r="BM257" s="247" t="s">
        <v>708</v>
      </c>
    </row>
    <row r="258" spans="1:51" s="13" customFormat="1" ht="12">
      <c r="A258" s="13"/>
      <c r="B258" s="249"/>
      <c r="C258" s="250"/>
      <c r="D258" s="251" t="s">
        <v>157</v>
      </c>
      <c r="E258" s="252" t="s">
        <v>1</v>
      </c>
      <c r="F258" s="253" t="s">
        <v>709</v>
      </c>
      <c r="G258" s="250"/>
      <c r="H258" s="254">
        <v>6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157</v>
      </c>
      <c r="AU258" s="260" t="s">
        <v>85</v>
      </c>
      <c r="AV258" s="13" t="s">
        <v>85</v>
      </c>
      <c r="AW258" s="13" t="s">
        <v>32</v>
      </c>
      <c r="AX258" s="13" t="s">
        <v>75</v>
      </c>
      <c r="AY258" s="260" t="s">
        <v>149</v>
      </c>
    </row>
    <row r="259" spans="1:51" s="14" customFormat="1" ht="12">
      <c r="A259" s="14"/>
      <c r="B259" s="264"/>
      <c r="C259" s="265"/>
      <c r="D259" s="251" t="s">
        <v>157</v>
      </c>
      <c r="E259" s="266" t="s">
        <v>1</v>
      </c>
      <c r="F259" s="267" t="s">
        <v>178</v>
      </c>
      <c r="G259" s="265"/>
      <c r="H259" s="268">
        <v>6</v>
      </c>
      <c r="I259" s="269"/>
      <c r="J259" s="265"/>
      <c r="K259" s="265"/>
      <c r="L259" s="270"/>
      <c r="M259" s="271"/>
      <c r="N259" s="272"/>
      <c r="O259" s="272"/>
      <c r="P259" s="272"/>
      <c r="Q259" s="272"/>
      <c r="R259" s="272"/>
      <c r="S259" s="272"/>
      <c r="T259" s="27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4" t="s">
        <v>157</v>
      </c>
      <c r="AU259" s="274" t="s">
        <v>85</v>
      </c>
      <c r="AV259" s="14" t="s">
        <v>155</v>
      </c>
      <c r="AW259" s="14" t="s">
        <v>32</v>
      </c>
      <c r="AX259" s="14" t="s">
        <v>83</v>
      </c>
      <c r="AY259" s="274" t="s">
        <v>149</v>
      </c>
    </row>
    <row r="260" spans="1:65" s="2" customFormat="1" ht="16.5" customHeight="1">
      <c r="A260" s="39"/>
      <c r="B260" s="40"/>
      <c r="C260" s="299" t="s">
        <v>319</v>
      </c>
      <c r="D260" s="299" t="s">
        <v>710</v>
      </c>
      <c r="E260" s="300" t="s">
        <v>711</v>
      </c>
      <c r="F260" s="301" t="s">
        <v>712</v>
      </c>
      <c r="G260" s="302" t="s">
        <v>365</v>
      </c>
      <c r="H260" s="303">
        <v>6</v>
      </c>
      <c r="I260" s="304"/>
      <c r="J260" s="305">
        <f>ROUND(I260*H260,2)</f>
        <v>0</v>
      </c>
      <c r="K260" s="306"/>
      <c r="L260" s="307"/>
      <c r="M260" s="308" t="s">
        <v>1</v>
      </c>
      <c r="N260" s="309" t="s">
        <v>40</v>
      </c>
      <c r="O260" s="92"/>
      <c r="P260" s="245">
        <f>O260*H260</f>
        <v>0</v>
      </c>
      <c r="Q260" s="245">
        <v>0.00028</v>
      </c>
      <c r="R260" s="245">
        <f>Q260*H260</f>
        <v>0.0016799999999999999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191</v>
      </c>
      <c r="AT260" s="247" t="s">
        <v>710</v>
      </c>
      <c r="AU260" s="247" t="s">
        <v>85</v>
      </c>
      <c r="AY260" s="18" t="s">
        <v>149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83</v>
      </c>
      <c r="BK260" s="248">
        <f>ROUND(I260*H260,2)</f>
        <v>0</v>
      </c>
      <c r="BL260" s="18" t="s">
        <v>155</v>
      </c>
      <c r="BM260" s="247" t="s">
        <v>713</v>
      </c>
    </row>
    <row r="261" spans="1:65" s="2" customFormat="1" ht="16.5" customHeight="1">
      <c r="A261" s="39"/>
      <c r="B261" s="40"/>
      <c r="C261" s="235" t="s">
        <v>325</v>
      </c>
      <c r="D261" s="235" t="s">
        <v>151</v>
      </c>
      <c r="E261" s="236" t="s">
        <v>714</v>
      </c>
      <c r="F261" s="237" t="s">
        <v>715</v>
      </c>
      <c r="G261" s="238" t="s">
        <v>365</v>
      </c>
      <c r="H261" s="239">
        <v>6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40</v>
      </c>
      <c r="O261" s="92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155</v>
      </c>
      <c r="AT261" s="247" t="s">
        <v>151</v>
      </c>
      <c r="AU261" s="247" t="s">
        <v>85</v>
      </c>
      <c r="AY261" s="18" t="s">
        <v>149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83</v>
      </c>
      <c r="BK261" s="248">
        <f>ROUND(I261*H261,2)</f>
        <v>0</v>
      </c>
      <c r="BL261" s="18" t="s">
        <v>155</v>
      </c>
      <c r="BM261" s="247" t="s">
        <v>716</v>
      </c>
    </row>
    <row r="262" spans="1:65" s="2" customFormat="1" ht="16.5" customHeight="1">
      <c r="A262" s="39"/>
      <c r="B262" s="40"/>
      <c r="C262" s="299" t="s">
        <v>332</v>
      </c>
      <c r="D262" s="299" t="s">
        <v>710</v>
      </c>
      <c r="E262" s="300" t="s">
        <v>717</v>
      </c>
      <c r="F262" s="301" t="s">
        <v>718</v>
      </c>
      <c r="G262" s="302" t="s">
        <v>365</v>
      </c>
      <c r="H262" s="303">
        <v>6</v>
      </c>
      <c r="I262" s="304"/>
      <c r="J262" s="305">
        <f>ROUND(I262*H262,2)</f>
        <v>0</v>
      </c>
      <c r="K262" s="306"/>
      <c r="L262" s="307"/>
      <c r="M262" s="308" t="s">
        <v>1</v>
      </c>
      <c r="N262" s="309" t="s">
        <v>40</v>
      </c>
      <c r="O262" s="92"/>
      <c r="P262" s="245">
        <f>O262*H262</f>
        <v>0</v>
      </c>
      <c r="Q262" s="245">
        <v>0.0001</v>
      </c>
      <c r="R262" s="245">
        <f>Q262*H262</f>
        <v>0.0006000000000000001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191</v>
      </c>
      <c r="AT262" s="247" t="s">
        <v>710</v>
      </c>
      <c r="AU262" s="247" t="s">
        <v>85</v>
      </c>
      <c r="AY262" s="18" t="s">
        <v>149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83</v>
      </c>
      <c r="BK262" s="248">
        <f>ROUND(I262*H262,2)</f>
        <v>0</v>
      </c>
      <c r="BL262" s="18" t="s">
        <v>155</v>
      </c>
      <c r="BM262" s="247" t="s">
        <v>719</v>
      </c>
    </row>
    <row r="263" spans="1:65" s="2" customFormat="1" ht="33" customHeight="1">
      <c r="A263" s="39"/>
      <c r="B263" s="40"/>
      <c r="C263" s="235" t="s">
        <v>338</v>
      </c>
      <c r="D263" s="235" t="s">
        <v>151</v>
      </c>
      <c r="E263" s="236" t="s">
        <v>720</v>
      </c>
      <c r="F263" s="237" t="s">
        <v>721</v>
      </c>
      <c r="G263" s="238" t="s">
        <v>365</v>
      </c>
      <c r="H263" s="239">
        <v>12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40</v>
      </c>
      <c r="O263" s="92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155</v>
      </c>
      <c r="AT263" s="247" t="s">
        <v>151</v>
      </c>
      <c r="AU263" s="247" t="s">
        <v>85</v>
      </c>
      <c r="AY263" s="18" t="s">
        <v>149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83</v>
      </c>
      <c r="BK263" s="248">
        <f>ROUND(I263*H263,2)</f>
        <v>0</v>
      </c>
      <c r="BL263" s="18" t="s">
        <v>155</v>
      </c>
      <c r="BM263" s="247" t="s">
        <v>722</v>
      </c>
    </row>
    <row r="264" spans="1:51" s="13" customFormat="1" ht="12">
      <c r="A264" s="13"/>
      <c r="B264" s="249"/>
      <c r="C264" s="250"/>
      <c r="D264" s="251" t="s">
        <v>157</v>
      </c>
      <c r="E264" s="252" t="s">
        <v>1</v>
      </c>
      <c r="F264" s="253" t="s">
        <v>723</v>
      </c>
      <c r="G264" s="250"/>
      <c r="H264" s="254">
        <v>4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157</v>
      </c>
      <c r="AU264" s="260" t="s">
        <v>85</v>
      </c>
      <c r="AV264" s="13" t="s">
        <v>85</v>
      </c>
      <c r="AW264" s="13" t="s">
        <v>32</v>
      </c>
      <c r="AX264" s="13" t="s">
        <v>75</v>
      </c>
      <c r="AY264" s="260" t="s">
        <v>149</v>
      </c>
    </row>
    <row r="265" spans="1:51" s="13" customFormat="1" ht="12">
      <c r="A265" s="13"/>
      <c r="B265" s="249"/>
      <c r="C265" s="250"/>
      <c r="D265" s="251" t="s">
        <v>157</v>
      </c>
      <c r="E265" s="252" t="s">
        <v>1</v>
      </c>
      <c r="F265" s="253" t="s">
        <v>724</v>
      </c>
      <c r="G265" s="250"/>
      <c r="H265" s="254">
        <v>8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157</v>
      </c>
      <c r="AU265" s="260" t="s">
        <v>85</v>
      </c>
      <c r="AV265" s="13" t="s">
        <v>85</v>
      </c>
      <c r="AW265" s="13" t="s">
        <v>32</v>
      </c>
      <c r="AX265" s="13" t="s">
        <v>75</v>
      </c>
      <c r="AY265" s="260" t="s">
        <v>149</v>
      </c>
    </row>
    <row r="266" spans="1:51" s="14" customFormat="1" ht="12">
      <c r="A266" s="14"/>
      <c r="B266" s="264"/>
      <c r="C266" s="265"/>
      <c r="D266" s="251" t="s">
        <v>157</v>
      </c>
      <c r="E266" s="266" t="s">
        <v>1</v>
      </c>
      <c r="F266" s="267" t="s">
        <v>178</v>
      </c>
      <c r="G266" s="265"/>
      <c r="H266" s="268">
        <v>12</v>
      </c>
      <c r="I266" s="269"/>
      <c r="J266" s="265"/>
      <c r="K266" s="265"/>
      <c r="L266" s="270"/>
      <c r="M266" s="271"/>
      <c r="N266" s="272"/>
      <c r="O266" s="272"/>
      <c r="P266" s="272"/>
      <c r="Q266" s="272"/>
      <c r="R266" s="272"/>
      <c r="S266" s="272"/>
      <c r="T266" s="27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4" t="s">
        <v>157</v>
      </c>
      <c r="AU266" s="274" t="s">
        <v>85</v>
      </c>
      <c r="AV266" s="14" t="s">
        <v>155</v>
      </c>
      <c r="AW266" s="14" t="s">
        <v>32</v>
      </c>
      <c r="AX266" s="14" t="s">
        <v>83</v>
      </c>
      <c r="AY266" s="274" t="s">
        <v>149</v>
      </c>
    </row>
    <row r="267" spans="1:65" s="2" customFormat="1" ht="16.5" customHeight="1">
      <c r="A267" s="39"/>
      <c r="B267" s="40"/>
      <c r="C267" s="299" t="s">
        <v>342</v>
      </c>
      <c r="D267" s="299" t="s">
        <v>710</v>
      </c>
      <c r="E267" s="300" t="s">
        <v>725</v>
      </c>
      <c r="F267" s="301" t="s">
        <v>726</v>
      </c>
      <c r="G267" s="302" t="s">
        <v>365</v>
      </c>
      <c r="H267" s="303">
        <v>8</v>
      </c>
      <c r="I267" s="304"/>
      <c r="J267" s="305">
        <f>ROUND(I267*H267,2)</f>
        <v>0</v>
      </c>
      <c r="K267" s="306"/>
      <c r="L267" s="307"/>
      <c r="M267" s="308" t="s">
        <v>1</v>
      </c>
      <c r="N267" s="309" t="s">
        <v>40</v>
      </c>
      <c r="O267" s="92"/>
      <c r="P267" s="245">
        <f>O267*H267</f>
        <v>0</v>
      </c>
      <c r="Q267" s="245">
        <v>0.00035</v>
      </c>
      <c r="R267" s="245">
        <f>Q267*H267</f>
        <v>0.0028</v>
      </c>
      <c r="S267" s="245">
        <v>0</v>
      </c>
      <c r="T267" s="24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191</v>
      </c>
      <c r="AT267" s="247" t="s">
        <v>710</v>
      </c>
      <c r="AU267" s="247" t="s">
        <v>85</v>
      </c>
      <c r="AY267" s="18" t="s">
        <v>149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83</v>
      </c>
      <c r="BK267" s="248">
        <f>ROUND(I267*H267,2)</f>
        <v>0</v>
      </c>
      <c r="BL267" s="18" t="s">
        <v>155</v>
      </c>
      <c r="BM267" s="247" t="s">
        <v>727</v>
      </c>
    </row>
    <row r="268" spans="1:51" s="13" customFormat="1" ht="12">
      <c r="A268" s="13"/>
      <c r="B268" s="249"/>
      <c r="C268" s="250"/>
      <c r="D268" s="251" t="s">
        <v>157</v>
      </c>
      <c r="E268" s="252" t="s">
        <v>1</v>
      </c>
      <c r="F268" s="253" t="s">
        <v>724</v>
      </c>
      <c r="G268" s="250"/>
      <c r="H268" s="254">
        <v>8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157</v>
      </c>
      <c r="AU268" s="260" t="s">
        <v>85</v>
      </c>
      <c r="AV268" s="13" t="s">
        <v>85</v>
      </c>
      <c r="AW268" s="13" t="s">
        <v>32</v>
      </c>
      <c r="AX268" s="13" t="s">
        <v>83</v>
      </c>
      <c r="AY268" s="260" t="s">
        <v>149</v>
      </c>
    </row>
    <row r="269" spans="1:65" s="2" customFormat="1" ht="16.5" customHeight="1">
      <c r="A269" s="39"/>
      <c r="B269" s="40"/>
      <c r="C269" s="299" t="s">
        <v>346</v>
      </c>
      <c r="D269" s="299" t="s">
        <v>710</v>
      </c>
      <c r="E269" s="300" t="s">
        <v>728</v>
      </c>
      <c r="F269" s="301" t="s">
        <v>729</v>
      </c>
      <c r="G269" s="302" t="s">
        <v>365</v>
      </c>
      <c r="H269" s="303">
        <v>4</v>
      </c>
      <c r="I269" s="304"/>
      <c r="J269" s="305">
        <f>ROUND(I269*H269,2)</f>
        <v>0</v>
      </c>
      <c r="K269" s="306"/>
      <c r="L269" s="307"/>
      <c r="M269" s="308" t="s">
        <v>1</v>
      </c>
      <c r="N269" s="309" t="s">
        <v>40</v>
      </c>
      <c r="O269" s="92"/>
      <c r="P269" s="245">
        <f>O269*H269</f>
        <v>0</v>
      </c>
      <c r="Q269" s="245">
        <v>0.00026</v>
      </c>
      <c r="R269" s="245">
        <f>Q269*H269</f>
        <v>0.00104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191</v>
      </c>
      <c r="AT269" s="247" t="s">
        <v>710</v>
      </c>
      <c r="AU269" s="247" t="s">
        <v>85</v>
      </c>
      <c r="AY269" s="18" t="s">
        <v>149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83</v>
      </c>
      <c r="BK269" s="248">
        <f>ROUND(I269*H269,2)</f>
        <v>0</v>
      </c>
      <c r="BL269" s="18" t="s">
        <v>155</v>
      </c>
      <c r="BM269" s="247" t="s">
        <v>730</v>
      </c>
    </row>
    <row r="270" spans="1:65" s="2" customFormat="1" ht="33" customHeight="1">
      <c r="A270" s="39"/>
      <c r="B270" s="40"/>
      <c r="C270" s="235" t="s">
        <v>350</v>
      </c>
      <c r="D270" s="235" t="s">
        <v>151</v>
      </c>
      <c r="E270" s="236" t="s">
        <v>731</v>
      </c>
      <c r="F270" s="237" t="s">
        <v>732</v>
      </c>
      <c r="G270" s="238" t="s">
        <v>365</v>
      </c>
      <c r="H270" s="239">
        <v>2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40</v>
      </c>
      <c r="O270" s="92"/>
      <c r="P270" s="245">
        <f>O270*H270</f>
        <v>0</v>
      </c>
      <c r="Q270" s="245">
        <v>1E-05</v>
      </c>
      <c r="R270" s="245">
        <f>Q270*H270</f>
        <v>2E-05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155</v>
      </c>
      <c r="AT270" s="247" t="s">
        <v>151</v>
      </c>
      <c r="AU270" s="247" t="s">
        <v>85</v>
      </c>
      <c r="AY270" s="18" t="s">
        <v>149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83</v>
      </c>
      <c r="BK270" s="248">
        <f>ROUND(I270*H270,2)</f>
        <v>0</v>
      </c>
      <c r="BL270" s="18" t="s">
        <v>155</v>
      </c>
      <c r="BM270" s="247" t="s">
        <v>733</v>
      </c>
    </row>
    <row r="271" spans="1:65" s="2" customFormat="1" ht="16.5" customHeight="1">
      <c r="A271" s="39"/>
      <c r="B271" s="40"/>
      <c r="C271" s="299" t="s">
        <v>354</v>
      </c>
      <c r="D271" s="299" t="s">
        <v>710</v>
      </c>
      <c r="E271" s="300" t="s">
        <v>734</v>
      </c>
      <c r="F271" s="301" t="s">
        <v>735</v>
      </c>
      <c r="G271" s="302" t="s">
        <v>365</v>
      </c>
      <c r="H271" s="303">
        <v>1</v>
      </c>
      <c r="I271" s="304"/>
      <c r="J271" s="305">
        <f>ROUND(I271*H271,2)</f>
        <v>0</v>
      </c>
      <c r="K271" s="306"/>
      <c r="L271" s="307"/>
      <c r="M271" s="308" t="s">
        <v>1</v>
      </c>
      <c r="N271" s="309" t="s">
        <v>40</v>
      </c>
      <c r="O271" s="92"/>
      <c r="P271" s="245">
        <f>O271*H271</f>
        <v>0</v>
      </c>
      <c r="Q271" s="245">
        <v>0.00088</v>
      </c>
      <c r="R271" s="245">
        <f>Q271*H271</f>
        <v>0.00088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191</v>
      </c>
      <c r="AT271" s="247" t="s">
        <v>710</v>
      </c>
      <c r="AU271" s="247" t="s">
        <v>85</v>
      </c>
      <c r="AY271" s="18" t="s">
        <v>149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83</v>
      </c>
      <c r="BK271" s="248">
        <f>ROUND(I271*H271,2)</f>
        <v>0</v>
      </c>
      <c r="BL271" s="18" t="s">
        <v>155</v>
      </c>
      <c r="BM271" s="247" t="s">
        <v>736</v>
      </c>
    </row>
    <row r="272" spans="1:65" s="2" customFormat="1" ht="16.5" customHeight="1">
      <c r="A272" s="39"/>
      <c r="B272" s="40"/>
      <c r="C272" s="299" t="s">
        <v>358</v>
      </c>
      <c r="D272" s="299" t="s">
        <v>710</v>
      </c>
      <c r="E272" s="300" t="s">
        <v>737</v>
      </c>
      <c r="F272" s="301" t="s">
        <v>738</v>
      </c>
      <c r="G272" s="302" t="s">
        <v>365</v>
      </c>
      <c r="H272" s="303">
        <v>1</v>
      </c>
      <c r="I272" s="304"/>
      <c r="J272" s="305">
        <f>ROUND(I272*H272,2)</f>
        <v>0</v>
      </c>
      <c r="K272" s="306"/>
      <c r="L272" s="307"/>
      <c r="M272" s="308" t="s">
        <v>1</v>
      </c>
      <c r="N272" s="309" t="s">
        <v>40</v>
      </c>
      <c r="O272" s="92"/>
      <c r="P272" s="245">
        <f>O272*H272</f>
        <v>0</v>
      </c>
      <c r="Q272" s="245">
        <v>0.00072</v>
      </c>
      <c r="R272" s="245">
        <f>Q272*H272</f>
        <v>0.00072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191</v>
      </c>
      <c r="AT272" s="247" t="s">
        <v>710</v>
      </c>
      <c r="AU272" s="247" t="s">
        <v>85</v>
      </c>
      <c r="AY272" s="18" t="s">
        <v>149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83</v>
      </c>
      <c r="BK272" s="248">
        <f>ROUND(I272*H272,2)</f>
        <v>0</v>
      </c>
      <c r="BL272" s="18" t="s">
        <v>155</v>
      </c>
      <c r="BM272" s="247" t="s">
        <v>739</v>
      </c>
    </row>
    <row r="273" spans="1:65" s="2" customFormat="1" ht="33" customHeight="1">
      <c r="A273" s="39"/>
      <c r="B273" s="40"/>
      <c r="C273" s="235" t="s">
        <v>362</v>
      </c>
      <c r="D273" s="235" t="s">
        <v>151</v>
      </c>
      <c r="E273" s="236" t="s">
        <v>740</v>
      </c>
      <c r="F273" s="237" t="s">
        <v>741</v>
      </c>
      <c r="G273" s="238" t="s">
        <v>365</v>
      </c>
      <c r="H273" s="239">
        <v>2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40</v>
      </c>
      <c r="O273" s="92"/>
      <c r="P273" s="245">
        <f>O273*H273</f>
        <v>0</v>
      </c>
      <c r="Q273" s="245">
        <v>1E-05</v>
      </c>
      <c r="R273" s="245">
        <f>Q273*H273</f>
        <v>2E-05</v>
      </c>
      <c r="S273" s="245">
        <v>0</v>
      </c>
      <c r="T273" s="24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155</v>
      </c>
      <c r="AT273" s="247" t="s">
        <v>151</v>
      </c>
      <c r="AU273" s="247" t="s">
        <v>85</v>
      </c>
      <c r="AY273" s="18" t="s">
        <v>149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83</v>
      </c>
      <c r="BK273" s="248">
        <f>ROUND(I273*H273,2)</f>
        <v>0</v>
      </c>
      <c r="BL273" s="18" t="s">
        <v>155</v>
      </c>
      <c r="BM273" s="247" t="s">
        <v>742</v>
      </c>
    </row>
    <row r="274" spans="1:65" s="2" customFormat="1" ht="16.5" customHeight="1">
      <c r="A274" s="39"/>
      <c r="B274" s="40"/>
      <c r="C274" s="299" t="s">
        <v>369</v>
      </c>
      <c r="D274" s="299" t="s">
        <v>710</v>
      </c>
      <c r="E274" s="300" t="s">
        <v>743</v>
      </c>
      <c r="F274" s="301" t="s">
        <v>744</v>
      </c>
      <c r="G274" s="302" t="s">
        <v>365</v>
      </c>
      <c r="H274" s="303">
        <v>1</v>
      </c>
      <c r="I274" s="304"/>
      <c r="J274" s="305">
        <f>ROUND(I274*H274,2)</f>
        <v>0</v>
      </c>
      <c r="K274" s="306"/>
      <c r="L274" s="307"/>
      <c r="M274" s="308" t="s">
        <v>1</v>
      </c>
      <c r="N274" s="309" t="s">
        <v>40</v>
      </c>
      <c r="O274" s="92"/>
      <c r="P274" s="245">
        <f>O274*H274</f>
        <v>0</v>
      </c>
      <c r="Q274" s="245">
        <v>0.00108</v>
      </c>
      <c r="R274" s="245">
        <f>Q274*H274</f>
        <v>0.00108</v>
      </c>
      <c r="S274" s="245">
        <v>0</v>
      </c>
      <c r="T274" s="246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7" t="s">
        <v>191</v>
      </c>
      <c r="AT274" s="247" t="s">
        <v>710</v>
      </c>
      <c r="AU274" s="247" t="s">
        <v>85</v>
      </c>
      <c r="AY274" s="18" t="s">
        <v>149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8" t="s">
        <v>83</v>
      </c>
      <c r="BK274" s="248">
        <f>ROUND(I274*H274,2)</f>
        <v>0</v>
      </c>
      <c r="BL274" s="18" t="s">
        <v>155</v>
      </c>
      <c r="BM274" s="247" t="s">
        <v>745</v>
      </c>
    </row>
    <row r="275" spans="1:65" s="2" customFormat="1" ht="16.5" customHeight="1">
      <c r="A275" s="39"/>
      <c r="B275" s="40"/>
      <c r="C275" s="299" t="s">
        <v>375</v>
      </c>
      <c r="D275" s="299" t="s">
        <v>710</v>
      </c>
      <c r="E275" s="300" t="s">
        <v>746</v>
      </c>
      <c r="F275" s="301" t="s">
        <v>747</v>
      </c>
      <c r="G275" s="302" t="s">
        <v>365</v>
      </c>
      <c r="H275" s="303">
        <v>1</v>
      </c>
      <c r="I275" s="304"/>
      <c r="J275" s="305">
        <f>ROUND(I275*H275,2)</f>
        <v>0</v>
      </c>
      <c r="K275" s="306"/>
      <c r="L275" s="307"/>
      <c r="M275" s="308" t="s">
        <v>1</v>
      </c>
      <c r="N275" s="309" t="s">
        <v>40</v>
      </c>
      <c r="O275" s="92"/>
      <c r="P275" s="245">
        <f>O275*H275</f>
        <v>0</v>
      </c>
      <c r="Q275" s="245">
        <v>0.00117</v>
      </c>
      <c r="R275" s="245">
        <f>Q275*H275</f>
        <v>0.00117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191</v>
      </c>
      <c r="AT275" s="247" t="s">
        <v>710</v>
      </c>
      <c r="AU275" s="247" t="s">
        <v>85</v>
      </c>
      <c r="AY275" s="18" t="s">
        <v>149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83</v>
      </c>
      <c r="BK275" s="248">
        <f>ROUND(I275*H275,2)</f>
        <v>0</v>
      </c>
      <c r="BL275" s="18" t="s">
        <v>155</v>
      </c>
      <c r="BM275" s="247" t="s">
        <v>748</v>
      </c>
    </row>
    <row r="276" spans="1:63" s="12" customFormat="1" ht="22.8" customHeight="1">
      <c r="A276" s="12"/>
      <c r="B276" s="219"/>
      <c r="C276" s="220"/>
      <c r="D276" s="221" t="s">
        <v>74</v>
      </c>
      <c r="E276" s="233" t="s">
        <v>189</v>
      </c>
      <c r="F276" s="233" t="s">
        <v>190</v>
      </c>
      <c r="G276" s="220"/>
      <c r="H276" s="220"/>
      <c r="I276" s="223"/>
      <c r="J276" s="234">
        <f>BK276</f>
        <v>0</v>
      </c>
      <c r="K276" s="220"/>
      <c r="L276" s="225"/>
      <c r="M276" s="226"/>
      <c r="N276" s="227"/>
      <c r="O276" s="227"/>
      <c r="P276" s="228">
        <f>SUM(P277:P299)</f>
        <v>0</v>
      </c>
      <c r="Q276" s="227"/>
      <c r="R276" s="228">
        <f>SUM(R277:R299)</f>
        <v>12.47588785</v>
      </c>
      <c r="S276" s="227"/>
      <c r="T276" s="229">
        <f>SUM(T277:T299)</f>
        <v>6.351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30" t="s">
        <v>83</v>
      </c>
      <c r="AT276" s="231" t="s">
        <v>74</v>
      </c>
      <c r="AU276" s="231" t="s">
        <v>83</v>
      </c>
      <c r="AY276" s="230" t="s">
        <v>149</v>
      </c>
      <c r="BK276" s="232">
        <f>SUM(BK277:BK299)</f>
        <v>0</v>
      </c>
    </row>
    <row r="277" spans="1:65" s="2" customFormat="1" ht="24.15" customHeight="1">
      <c r="A277" s="39"/>
      <c r="B277" s="40"/>
      <c r="C277" s="235" t="s">
        <v>383</v>
      </c>
      <c r="D277" s="235" t="s">
        <v>151</v>
      </c>
      <c r="E277" s="236" t="s">
        <v>749</v>
      </c>
      <c r="F277" s="237" t="s">
        <v>750</v>
      </c>
      <c r="G277" s="238" t="s">
        <v>378</v>
      </c>
      <c r="H277" s="239">
        <v>62.995</v>
      </c>
      <c r="I277" s="240"/>
      <c r="J277" s="241">
        <f>ROUND(I277*H277,2)</f>
        <v>0</v>
      </c>
      <c r="K277" s="242"/>
      <c r="L277" s="45"/>
      <c r="M277" s="243" t="s">
        <v>1</v>
      </c>
      <c r="N277" s="244" t="s">
        <v>40</v>
      </c>
      <c r="O277" s="92"/>
      <c r="P277" s="245">
        <f>O277*H277</f>
        <v>0</v>
      </c>
      <c r="Q277" s="245">
        <v>0.10095</v>
      </c>
      <c r="R277" s="245">
        <f>Q277*H277</f>
        <v>6.35934525</v>
      </c>
      <c r="S277" s="245">
        <v>0</v>
      </c>
      <c r="T277" s="24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7" t="s">
        <v>155</v>
      </c>
      <c r="AT277" s="247" t="s">
        <v>151</v>
      </c>
      <c r="AU277" s="247" t="s">
        <v>85</v>
      </c>
      <c r="AY277" s="18" t="s">
        <v>149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8" t="s">
        <v>83</v>
      </c>
      <c r="BK277" s="248">
        <f>ROUND(I277*H277,2)</f>
        <v>0</v>
      </c>
      <c r="BL277" s="18" t="s">
        <v>155</v>
      </c>
      <c r="BM277" s="247" t="s">
        <v>751</v>
      </c>
    </row>
    <row r="278" spans="1:51" s="13" customFormat="1" ht="12">
      <c r="A278" s="13"/>
      <c r="B278" s="249"/>
      <c r="C278" s="250"/>
      <c r="D278" s="251" t="s">
        <v>157</v>
      </c>
      <c r="E278" s="252" t="s">
        <v>1</v>
      </c>
      <c r="F278" s="253" t="s">
        <v>752</v>
      </c>
      <c r="G278" s="250"/>
      <c r="H278" s="254">
        <v>0.62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157</v>
      </c>
      <c r="AU278" s="260" t="s">
        <v>85</v>
      </c>
      <c r="AV278" s="13" t="s">
        <v>85</v>
      </c>
      <c r="AW278" s="13" t="s">
        <v>32</v>
      </c>
      <c r="AX278" s="13" t="s">
        <v>75</v>
      </c>
      <c r="AY278" s="260" t="s">
        <v>149</v>
      </c>
    </row>
    <row r="279" spans="1:51" s="13" customFormat="1" ht="12">
      <c r="A279" s="13"/>
      <c r="B279" s="249"/>
      <c r="C279" s="250"/>
      <c r="D279" s="251" t="s">
        <v>157</v>
      </c>
      <c r="E279" s="252" t="s">
        <v>1</v>
      </c>
      <c r="F279" s="253" t="s">
        <v>753</v>
      </c>
      <c r="G279" s="250"/>
      <c r="H279" s="254">
        <v>0.8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157</v>
      </c>
      <c r="AU279" s="260" t="s">
        <v>85</v>
      </c>
      <c r="AV279" s="13" t="s">
        <v>85</v>
      </c>
      <c r="AW279" s="13" t="s">
        <v>32</v>
      </c>
      <c r="AX279" s="13" t="s">
        <v>75</v>
      </c>
      <c r="AY279" s="260" t="s">
        <v>149</v>
      </c>
    </row>
    <row r="280" spans="1:51" s="13" customFormat="1" ht="12">
      <c r="A280" s="13"/>
      <c r="B280" s="249"/>
      <c r="C280" s="250"/>
      <c r="D280" s="251" t="s">
        <v>157</v>
      </c>
      <c r="E280" s="252" t="s">
        <v>1</v>
      </c>
      <c r="F280" s="253" t="s">
        <v>754</v>
      </c>
      <c r="G280" s="250"/>
      <c r="H280" s="254">
        <v>31.325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157</v>
      </c>
      <c r="AU280" s="260" t="s">
        <v>85</v>
      </c>
      <c r="AV280" s="13" t="s">
        <v>85</v>
      </c>
      <c r="AW280" s="13" t="s">
        <v>32</v>
      </c>
      <c r="AX280" s="13" t="s">
        <v>75</v>
      </c>
      <c r="AY280" s="260" t="s">
        <v>149</v>
      </c>
    </row>
    <row r="281" spans="1:51" s="13" customFormat="1" ht="12">
      <c r="A281" s="13"/>
      <c r="B281" s="249"/>
      <c r="C281" s="250"/>
      <c r="D281" s="251" t="s">
        <v>157</v>
      </c>
      <c r="E281" s="252" t="s">
        <v>1</v>
      </c>
      <c r="F281" s="253" t="s">
        <v>755</v>
      </c>
      <c r="G281" s="250"/>
      <c r="H281" s="254">
        <v>2.08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157</v>
      </c>
      <c r="AU281" s="260" t="s">
        <v>85</v>
      </c>
      <c r="AV281" s="13" t="s">
        <v>85</v>
      </c>
      <c r="AW281" s="13" t="s">
        <v>32</v>
      </c>
      <c r="AX281" s="13" t="s">
        <v>75</v>
      </c>
      <c r="AY281" s="260" t="s">
        <v>149</v>
      </c>
    </row>
    <row r="282" spans="1:51" s="13" customFormat="1" ht="12">
      <c r="A282" s="13"/>
      <c r="B282" s="249"/>
      <c r="C282" s="250"/>
      <c r="D282" s="251" t="s">
        <v>157</v>
      </c>
      <c r="E282" s="252" t="s">
        <v>1</v>
      </c>
      <c r="F282" s="253" t="s">
        <v>756</v>
      </c>
      <c r="G282" s="250"/>
      <c r="H282" s="254">
        <v>28.17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157</v>
      </c>
      <c r="AU282" s="260" t="s">
        <v>85</v>
      </c>
      <c r="AV282" s="13" t="s">
        <v>85</v>
      </c>
      <c r="AW282" s="13" t="s">
        <v>32</v>
      </c>
      <c r="AX282" s="13" t="s">
        <v>75</v>
      </c>
      <c r="AY282" s="260" t="s">
        <v>149</v>
      </c>
    </row>
    <row r="283" spans="1:51" s="14" customFormat="1" ht="12">
      <c r="A283" s="14"/>
      <c r="B283" s="264"/>
      <c r="C283" s="265"/>
      <c r="D283" s="251" t="s">
        <v>157</v>
      </c>
      <c r="E283" s="266" t="s">
        <v>1</v>
      </c>
      <c r="F283" s="267" t="s">
        <v>178</v>
      </c>
      <c r="G283" s="265"/>
      <c r="H283" s="268">
        <v>62.995</v>
      </c>
      <c r="I283" s="269"/>
      <c r="J283" s="265"/>
      <c r="K283" s="265"/>
      <c r="L283" s="270"/>
      <c r="M283" s="271"/>
      <c r="N283" s="272"/>
      <c r="O283" s="272"/>
      <c r="P283" s="272"/>
      <c r="Q283" s="272"/>
      <c r="R283" s="272"/>
      <c r="S283" s="272"/>
      <c r="T283" s="27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4" t="s">
        <v>157</v>
      </c>
      <c r="AU283" s="274" t="s">
        <v>85</v>
      </c>
      <c r="AV283" s="14" t="s">
        <v>155</v>
      </c>
      <c r="AW283" s="14" t="s">
        <v>32</v>
      </c>
      <c r="AX283" s="14" t="s">
        <v>83</v>
      </c>
      <c r="AY283" s="274" t="s">
        <v>149</v>
      </c>
    </row>
    <row r="284" spans="1:65" s="2" customFormat="1" ht="16.5" customHeight="1">
      <c r="A284" s="39"/>
      <c r="B284" s="40"/>
      <c r="C284" s="299" t="s">
        <v>388</v>
      </c>
      <c r="D284" s="299" t="s">
        <v>710</v>
      </c>
      <c r="E284" s="300" t="s">
        <v>757</v>
      </c>
      <c r="F284" s="301" t="s">
        <v>758</v>
      </c>
      <c r="G284" s="302" t="s">
        <v>378</v>
      </c>
      <c r="H284" s="303">
        <v>66.145</v>
      </c>
      <c r="I284" s="304"/>
      <c r="J284" s="305">
        <f>ROUND(I284*H284,2)</f>
        <v>0</v>
      </c>
      <c r="K284" s="306"/>
      <c r="L284" s="307"/>
      <c r="M284" s="308" t="s">
        <v>1</v>
      </c>
      <c r="N284" s="309" t="s">
        <v>40</v>
      </c>
      <c r="O284" s="92"/>
      <c r="P284" s="245">
        <f>O284*H284</f>
        <v>0</v>
      </c>
      <c r="Q284" s="245">
        <v>0.028</v>
      </c>
      <c r="R284" s="245">
        <f>Q284*H284</f>
        <v>1.8520599999999998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191</v>
      </c>
      <c r="AT284" s="247" t="s">
        <v>710</v>
      </c>
      <c r="AU284" s="247" t="s">
        <v>85</v>
      </c>
      <c r="AY284" s="18" t="s">
        <v>149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83</v>
      </c>
      <c r="BK284" s="248">
        <f>ROUND(I284*H284,2)</f>
        <v>0</v>
      </c>
      <c r="BL284" s="18" t="s">
        <v>155</v>
      </c>
      <c r="BM284" s="247" t="s">
        <v>759</v>
      </c>
    </row>
    <row r="285" spans="1:51" s="13" customFormat="1" ht="12">
      <c r="A285" s="13"/>
      <c r="B285" s="249"/>
      <c r="C285" s="250"/>
      <c r="D285" s="251" t="s">
        <v>157</v>
      </c>
      <c r="E285" s="250"/>
      <c r="F285" s="253" t="s">
        <v>760</v>
      </c>
      <c r="G285" s="250"/>
      <c r="H285" s="254">
        <v>66.145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157</v>
      </c>
      <c r="AU285" s="260" t="s">
        <v>85</v>
      </c>
      <c r="AV285" s="13" t="s">
        <v>85</v>
      </c>
      <c r="AW285" s="13" t="s">
        <v>4</v>
      </c>
      <c r="AX285" s="13" t="s">
        <v>83</v>
      </c>
      <c r="AY285" s="260" t="s">
        <v>149</v>
      </c>
    </row>
    <row r="286" spans="1:65" s="2" customFormat="1" ht="24.15" customHeight="1">
      <c r="A286" s="39"/>
      <c r="B286" s="40"/>
      <c r="C286" s="235" t="s">
        <v>394</v>
      </c>
      <c r="D286" s="235" t="s">
        <v>151</v>
      </c>
      <c r="E286" s="236" t="s">
        <v>761</v>
      </c>
      <c r="F286" s="237" t="s">
        <v>762</v>
      </c>
      <c r="G286" s="238" t="s">
        <v>154</v>
      </c>
      <c r="H286" s="239">
        <v>1.89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40</v>
      </c>
      <c r="O286" s="92"/>
      <c r="P286" s="245">
        <f>O286*H286</f>
        <v>0</v>
      </c>
      <c r="Q286" s="245">
        <v>2.25634</v>
      </c>
      <c r="R286" s="245">
        <f>Q286*H286</f>
        <v>4.264482599999999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155</v>
      </c>
      <c r="AT286" s="247" t="s">
        <v>151</v>
      </c>
      <c r="AU286" s="247" t="s">
        <v>85</v>
      </c>
      <c r="AY286" s="18" t="s">
        <v>149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83</v>
      </c>
      <c r="BK286" s="248">
        <f>ROUND(I286*H286,2)</f>
        <v>0</v>
      </c>
      <c r="BL286" s="18" t="s">
        <v>155</v>
      </c>
      <c r="BM286" s="247" t="s">
        <v>763</v>
      </c>
    </row>
    <row r="287" spans="1:51" s="13" customFormat="1" ht="12">
      <c r="A287" s="13"/>
      <c r="B287" s="249"/>
      <c r="C287" s="250"/>
      <c r="D287" s="251" t="s">
        <v>157</v>
      </c>
      <c r="E287" s="252" t="s">
        <v>1</v>
      </c>
      <c r="F287" s="253" t="s">
        <v>764</v>
      </c>
      <c r="G287" s="250"/>
      <c r="H287" s="254">
        <v>0.019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157</v>
      </c>
      <c r="AU287" s="260" t="s">
        <v>85</v>
      </c>
      <c r="AV287" s="13" t="s">
        <v>85</v>
      </c>
      <c r="AW287" s="13" t="s">
        <v>32</v>
      </c>
      <c r="AX287" s="13" t="s">
        <v>75</v>
      </c>
      <c r="AY287" s="260" t="s">
        <v>149</v>
      </c>
    </row>
    <row r="288" spans="1:51" s="13" customFormat="1" ht="12">
      <c r="A288" s="13"/>
      <c r="B288" s="249"/>
      <c r="C288" s="250"/>
      <c r="D288" s="251" t="s">
        <v>157</v>
      </c>
      <c r="E288" s="252" t="s">
        <v>1</v>
      </c>
      <c r="F288" s="253" t="s">
        <v>765</v>
      </c>
      <c r="G288" s="250"/>
      <c r="H288" s="254">
        <v>0.024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157</v>
      </c>
      <c r="AU288" s="260" t="s">
        <v>85</v>
      </c>
      <c r="AV288" s="13" t="s">
        <v>85</v>
      </c>
      <c r="AW288" s="13" t="s">
        <v>32</v>
      </c>
      <c r="AX288" s="13" t="s">
        <v>75</v>
      </c>
      <c r="AY288" s="260" t="s">
        <v>149</v>
      </c>
    </row>
    <row r="289" spans="1:51" s="13" customFormat="1" ht="12">
      <c r="A289" s="13"/>
      <c r="B289" s="249"/>
      <c r="C289" s="250"/>
      <c r="D289" s="251" t="s">
        <v>157</v>
      </c>
      <c r="E289" s="252" t="s">
        <v>1</v>
      </c>
      <c r="F289" s="253" t="s">
        <v>766</v>
      </c>
      <c r="G289" s="250"/>
      <c r="H289" s="254">
        <v>0.94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157</v>
      </c>
      <c r="AU289" s="260" t="s">
        <v>85</v>
      </c>
      <c r="AV289" s="13" t="s">
        <v>85</v>
      </c>
      <c r="AW289" s="13" t="s">
        <v>32</v>
      </c>
      <c r="AX289" s="13" t="s">
        <v>75</v>
      </c>
      <c r="AY289" s="260" t="s">
        <v>149</v>
      </c>
    </row>
    <row r="290" spans="1:51" s="13" customFormat="1" ht="12">
      <c r="A290" s="13"/>
      <c r="B290" s="249"/>
      <c r="C290" s="250"/>
      <c r="D290" s="251" t="s">
        <v>157</v>
      </c>
      <c r="E290" s="252" t="s">
        <v>1</v>
      </c>
      <c r="F290" s="253" t="s">
        <v>767</v>
      </c>
      <c r="G290" s="250"/>
      <c r="H290" s="254">
        <v>0.062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157</v>
      </c>
      <c r="AU290" s="260" t="s">
        <v>85</v>
      </c>
      <c r="AV290" s="13" t="s">
        <v>85</v>
      </c>
      <c r="AW290" s="13" t="s">
        <v>32</v>
      </c>
      <c r="AX290" s="13" t="s">
        <v>75</v>
      </c>
      <c r="AY290" s="260" t="s">
        <v>149</v>
      </c>
    </row>
    <row r="291" spans="1:51" s="13" customFormat="1" ht="12">
      <c r="A291" s="13"/>
      <c r="B291" s="249"/>
      <c r="C291" s="250"/>
      <c r="D291" s="251" t="s">
        <v>157</v>
      </c>
      <c r="E291" s="252" t="s">
        <v>1</v>
      </c>
      <c r="F291" s="253" t="s">
        <v>768</v>
      </c>
      <c r="G291" s="250"/>
      <c r="H291" s="254">
        <v>0.845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157</v>
      </c>
      <c r="AU291" s="260" t="s">
        <v>85</v>
      </c>
      <c r="AV291" s="13" t="s">
        <v>85</v>
      </c>
      <c r="AW291" s="13" t="s">
        <v>32</v>
      </c>
      <c r="AX291" s="13" t="s">
        <v>75</v>
      </c>
      <c r="AY291" s="260" t="s">
        <v>149</v>
      </c>
    </row>
    <row r="292" spans="1:51" s="14" customFormat="1" ht="12">
      <c r="A292" s="14"/>
      <c r="B292" s="264"/>
      <c r="C292" s="265"/>
      <c r="D292" s="251" t="s">
        <v>157</v>
      </c>
      <c r="E292" s="266" t="s">
        <v>1</v>
      </c>
      <c r="F292" s="267" t="s">
        <v>178</v>
      </c>
      <c r="G292" s="265"/>
      <c r="H292" s="268">
        <v>1.89</v>
      </c>
      <c r="I292" s="269"/>
      <c r="J292" s="265"/>
      <c r="K292" s="265"/>
      <c r="L292" s="270"/>
      <c r="M292" s="271"/>
      <c r="N292" s="272"/>
      <c r="O292" s="272"/>
      <c r="P292" s="272"/>
      <c r="Q292" s="272"/>
      <c r="R292" s="272"/>
      <c r="S292" s="272"/>
      <c r="T292" s="27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4" t="s">
        <v>157</v>
      </c>
      <c r="AU292" s="274" t="s">
        <v>85</v>
      </c>
      <c r="AV292" s="14" t="s">
        <v>155</v>
      </c>
      <c r="AW292" s="14" t="s">
        <v>32</v>
      </c>
      <c r="AX292" s="14" t="s">
        <v>83</v>
      </c>
      <c r="AY292" s="274" t="s">
        <v>149</v>
      </c>
    </row>
    <row r="293" spans="1:65" s="2" customFormat="1" ht="24.15" customHeight="1">
      <c r="A293" s="39"/>
      <c r="B293" s="40"/>
      <c r="C293" s="235" t="s">
        <v>400</v>
      </c>
      <c r="D293" s="235" t="s">
        <v>151</v>
      </c>
      <c r="E293" s="236" t="s">
        <v>769</v>
      </c>
      <c r="F293" s="237" t="s">
        <v>770</v>
      </c>
      <c r="G293" s="238" t="s">
        <v>365</v>
      </c>
      <c r="H293" s="239">
        <v>3</v>
      </c>
      <c r="I293" s="240"/>
      <c r="J293" s="241">
        <f>ROUND(I293*H293,2)</f>
        <v>0</v>
      </c>
      <c r="K293" s="242"/>
      <c r="L293" s="45"/>
      <c r="M293" s="243" t="s">
        <v>1</v>
      </c>
      <c r="N293" s="244" t="s">
        <v>40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0.034</v>
      </c>
      <c r="T293" s="246">
        <f>S293*H293</f>
        <v>0.10200000000000001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155</v>
      </c>
      <c r="AT293" s="247" t="s">
        <v>151</v>
      </c>
      <c r="AU293" s="247" t="s">
        <v>85</v>
      </c>
      <c r="AY293" s="18" t="s">
        <v>149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83</v>
      </c>
      <c r="BK293" s="248">
        <f>ROUND(I293*H293,2)</f>
        <v>0</v>
      </c>
      <c r="BL293" s="18" t="s">
        <v>155</v>
      </c>
      <c r="BM293" s="247" t="s">
        <v>771</v>
      </c>
    </row>
    <row r="294" spans="1:65" s="2" customFormat="1" ht="24.15" customHeight="1">
      <c r="A294" s="39"/>
      <c r="B294" s="40"/>
      <c r="C294" s="235" t="s">
        <v>406</v>
      </c>
      <c r="D294" s="235" t="s">
        <v>151</v>
      </c>
      <c r="E294" s="236" t="s">
        <v>772</v>
      </c>
      <c r="F294" s="237" t="s">
        <v>773</v>
      </c>
      <c r="G294" s="238" t="s">
        <v>365</v>
      </c>
      <c r="H294" s="239">
        <v>14</v>
      </c>
      <c r="I294" s="240"/>
      <c r="J294" s="241">
        <f>ROUND(I294*H294,2)</f>
        <v>0</v>
      </c>
      <c r="K294" s="242"/>
      <c r="L294" s="45"/>
      <c r="M294" s="243" t="s">
        <v>1</v>
      </c>
      <c r="N294" s="244" t="s">
        <v>40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0.059</v>
      </c>
      <c r="T294" s="246">
        <f>S294*H294</f>
        <v>0.826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155</v>
      </c>
      <c r="AT294" s="247" t="s">
        <v>151</v>
      </c>
      <c r="AU294" s="247" t="s">
        <v>85</v>
      </c>
      <c r="AY294" s="18" t="s">
        <v>149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83</v>
      </c>
      <c r="BK294" s="248">
        <f>ROUND(I294*H294,2)</f>
        <v>0</v>
      </c>
      <c r="BL294" s="18" t="s">
        <v>155</v>
      </c>
      <c r="BM294" s="247" t="s">
        <v>774</v>
      </c>
    </row>
    <row r="295" spans="1:65" s="2" customFormat="1" ht="24.15" customHeight="1">
      <c r="A295" s="39"/>
      <c r="B295" s="40"/>
      <c r="C295" s="235" t="s">
        <v>425</v>
      </c>
      <c r="D295" s="235" t="s">
        <v>151</v>
      </c>
      <c r="E295" s="236" t="s">
        <v>775</v>
      </c>
      <c r="F295" s="237" t="s">
        <v>776</v>
      </c>
      <c r="G295" s="238" t="s">
        <v>365</v>
      </c>
      <c r="H295" s="239">
        <v>29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40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0.187</v>
      </c>
      <c r="T295" s="246">
        <f>S295*H295</f>
        <v>5.423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155</v>
      </c>
      <c r="AT295" s="247" t="s">
        <v>151</v>
      </c>
      <c r="AU295" s="247" t="s">
        <v>85</v>
      </c>
      <c r="AY295" s="18" t="s">
        <v>149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83</v>
      </c>
      <c r="BK295" s="248">
        <f>ROUND(I295*H295,2)</f>
        <v>0</v>
      </c>
      <c r="BL295" s="18" t="s">
        <v>155</v>
      </c>
      <c r="BM295" s="247" t="s">
        <v>777</v>
      </c>
    </row>
    <row r="296" spans="1:51" s="15" customFormat="1" ht="12">
      <c r="A296" s="15"/>
      <c r="B296" s="275"/>
      <c r="C296" s="276"/>
      <c r="D296" s="251" t="s">
        <v>157</v>
      </c>
      <c r="E296" s="277" t="s">
        <v>1</v>
      </c>
      <c r="F296" s="278" t="s">
        <v>778</v>
      </c>
      <c r="G296" s="276"/>
      <c r="H296" s="277" t="s">
        <v>1</v>
      </c>
      <c r="I296" s="279"/>
      <c r="J296" s="276"/>
      <c r="K296" s="276"/>
      <c r="L296" s="280"/>
      <c r="M296" s="281"/>
      <c r="N296" s="282"/>
      <c r="O296" s="282"/>
      <c r="P296" s="282"/>
      <c r="Q296" s="282"/>
      <c r="R296" s="282"/>
      <c r="S296" s="282"/>
      <c r="T296" s="28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84" t="s">
        <v>157</v>
      </c>
      <c r="AU296" s="284" t="s">
        <v>85</v>
      </c>
      <c r="AV296" s="15" t="s">
        <v>83</v>
      </c>
      <c r="AW296" s="15" t="s">
        <v>32</v>
      </c>
      <c r="AX296" s="15" t="s">
        <v>75</v>
      </c>
      <c r="AY296" s="284" t="s">
        <v>149</v>
      </c>
    </row>
    <row r="297" spans="1:51" s="13" customFormat="1" ht="12">
      <c r="A297" s="13"/>
      <c r="B297" s="249"/>
      <c r="C297" s="250"/>
      <c r="D297" s="251" t="s">
        <v>157</v>
      </c>
      <c r="E297" s="252" t="s">
        <v>1</v>
      </c>
      <c r="F297" s="253" t="s">
        <v>779</v>
      </c>
      <c r="G297" s="250"/>
      <c r="H297" s="254">
        <v>18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157</v>
      </c>
      <c r="AU297" s="260" t="s">
        <v>85</v>
      </c>
      <c r="AV297" s="13" t="s">
        <v>85</v>
      </c>
      <c r="AW297" s="13" t="s">
        <v>32</v>
      </c>
      <c r="AX297" s="13" t="s">
        <v>75</v>
      </c>
      <c r="AY297" s="260" t="s">
        <v>149</v>
      </c>
    </row>
    <row r="298" spans="1:51" s="13" customFormat="1" ht="12">
      <c r="A298" s="13"/>
      <c r="B298" s="249"/>
      <c r="C298" s="250"/>
      <c r="D298" s="251" t="s">
        <v>157</v>
      </c>
      <c r="E298" s="252" t="s">
        <v>1</v>
      </c>
      <c r="F298" s="253" t="s">
        <v>235</v>
      </c>
      <c r="G298" s="250"/>
      <c r="H298" s="254">
        <v>11</v>
      </c>
      <c r="I298" s="255"/>
      <c r="J298" s="250"/>
      <c r="K298" s="250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157</v>
      </c>
      <c r="AU298" s="260" t="s">
        <v>85</v>
      </c>
      <c r="AV298" s="13" t="s">
        <v>85</v>
      </c>
      <c r="AW298" s="13" t="s">
        <v>32</v>
      </c>
      <c r="AX298" s="13" t="s">
        <v>75</v>
      </c>
      <c r="AY298" s="260" t="s">
        <v>149</v>
      </c>
    </row>
    <row r="299" spans="1:51" s="14" customFormat="1" ht="12">
      <c r="A299" s="14"/>
      <c r="B299" s="264"/>
      <c r="C299" s="265"/>
      <c r="D299" s="251" t="s">
        <v>157</v>
      </c>
      <c r="E299" s="266" t="s">
        <v>1</v>
      </c>
      <c r="F299" s="267" t="s">
        <v>178</v>
      </c>
      <c r="G299" s="265"/>
      <c r="H299" s="268">
        <v>29</v>
      </c>
      <c r="I299" s="269"/>
      <c r="J299" s="265"/>
      <c r="K299" s="265"/>
      <c r="L299" s="270"/>
      <c r="M299" s="271"/>
      <c r="N299" s="272"/>
      <c r="O299" s="272"/>
      <c r="P299" s="272"/>
      <c r="Q299" s="272"/>
      <c r="R299" s="272"/>
      <c r="S299" s="272"/>
      <c r="T299" s="27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4" t="s">
        <v>157</v>
      </c>
      <c r="AU299" s="274" t="s">
        <v>85</v>
      </c>
      <c r="AV299" s="14" t="s">
        <v>155</v>
      </c>
      <c r="AW299" s="14" t="s">
        <v>32</v>
      </c>
      <c r="AX299" s="14" t="s">
        <v>83</v>
      </c>
      <c r="AY299" s="274" t="s">
        <v>149</v>
      </c>
    </row>
    <row r="300" spans="1:63" s="12" customFormat="1" ht="22.8" customHeight="1">
      <c r="A300" s="12"/>
      <c r="B300" s="219"/>
      <c r="C300" s="220"/>
      <c r="D300" s="221" t="s">
        <v>74</v>
      </c>
      <c r="E300" s="233" t="s">
        <v>259</v>
      </c>
      <c r="F300" s="233" t="s">
        <v>260</v>
      </c>
      <c r="G300" s="220"/>
      <c r="H300" s="220"/>
      <c r="I300" s="223"/>
      <c r="J300" s="234">
        <f>BK300</f>
        <v>0</v>
      </c>
      <c r="K300" s="220"/>
      <c r="L300" s="225"/>
      <c r="M300" s="226"/>
      <c r="N300" s="227"/>
      <c r="O300" s="227"/>
      <c r="P300" s="228">
        <f>SUM(P301:P305)</f>
        <v>0</v>
      </c>
      <c r="Q300" s="227"/>
      <c r="R300" s="228">
        <f>SUM(R301:R305)</f>
        <v>0</v>
      </c>
      <c r="S300" s="227"/>
      <c r="T300" s="229">
        <f>SUM(T301:T305)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0" t="s">
        <v>83</v>
      </c>
      <c r="AT300" s="231" t="s">
        <v>74</v>
      </c>
      <c r="AU300" s="231" t="s">
        <v>83</v>
      </c>
      <c r="AY300" s="230" t="s">
        <v>149</v>
      </c>
      <c r="BK300" s="232">
        <f>SUM(BK301:BK305)</f>
        <v>0</v>
      </c>
    </row>
    <row r="301" spans="1:65" s="2" customFormat="1" ht="24.15" customHeight="1">
      <c r="A301" s="39"/>
      <c r="B301" s="40"/>
      <c r="C301" s="235" t="s">
        <v>433</v>
      </c>
      <c r="D301" s="235" t="s">
        <v>151</v>
      </c>
      <c r="E301" s="236" t="s">
        <v>265</v>
      </c>
      <c r="F301" s="237" t="s">
        <v>266</v>
      </c>
      <c r="G301" s="238" t="s">
        <v>182</v>
      </c>
      <c r="H301" s="239">
        <v>6.351</v>
      </c>
      <c r="I301" s="240"/>
      <c r="J301" s="241">
        <f>ROUND(I301*H301,2)</f>
        <v>0</v>
      </c>
      <c r="K301" s="242"/>
      <c r="L301" s="45"/>
      <c r="M301" s="243" t="s">
        <v>1</v>
      </c>
      <c r="N301" s="244" t="s">
        <v>40</v>
      </c>
      <c r="O301" s="92"/>
      <c r="P301" s="245">
        <f>O301*H301</f>
        <v>0</v>
      </c>
      <c r="Q301" s="245">
        <v>0</v>
      </c>
      <c r="R301" s="245">
        <f>Q301*H301</f>
        <v>0</v>
      </c>
      <c r="S301" s="245">
        <v>0</v>
      </c>
      <c r="T301" s="24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7" t="s">
        <v>155</v>
      </c>
      <c r="AT301" s="247" t="s">
        <v>151</v>
      </c>
      <c r="AU301" s="247" t="s">
        <v>85</v>
      </c>
      <c r="AY301" s="18" t="s">
        <v>149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8" t="s">
        <v>83</v>
      </c>
      <c r="BK301" s="248">
        <f>ROUND(I301*H301,2)</f>
        <v>0</v>
      </c>
      <c r="BL301" s="18" t="s">
        <v>155</v>
      </c>
      <c r="BM301" s="247" t="s">
        <v>780</v>
      </c>
    </row>
    <row r="302" spans="1:65" s="2" customFormat="1" ht="24.15" customHeight="1">
      <c r="A302" s="39"/>
      <c r="B302" s="40"/>
      <c r="C302" s="235" t="s">
        <v>438</v>
      </c>
      <c r="D302" s="235" t="s">
        <v>151</v>
      </c>
      <c r="E302" s="236" t="s">
        <v>269</v>
      </c>
      <c r="F302" s="237" t="s">
        <v>270</v>
      </c>
      <c r="G302" s="238" t="s">
        <v>182</v>
      </c>
      <c r="H302" s="239">
        <v>184.179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40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155</v>
      </c>
      <c r="AT302" s="247" t="s">
        <v>151</v>
      </c>
      <c r="AU302" s="247" t="s">
        <v>85</v>
      </c>
      <c r="AY302" s="18" t="s">
        <v>149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83</v>
      </c>
      <c r="BK302" s="248">
        <f>ROUND(I302*H302,2)</f>
        <v>0</v>
      </c>
      <c r="BL302" s="18" t="s">
        <v>155</v>
      </c>
      <c r="BM302" s="247" t="s">
        <v>781</v>
      </c>
    </row>
    <row r="303" spans="1:47" s="2" customFormat="1" ht="12">
      <c r="A303" s="39"/>
      <c r="B303" s="40"/>
      <c r="C303" s="41"/>
      <c r="D303" s="251" t="s">
        <v>166</v>
      </c>
      <c r="E303" s="41"/>
      <c r="F303" s="261" t="s">
        <v>782</v>
      </c>
      <c r="G303" s="41"/>
      <c r="H303" s="41"/>
      <c r="I303" s="202"/>
      <c r="J303" s="41"/>
      <c r="K303" s="41"/>
      <c r="L303" s="45"/>
      <c r="M303" s="262"/>
      <c r="N303" s="263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166</v>
      </c>
      <c r="AU303" s="18" t="s">
        <v>85</v>
      </c>
    </row>
    <row r="304" spans="1:51" s="13" customFormat="1" ht="12">
      <c r="A304" s="13"/>
      <c r="B304" s="249"/>
      <c r="C304" s="250"/>
      <c r="D304" s="251" t="s">
        <v>157</v>
      </c>
      <c r="E304" s="250"/>
      <c r="F304" s="253" t="s">
        <v>783</v>
      </c>
      <c r="G304" s="250"/>
      <c r="H304" s="254">
        <v>184.179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157</v>
      </c>
      <c r="AU304" s="260" t="s">
        <v>85</v>
      </c>
      <c r="AV304" s="13" t="s">
        <v>85</v>
      </c>
      <c r="AW304" s="13" t="s">
        <v>4</v>
      </c>
      <c r="AX304" s="13" t="s">
        <v>83</v>
      </c>
      <c r="AY304" s="260" t="s">
        <v>149</v>
      </c>
    </row>
    <row r="305" spans="1:65" s="2" customFormat="1" ht="37.8" customHeight="1">
      <c r="A305" s="39"/>
      <c r="B305" s="40"/>
      <c r="C305" s="235" t="s">
        <v>443</v>
      </c>
      <c r="D305" s="235" t="s">
        <v>151</v>
      </c>
      <c r="E305" s="236" t="s">
        <v>784</v>
      </c>
      <c r="F305" s="237" t="s">
        <v>785</v>
      </c>
      <c r="G305" s="238" t="s">
        <v>182</v>
      </c>
      <c r="H305" s="239">
        <v>6.351</v>
      </c>
      <c r="I305" s="240"/>
      <c r="J305" s="241">
        <f>ROUND(I305*H305,2)</f>
        <v>0</v>
      </c>
      <c r="K305" s="242"/>
      <c r="L305" s="45"/>
      <c r="M305" s="243" t="s">
        <v>1</v>
      </c>
      <c r="N305" s="244" t="s">
        <v>40</v>
      </c>
      <c r="O305" s="92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7" t="s">
        <v>155</v>
      </c>
      <c r="AT305" s="247" t="s">
        <v>151</v>
      </c>
      <c r="AU305" s="247" t="s">
        <v>85</v>
      </c>
      <c r="AY305" s="18" t="s">
        <v>149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8" t="s">
        <v>83</v>
      </c>
      <c r="BK305" s="248">
        <f>ROUND(I305*H305,2)</f>
        <v>0</v>
      </c>
      <c r="BL305" s="18" t="s">
        <v>155</v>
      </c>
      <c r="BM305" s="247" t="s">
        <v>786</v>
      </c>
    </row>
    <row r="306" spans="1:63" s="12" customFormat="1" ht="22.8" customHeight="1">
      <c r="A306" s="12"/>
      <c r="B306" s="219"/>
      <c r="C306" s="220"/>
      <c r="D306" s="221" t="s">
        <v>74</v>
      </c>
      <c r="E306" s="233" t="s">
        <v>787</v>
      </c>
      <c r="F306" s="233" t="s">
        <v>788</v>
      </c>
      <c r="G306" s="220"/>
      <c r="H306" s="220"/>
      <c r="I306" s="223"/>
      <c r="J306" s="234">
        <f>BK306</f>
        <v>0</v>
      </c>
      <c r="K306" s="220"/>
      <c r="L306" s="225"/>
      <c r="M306" s="226"/>
      <c r="N306" s="227"/>
      <c r="O306" s="227"/>
      <c r="P306" s="228">
        <f>P307</f>
        <v>0</v>
      </c>
      <c r="Q306" s="227"/>
      <c r="R306" s="228">
        <f>R307</f>
        <v>0</v>
      </c>
      <c r="S306" s="227"/>
      <c r="T306" s="229">
        <f>T307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0" t="s">
        <v>83</v>
      </c>
      <c r="AT306" s="231" t="s">
        <v>74</v>
      </c>
      <c r="AU306" s="231" t="s">
        <v>83</v>
      </c>
      <c r="AY306" s="230" t="s">
        <v>149</v>
      </c>
      <c r="BK306" s="232">
        <f>BK307</f>
        <v>0</v>
      </c>
    </row>
    <row r="307" spans="1:65" s="2" customFormat="1" ht="16.5" customHeight="1">
      <c r="A307" s="39"/>
      <c r="B307" s="40"/>
      <c r="C307" s="235" t="s">
        <v>450</v>
      </c>
      <c r="D307" s="235" t="s">
        <v>151</v>
      </c>
      <c r="E307" s="236" t="s">
        <v>789</v>
      </c>
      <c r="F307" s="237" t="s">
        <v>790</v>
      </c>
      <c r="G307" s="238" t="s">
        <v>182</v>
      </c>
      <c r="H307" s="239">
        <v>243.335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40</v>
      </c>
      <c r="O307" s="92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155</v>
      </c>
      <c r="AT307" s="247" t="s">
        <v>151</v>
      </c>
      <c r="AU307" s="247" t="s">
        <v>85</v>
      </c>
      <c r="AY307" s="18" t="s">
        <v>149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83</v>
      </c>
      <c r="BK307" s="248">
        <f>ROUND(I307*H307,2)</f>
        <v>0</v>
      </c>
      <c r="BL307" s="18" t="s">
        <v>155</v>
      </c>
      <c r="BM307" s="247" t="s">
        <v>791</v>
      </c>
    </row>
    <row r="308" spans="1:63" s="12" customFormat="1" ht="25.9" customHeight="1">
      <c r="A308" s="12"/>
      <c r="B308" s="219"/>
      <c r="C308" s="220"/>
      <c r="D308" s="221" t="s">
        <v>74</v>
      </c>
      <c r="E308" s="222" t="s">
        <v>315</v>
      </c>
      <c r="F308" s="222" t="s">
        <v>316</v>
      </c>
      <c r="G308" s="220"/>
      <c r="H308" s="220"/>
      <c r="I308" s="223"/>
      <c r="J308" s="224">
        <f>BK308</f>
        <v>0</v>
      </c>
      <c r="K308" s="220"/>
      <c r="L308" s="225"/>
      <c r="M308" s="226"/>
      <c r="N308" s="227"/>
      <c r="O308" s="227"/>
      <c r="P308" s="228">
        <f>P309+P327+P334+P346+P383</f>
        <v>0</v>
      </c>
      <c r="Q308" s="227"/>
      <c r="R308" s="228">
        <f>R309+R327+R334+R346+R383</f>
        <v>2.0954996400000003</v>
      </c>
      <c r="S308" s="227"/>
      <c r="T308" s="229">
        <f>T309+T327+T334+T346+T383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0" t="s">
        <v>85</v>
      </c>
      <c r="AT308" s="231" t="s">
        <v>74</v>
      </c>
      <c r="AU308" s="231" t="s">
        <v>75</v>
      </c>
      <c r="AY308" s="230" t="s">
        <v>149</v>
      </c>
      <c r="BK308" s="232">
        <f>BK309+BK327+BK334+BK346+BK383</f>
        <v>0</v>
      </c>
    </row>
    <row r="309" spans="1:63" s="12" customFormat="1" ht="22.8" customHeight="1">
      <c r="A309" s="12"/>
      <c r="B309" s="219"/>
      <c r="C309" s="220"/>
      <c r="D309" s="221" t="s">
        <v>74</v>
      </c>
      <c r="E309" s="233" t="s">
        <v>317</v>
      </c>
      <c r="F309" s="233" t="s">
        <v>318</v>
      </c>
      <c r="G309" s="220"/>
      <c r="H309" s="220"/>
      <c r="I309" s="223"/>
      <c r="J309" s="234">
        <f>BK309</f>
        <v>0</v>
      </c>
      <c r="K309" s="220"/>
      <c r="L309" s="225"/>
      <c r="M309" s="226"/>
      <c r="N309" s="227"/>
      <c r="O309" s="227"/>
      <c r="P309" s="228">
        <f>SUM(P310:P326)</f>
        <v>0</v>
      </c>
      <c r="Q309" s="227"/>
      <c r="R309" s="228">
        <f>SUM(R310:R326)</f>
        <v>0.2597342</v>
      </c>
      <c r="S309" s="227"/>
      <c r="T309" s="229">
        <f>SUM(T310:T326)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30" t="s">
        <v>85</v>
      </c>
      <c r="AT309" s="231" t="s">
        <v>74</v>
      </c>
      <c r="AU309" s="231" t="s">
        <v>83</v>
      </c>
      <c r="AY309" s="230" t="s">
        <v>149</v>
      </c>
      <c r="BK309" s="232">
        <f>SUM(BK310:BK326)</f>
        <v>0</v>
      </c>
    </row>
    <row r="310" spans="1:65" s="2" customFormat="1" ht="24.15" customHeight="1">
      <c r="A310" s="39"/>
      <c r="B310" s="40"/>
      <c r="C310" s="235" t="s">
        <v>455</v>
      </c>
      <c r="D310" s="235" t="s">
        <v>151</v>
      </c>
      <c r="E310" s="236" t="s">
        <v>792</v>
      </c>
      <c r="F310" s="237" t="s">
        <v>793</v>
      </c>
      <c r="G310" s="238" t="s">
        <v>175</v>
      </c>
      <c r="H310" s="239">
        <v>36.711</v>
      </c>
      <c r="I310" s="240"/>
      <c r="J310" s="241">
        <f>ROUND(I310*H310,2)</f>
        <v>0</v>
      </c>
      <c r="K310" s="242"/>
      <c r="L310" s="45"/>
      <c r="M310" s="243" t="s">
        <v>1</v>
      </c>
      <c r="N310" s="244" t="s">
        <v>40</v>
      </c>
      <c r="O310" s="92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268</v>
      </c>
      <c r="AT310" s="247" t="s">
        <v>151</v>
      </c>
      <c r="AU310" s="247" t="s">
        <v>85</v>
      </c>
      <c r="AY310" s="18" t="s">
        <v>149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83</v>
      </c>
      <c r="BK310" s="248">
        <f>ROUND(I310*H310,2)</f>
        <v>0</v>
      </c>
      <c r="BL310" s="18" t="s">
        <v>268</v>
      </c>
      <c r="BM310" s="247" t="s">
        <v>794</v>
      </c>
    </row>
    <row r="311" spans="1:51" s="13" customFormat="1" ht="12">
      <c r="A311" s="13"/>
      <c r="B311" s="249"/>
      <c r="C311" s="250"/>
      <c r="D311" s="251" t="s">
        <v>157</v>
      </c>
      <c r="E311" s="252" t="s">
        <v>1</v>
      </c>
      <c r="F311" s="253" t="s">
        <v>795</v>
      </c>
      <c r="G311" s="250"/>
      <c r="H311" s="254">
        <v>16.041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157</v>
      </c>
      <c r="AU311" s="260" t="s">
        <v>85</v>
      </c>
      <c r="AV311" s="13" t="s">
        <v>85</v>
      </c>
      <c r="AW311" s="13" t="s">
        <v>32</v>
      </c>
      <c r="AX311" s="13" t="s">
        <v>75</v>
      </c>
      <c r="AY311" s="260" t="s">
        <v>149</v>
      </c>
    </row>
    <row r="312" spans="1:51" s="13" customFormat="1" ht="12">
      <c r="A312" s="13"/>
      <c r="B312" s="249"/>
      <c r="C312" s="250"/>
      <c r="D312" s="251" t="s">
        <v>157</v>
      </c>
      <c r="E312" s="252" t="s">
        <v>1</v>
      </c>
      <c r="F312" s="253" t="s">
        <v>796</v>
      </c>
      <c r="G312" s="250"/>
      <c r="H312" s="254">
        <v>18.011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157</v>
      </c>
      <c r="AU312" s="260" t="s">
        <v>85</v>
      </c>
      <c r="AV312" s="13" t="s">
        <v>85</v>
      </c>
      <c r="AW312" s="13" t="s">
        <v>32</v>
      </c>
      <c r="AX312" s="13" t="s">
        <v>75</v>
      </c>
      <c r="AY312" s="260" t="s">
        <v>149</v>
      </c>
    </row>
    <row r="313" spans="1:51" s="13" customFormat="1" ht="12">
      <c r="A313" s="13"/>
      <c r="B313" s="249"/>
      <c r="C313" s="250"/>
      <c r="D313" s="251" t="s">
        <v>157</v>
      </c>
      <c r="E313" s="252" t="s">
        <v>1</v>
      </c>
      <c r="F313" s="253" t="s">
        <v>797</v>
      </c>
      <c r="G313" s="250"/>
      <c r="H313" s="254">
        <v>1.373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157</v>
      </c>
      <c r="AU313" s="260" t="s">
        <v>85</v>
      </c>
      <c r="AV313" s="13" t="s">
        <v>85</v>
      </c>
      <c r="AW313" s="13" t="s">
        <v>32</v>
      </c>
      <c r="AX313" s="13" t="s">
        <v>75</v>
      </c>
      <c r="AY313" s="260" t="s">
        <v>149</v>
      </c>
    </row>
    <row r="314" spans="1:51" s="13" customFormat="1" ht="12">
      <c r="A314" s="13"/>
      <c r="B314" s="249"/>
      <c r="C314" s="250"/>
      <c r="D314" s="251" t="s">
        <v>157</v>
      </c>
      <c r="E314" s="252" t="s">
        <v>1</v>
      </c>
      <c r="F314" s="253" t="s">
        <v>798</v>
      </c>
      <c r="G314" s="250"/>
      <c r="H314" s="254">
        <v>1.286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157</v>
      </c>
      <c r="AU314" s="260" t="s">
        <v>85</v>
      </c>
      <c r="AV314" s="13" t="s">
        <v>85</v>
      </c>
      <c r="AW314" s="13" t="s">
        <v>32</v>
      </c>
      <c r="AX314" s="13" t="s">
        <v>75</v>
      </c>
      <c r="AY314" s="260" t="s">
        <v>149</v>
      </c>
    </row>
    <row r="315" spans="1:51" s="14" customFormat="1" ht="12">
      <c r="A315" s="14"/>
      <c r="B315" s="264"/>
      <c r="C315" s="265"/>
      <c r="D315" s="251" t="s">
        <v>157</v>
      </c>
      <c r="E315" s="266" t="s">
        <v>1</v>
      </c>
      <c r="F315" s="267" t="s">
        <v>178</v>
      </c>
      <c r="G315" s="265"/>
      <c r="H315" s="268">
        <v>36.711</v>
      </c>
      <c r="I315" s="269"/>
      <c r="J315" s="265"/>
      <c r="K315" s="265"/>
      <c r="L315" s="270"/>
      <c r="M315" s="271"/>
      <c r="N315" s="272"/>
      <c r="O315" s="272"/>
      <c r="P315" s="272"/>
      <c r="Q315" s="272"/>
      <c r="R315" s="272"/>
      <c r="S315" s="272"/>
      <c r="T315" s="27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4" t="s">
        <v>157</v>
      </c>
      <c r="AU315" s="274" t="s">
        <v>85</v>
      </c>
      <c r="AV315" s="14" t="s">
        <v>155</v>
      </c>
      <c r="AW315" s="14" t="s">
        <v>32</v>
      </c>
      <c r="AX315" s="14" t="s">
        <v>83</v>
      </c>
      <c r="AY315" s="274" t="s">
        <v>149</v>
      </c>
    </row>
    <row r="316" spans="1:65" s="2" customFormat="1" ht="16.5" customHeight="1">
      <c r="A316" s="39"/>
      <c r="B316" s="40"/>
      <c r="C316" s="299" t="s">
        <v>461</v>
      </c>
      <c r="D316" s="299" t="s">
        <v>710</v>
      </c>
      <c r="E316" s="300" t="s">
        <v>799</v>
      </c>
      <c r="F316" s="301" t="s">
        <v>800</v>
      </c>
      <c r="G316" s="302" t="s">
        <v>182</v>
      </c>
      <c r="H316" s="303">
        <v>0.014</v>
      </c>
      <c r="I316" s="304"/>
      <c r="J316" s="305">
        <f>ROUND(I316*H316,2)</f>
        <v>0</v>
      </c>
      <c r="K316" s="306"/>
      <c r="L316" s="307"/>
      <c r="M316" s="308" t="s">
        <v>1</v>
      </c>
      <c r="N316" s="309" t="s">
        <v>40</v>
      </c>
      <c r="O316" s="92"/>
      <c r="P316" s="245">
        <f>O316*H316</f>
        <v>0</v>
      </c>
      <c r="Q316" s="245">
        <v>1</v>
      </c>
      <c r="R316" s="245">
        <f>Q316*H316</f>
        <v>0.014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358</v>
      </c>
      <c r="AT316" s="247" t="s">
        <v>710</v>
      </c>
      <c r="AU316" s="247" t="s">
        <v>85</v>
      </c>
      <c r="AY316" s="18" t="s">
        <v>149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83</v>
      </c>
      <c r="BK316" s="248">
        <f>ROUND(I316*H316,2)</f>
        <v>0</v>
      </c>
      <c r="BL316" s="18" t="s">
        <v>268</v>
      </c>
      <c r="BM316" s="247" t="s">
        <v>801</v>
      </c>
    </row>
    <row r="317" spans="1:51" s="13" customFormat="1" ht="12">
      <c r="A317" s="13"/>
      <c r="B317" s="249"/>
      <c r="C317" s="250"/>
      <c r="D317" s="251" t="s">
        <v>157</v>
      </c>
      <c r="E317" s="250"/>
      <c r="F317" s="253" t="s">
        <v>802</v>
      </c>
      <c r="G317" s="250"/>
      <c r="H317" s="254">
        <v>0.014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157</v>
      </c>
      <c r="AU317" s="260" t="s">
        <v>85</v>
      </c>
      <c r="AV317" s="13" t="s">
        <v>85</v>
      </c>
      <c r="AW317" s="13" t="s">
        <v>4</v>
      </c>
      <c r="AX317" s="13" t="s">
        <v>83</v>
      </c>
      <c r="AY317" s="260" t="s">
        <v>149</v>
      </c>
    </row>
    <row r="318" spans="1:65" s="2" customFormat="1" ht="24.15" customHeight="1">
      <c r="A318" s="39"/>
      <c r="B318" s="40"/>
      <c r="C318" s="235" t="s">
        <v>465</v>
      </c>
      <c r="D318" s="235" t="s">
        <v>151</v>
      </c>
      <c r="E318" s="236" t="s">
        <v>803</v>
      </c>
      <c r="F318" s="237" t="s">
        <v>804</v>
      </c>
      <c r="G318" s="238" t="s">
        <v>175</v>
      </c>
      <c r="H318" s="239">
        <v>36.711</v>
      </c>
      <c r="I318" s="240"/>
      <c r="J318" s="241">
        <f>ROUND(I318*H318,2)</f>
        <v>0</v>
      </c>
      <c r="K318" s="242"/>
      <c r="L318" s="45"/>
      <c r="M318" s="243" t="s">
        <v>1</v>
      </c>
      <c r="N318" s="244" t="s">
        <v>40</v>
      </c>
      <c r="O318" s="92"/>
      <c r="P318" s="245">
        <f>O318*H318</f>
        <v>0</v>
      </c>
      <c r="Q318" s="245">
        <v>0.0004</v>
      </c>
      <c r="R318" s="245">
        <f>Q318*H318</f>
        <v>0.0146844</v>
      </c>
      <c r="S318" s="245">
        <v>0</v>
      </c>
      <c r="T318" s="24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7" t="s">
        <v>268</v>
      </c>
      <c r="AT318" s="247" t="s">
        <v>151</v>
      </c>
      <c r="AU318" s="247" t="s">
        <v>85</v>
      </c>
      <c r="AY318" s="18" t="s">
        <v>149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8" t="s">
        <v>83</v>
      </c>
      <c r="BK318" s="248">
        <f>ROUND(I318*H318,2)</f>
        <v>0</v>
      </c>
      <c r="BL318" s="18" t="s">
        <v>268</v>
      </c>
      <c r="BM318" s="247" t="s">
        <v>805</v>
      </c>
    </row>
    <row r="319" spans="1:51" s="13" customFormat="1" ht="12">
      <c r="A319" s="13"/>
      <c r="B319" s="249"/>
      <c r="C319" s="250"/>
      <c r="D319" s="251" t="s">
        <v>157</v>
      </c>
      <c r="E319" s="252" t="s">
        <v>1</v>
      </c>
      <c r="F319" s="253" t="s">
        <v>795</v>
      </c>
      <c r="G319" s="250"/>
      <c r="H319" s="254">
        <v>16.041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157</v>
      </c>
      <c r="AU319" s="260" t="s">
        <v>85</v>
      </c>
      <c r="AV319" s="13" t="s">
        <v>85</v>
      </c>
      <c r="AW319" s="13" t="s">
        <v>32</v>
      </c>
      <c r="AX319" s="13" t="s">
        <v>75</v>
      </c>
      <c r="AY319" s="260" t="s">
        <v>149</v>
      </c>
    </row>
    <row r="320" spans="1:51" s="13" customFormat="1" ht="12">
      <c r="A320" s="13"/>
      <c r="B320" s="249"/>
      <c r="C320" s="250"/>
      <c r="D320" s="251" t="s">
        <v>157</v>
      </c>
      <c r="E320" s="252" t="s">
        <v>1</v>
      </c>
      <c r="F320" s="253" t="s">
        <v>796</v>
      </c>
      <c r="G320" s="250"/>
      <c r="H320" s="254">
        <v>18.011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157</v>
      </c>
      <c r="AU320" s="260" t="s">
        <v>85</v>
      </c>
      <c r="AV320" s="13" t="s">
        <v>85</v>
      </c>
      <c r="AW320" s="13" t="s">
        <v>32</v>
      </c>
      <c r="AX320" s="13" t="s">
        <v>75</v>
      </c>
      <c r="AY320" s="260" t="s">
        <v>149</v>
      </c>
    </row>
    <row r="321" spans="1:51" s="13" customFormat="1" ht="12">
      <c r="A321" s="13"/>
      <c r="B321" s="249"/>
      <c r="C321" s="250"/>
      <c r="D321" s="251" t="s">
        <v>157</v>
      </c>
      <c r="E321" s="252" t="s">
        <v>1</v>
      </c>
      <c r="F321" s="253" t="s">
        <v>797</v>
      </c>
      <c r="G321" s="250"/>
      <c r="H321" s="254">
        <v>1.373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157</v>
      </c>
      <c r="AU321" s="260" t="s">
        <v>85</v>
      </c>
      <c r="AV321" s="13" t="s">
        <v>85</v>
      </c>
      <c r="AW321" s="13" t="s">
        <v>32</v>
      </c>
      <c r="AX321" s="13" t="s">
        <v>75</v>
      </c>
      <c r="AY321" s="260" t="s">
        <v>149</v>
      </c>
    </row>
    <row r="322" spans="1:51" s="13" customFormat="1" ht="12">
      <c r="A322" s="13"/>
      <c r="B322" s="249"/>
      <c r="C322" s="250"/>
      <c r="D322" s="251" t="s">
        <v>157</v>
      </c>
      <c r="E322" s="252" t="s">
        <v>1</v>
      </c>
      <c r="F322" s="253" t="s">
        <v>798</v>
      </c>
      <c r="G322" s="250"/>
      <c r="H322" s="254">
        <v>1.286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157</v>
      </c>
      <c r="AU322" s="260" t="s">
        <v>85</v>
      </c>
      <c r="AV322" s="13" t="s">
        <v>85</v>
      </c>
      <c r="AW322" s="13" t="s">
        <v>32</v>
      </c>
      <c r="AX322" s="13" t="s">
        <v>75</v>
      </c>
      <c r="AY322" s="260" t="s">
        <v>149</v>
      </c>
    </row>
    <row r="323" spans="1:51" s="14" customFormat="1" ht="12">
      <c r="A323" s="14"/>
      <c r="B323" s="264"/>
      <c r="C323" s="265"/>
      <c r="D323" s="251" t="s">
        <v>157</v>
      </c>
      <c r="E323" s="266" t="s">
        <v>1</v>
      </c>
      <c r="F323" s="267" t="s">
        <v>178</v>
      </c>
      <c r="G323" s="265"/>
      <c r="H323" s="268">
        <v>36.711</v>
      </c>
      <c r="I323" s="269"/>
      <c r="J323" s="265"/>
      <c r="K323" s="265"/>
      <c r="L323" s="270"/>
      <c r="M323" s="271"/>
      <c r="N323" s="272"/>
      <c r="O323" s="272"/>
      <c r="P323" s="272"/>
      <c r="Q323" s="272"/>
      <c r="R323" s="272"/>
      <c r="S323" s="272"/>
      <c r="T323" s="27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4" t="s">
        <v>157</v>
      </c>
      <c r="AU323" s="274" t="s">
        <v>85</v>
      </c>
      <c r="AV323" s="14" t="s">
        <v>155</v>
      </c>
      <c r="AW323" s="14" t="s">
        <v>32</v>
      </c>
      <c r="AX323" s="14" t="s">
        <v>83</v>
      </c>
      <c r="AY323" s="274" t="s">
        <v>149</v>
      </c>
    </row>
    <row r="324" spans="1:65" s="2" customFormat="1" ht="44.25" customHeight="1">
      <c r="A324" s="39"/>
      <c r="B324" s="40"/>
      <c r="C324" s="299" t="s">
        <v>474</v>
      </c>
      <c r="D324" s="299" t="s">
        <v>710</v>
      </c>
      <c r="E324" s="300" t="s">
        <v>806</v>
      </c>
      <c r="F324" s="301" t="s">
        <v>807</v>
      </c>
      <c r="G324" s="302" t="s">
        <v>175</v>
      </c>
      <c r="H324" s="303">
        <v>42.787</v>
      </c>
      <c r="I324" s="304"/>
      <c r="J324" s="305">
        <f>ROUND(I324*H324,2)</f>
        <v>0</v>
      </c>
      <c r="K324" s="306"/>
      <c r="L324" s="307"/>
      <c r="M324" s="308" t="s">
        <v>1</v>
      </c>
      <c r="N324" s="309" t="s">
        <v>40</v>
      </c>
      <c r="O324" s="92"/>
      <c r="P324" s="245">
        <f>O324*H324</f>
        <v>0</v>
      </c>
      <c r="Q324" s="245">
        <v>0.0054</v>
      </c>
      <c r="R324" s="245">
        <f>Q324*H324</f>
        <v>0.2310498</v>
      </c>
      <c r="S324" s="245">
        <v>0</v>
      </c>
      <c r="T324" s="24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7" t="s">
        <v>358</v>
      </c>
      <c r="AT324" s="247" t="s">
        <v>710</v>
      </c>
      <c r="AU324" s="247" t="s">
        <v>85</v>
      </c>
      <c r="AY324" s="18" t="s">
        <v>149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18" t="s">
        <v>83</v>
      </c>
      <c r="BK324" s="248">
        <f>ROUND(I324*H324,2)</f>
        <v>0</v>
      </c>
      <c r="BL324" s="18" t="s">
        <v>268</v>
      </c>
      <c r="BM324" s="247" t="s">
        <v>808</v>
      </c>
    </row>
    <row r="325" spans="1:51" s="13" customFormat="1" ht="12">
      <c r="A325" s="13"/>
      <c r="B325" s="249"/>
      <c r="C325" s="250"/>
      <c r="D325" s="251" t="s">
        <v>157</v>
      </c>
      <c r="E325" s="250"/>
      <c r="F325" s="253" t="s">
        <v>809</v>
      </c>
      <c r="G325" s="250"/>
      <c r="H325" s="254">
        <v>42.787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157</v>
      </c>
      <c r="AU325" s="260" t="s">
        <v>85</v>
      </c>
      <c r="AV325" s="13" t="s">
        <v>85</v>
      </c>
      <c r="AW325" s="13" t="s">
        <v>4</v>
      </c>
      <c r="AX325" s="13" t="s">
        <v>83</v>
      </c>
      <c r="AY325" s="260" t="s">
        <v>149</v>
      </c>
    </row>
    <row r="326" spans="1:65" s="2" customFormat="1" ht="24.15" customHeight="1">
      <c r="A326" s="39"/>
      <c r="B326" s="40"/>
      <c r="C326" s="235" t="s">
        <v>478</v>
      </c>
      <c r="D326" s="235" t="s">
        <v>151</v>
      </c>
      <c r="E326" s="236" t="s">
        <v>810</v>
      </c>
      <c r="F326" s="237" t="s">
        <v>811</v>
      </c>
      <c r="G326" s="238" t="s">
        <v>182</v>
      </c>
      <c r="H326" s="239">
        <v>0.26</v>
      </c>
      <c r="I326" s="240"/>
      <c r="J326" s="241">
        <f>ROUND(I326*H326,2)</f>
        <v>0</v>
      </c>
      <c r="K326" s="242"/>
      <c r="L326" s="45"/>
      <c r="M326" s="243" t="s">
        <v>1</v>
      </c>
      <c r="N326" s="244" t="s">
        <v>40</v>
      </c>
      <c r="O326" s="92"/>
      <c r="P326" s="245">
        <f>O326*H326</f>
        <v>0</v>
      </c>
      <c r="Q326" s="245">
        <v>0</v>
      </c>
      <c r="R326" s="245">
        <f>Q326*H326</f>
        <v>0</v>
      </c>
      <c r="S326" s="245">
        <v>0</v>
      </c>
      <c r="T326" s="24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7" t="s">
        <v>268</v>
      </c>
      <c r="AT326" s="247" t="s">
        <v>151</v>
      </c>
      <c r="AU326" s="247" t="s">
        <v>85</v>
      </c>
      <c r="AY326" s="18" t="s">
        <v>149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8" t="s">
        <v>83</v>
      </c>
      <c r="BK326" s="248">
        <f>ROUND(I326*H326,2)</f>
        <v>0</v>
      </c>
      <c r="BL326" s="18" t="s">
        <v>268</v>
      </c>
      <c r="BM326" s="247" t="s">
        <v>812</v>
      </c>
    </row>
    <row r="327" spans="1:63" s="12" customFormat="1" ht="22.8" customHeight="1">
      <c r="A327" s="12"/>
      <c r="B327" s="219"/>
      <c r="C327" s="220"/>
      <c r="D327" s="221" t="s">
        <v>74</v>
      </c>
      <c r="E327" s="233" t="s">
        <v>813</v>
      </c>
      <c r="F327" s="233" t="s">
        <v>814</v>
      </c>
      <c r="G327" s="220"/>
      <c r="H327" s="220"/>
      <c r="I327" s="223"/>
      <c r="J327" s="234">
        <f>BK327</f>
        <v>0</v>
      </c>
      <c r="K327" s="220"/>
      <c r="L327" s="225"/>
      <c r="M327" s="226"/>
      <c r="N327" s="227"/>
      <c r="O327" s="227"/>
      <c r="P327" s="228">
        <f>SUM(P328:P333)</f>
        <v>0</v>
      </c>
      <c r="Q327" s="227"/>
      <c r="R327" s="228">
        <f>SUM(R328:R333)</f>
        <v>1.3736520000000003</v>
      </c>
      <c r="S327" s="227"/>
      <c r="T327" s="229">
        <f>SUM(T328:T333)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30" t="s">
        <v>85</v>
      </c>
      <c r="AT327" s="231" t="s">
        <v>74</v>
      </c>
      <c r="AU327" s="231" t="s">
        <v>83</v>
      </c>
      <c r="AY327" s="230" t="s">
        <v>149</v>
      </c>
      <c r="BK327" s="232">
        <f>SUM(BK328:BK333)</f>
        <v>0</v>
      </c>
    </row>
    <row r="328" spans="1:65" s="2" customFormat="1" ht="24.15" customHeight="1">
      <c r="A328" s="39"/>
      <c r="B328" s="40"/>
      <c r="C328" s="235" t="s">
        <v>485</v>
      </c>
      <c r="D328" s="235" t="s">
        <v>151</v>
      </c>
      <c r="E328" s="236" t="s">
        <v>815</v>
      </c>
      <c r="F328" s="237" t="s">
        <v>816</v>
      </c>
      <c r="G328" s="238" t="s">
        <v>175</v>
      </c>
      <c r="H328" s="239">
        <v>199.08</v>
      </c>
      <c r="I328" s="240"/>
      <c r="J328" s="241">
        <f>ROUND(I328*H328,2)</f>
        <v>0</v>
      </c>
      <c r="K328" s="242"/>
      <c r="L328" s="45"/>
      <c r="M328" s="243" t="s">
        <v>1</v>
      </c>
      <c r="N328" s="244" t="s">
        <v>40</v>
      </c>
      <c r="O328" s="92"/>
      <c r="P328" s="245">
        <f>O328*H328</f>
        <v>0</v>
      </c>
      <c r="Q328" s="245">
        <v>0.006</v>
      </c>
      <c r="R328" s="245">
        <f>Q328*H328</f>
        <v>1.1944800000000002</v>
      </c>
      <c r="S328" s="245">
        <v>0</v>
      </c>
      <c r="T328" s="246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7" t="s">
        <v>268</v>
      </c>
      <c r="AT328" s="247" t="s">
        <v>151</v>
      </c>
      <c r="AU328" s="247" t="s">
        <v>85</v>
      </c>
      <c r="AY328" s="18" t="s">
        <v>149</v>
      </c>
      <c r="BE328" s="248">
        <f>IF(N328="základní",J328,0)</f>
        <v>0</v>
      </c>
      <c r="BF328" s="248">
        <f>IF(N328="snížená",J328,0)</f>
        <v>0</v>
      </c>
      <c r="BG328" s="248">
        <f>IF(N328="zákl. přenesená",J328,0)</f>
        <v>0</v>
      </c>
      <c r="BH328" s="248">
        <f>IF(N328="sníž. přenesená",J328,0)</f>
        <v>0</v>
      </c>
      <c r="BI328" s="248">
        <f>IF(N328="nulová",J328,0)</f>
        <v>0</v>
      </c>
      <c r="BJ328" s="18" t="s">
        <v>83</v>
      </c>
      <c r="BK328" s="248">
        <f>ROUND(I328*H328,2)</f>
        <v>0</v>
      </c>
      <c r="BL328" s="18" t="s">
        <v>268</v>
      </c>
      <c r="BM328" s="247" t="s">
        <v>817</v>
      </c>
    </row>
    <row r="329" spans="1:51" s="13" customFormat="1" ht="12">
      <c r="A329" s="13"/>
      <c r="B329" s="249"/>
      <c r="C329" s="250"/>
      <c r="D329" s="251" t="s">
        <v>157</v>
      </c>
      <c r="E329" s="252" t="s">
        <v>1</v>
      </c>
      <c r="F329" s="253" t="s">
        <v>818</v>
      </c>
      <c r="G329" s="250"/>
      <c r="H329" s="254">
        <v>59.4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157</v>
      </c>
      <c r="AU329" s="260" t="s">
        <v>85</v>
      </c>
      <c r="AV329" s="13" t="s">
        <v>85</v>
      </c>
      <c r="AW329" s="13" t="s">
        <v>32</v>
      </c>
      <c r="AX329" s="13" t="s">
        <v>75</v>
      </c>
      <c r="AY329" s="260" t="s">
        <v>149</v>
      </c>
    </row>
    <row r="330" spans="1:51" s="13" customFormat="1" ht="12">
      <c r="A330" s="13"/>
      <c r="B330" s="249"/>
      <c r="C330" s="250"/>
      <c r="D330" s="251" t="s">
        <v>157</v>
      </c>
      <c r="E330" s="252" t="s">
        <v>1</v>
      </c>
      <c r="F330" s="253" t="s">
        <v>819</v>
      </c>
      <c r="G330" s="250"/>
      <c r="H330" s="254">
        <v>81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157</v>
      </c>
      <c r="AU330" s="260" t="s">
        <v>85</v>
      </c>
      <c r="AV330" s="13" t="s">
        <v>85</v>
      </c>
      <c r="AW330" s="13" t="s">
        <v>32</v>
      </c>
      <c r="AX330" s="13" t="s">
        <v>75</v>
      </c>
      <c r="AY330" s="260" t="s">
        <v>149</v>
      </c>
    </row>
    <row r="331" spans="1:51" s="13" customFormat="1" ht="12">
      <c r="A331" s="13"/>
      <c r="B331" s="249"/>
      <c r="C331" s="250"/>
      <c r="D331" s="251" t="s">
        <v>157</v>
      </c>
      <c r="E331" s="252" t="s">
        <v>1</v>
      </c>
      <c r="F331" s="253" t="s">
        <v>820</v>
      </c>
      <c r="G331" s="250"/>
      <c r="H331" s="254">
        <v>58.68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157</v>
      </c>
      <c r="AU331" s="260" t="s">
        <v>85</v>
      </c>
      <c r="AV331" s="13" t="s">
        <v>85</v>
      </c>
      <c r="AW331" s="13" t="s">
        <v>32</v>
      </c>
      <c r="AX331" s="13" t="s">
        <v>75</v>
      </c>
      <c r="AY331" s="260" t="s">
        <v>149</v>
      </c>
    </row>
    <row r="332" spans="1:51" s="14" customFormat="1" ht="12">
      <c r="A332" s="14"/>
      <c r="B332" s="264"/>
      <c r="C332" s="265"/>
      <c r="D332" s="251" t="s">
        <v>157</v>
      </c>
      <c r="E332" s="266" t="s">
        <v>1</v>
      </c>
      <c r="F332" s="267" t="s">
        <v>178</v>
      </c>
      <c r="G332" s="265"/>
      <c r="H332" s="268">
        <v>199.08</v>
      </c>
      <c r="I332" s="269"/>
      <c r="J332" s="265"/>
      <c r="K332" s="265"/>
      <c r="L332" s="270"/>
      <c r="M332" s="271"/>
      <c r="N332" s="272"/>
      <c r="O332" s="272"/>
      <c r="P332" s="272"/>
      <c r="Q332" s="272"/>
      <c r="R332" s="272"/>
      <c r="S332" s="272"/>
      <c r="T332" s="27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4" t="s">
        <v>157</v>
      </c>
      <c r="AU332" s="274" t="s">
        <v>85</v>
      </c>
      <c r="AV332" s="14" t="s">
        <v>155</v>
      </c>
      <c r="AW332" s="14" t="s">
        <v>32</v>
      </c>
      <c r="AX332" s="14" t="s">
        <v>83</v>
      </c>
      <c r="AY332" s="274" t="s">
        <v>149</v>
      </c>
    </row>
    <row r="333" spans="1:65" s="2" customFormat="1" ht="24.15" customHeight="1">
      <c r="A333" s="39"/>
      <c r="B333" s="40"/>
      <c r="C333" s="299" t="s">
        <v>509</v>
      </c>
      <c r="D333" s="299" t="s">
        <v>710</v>
      </c>
      <c r="E333" s="300" t="s">
        <v>821</v>
      </c>
      <c r="F333" s="301" t="s">
        <v>822</v>
      </c>
      <c r="G333" s="302" t="s">
        <v>175</v>
      </c>
      <c r="H333" s="303">
        <v>199.08</v>
      </c>
      <c r="I333" s="304"/>
      <c r="J333" s="305">
        <f>ROUND(I333*H333,2)</f>
        <v>0</v>
      </c>
      <c r="K333" s="306"/>
      <c r="L333" s="307"/>
      <c r="M333" s="308" t="s">
        <v>1</v>
      </c>
      <c r="N333" s="309" t="s">
        <v>40</v>
      </c>
      <c r="O333" s="92"/>
      <c r="P333" s="245">
        <f>O333*H333</f>
        <v>0</v>
      </c>
      <c r="Q333" s="245">
        <v>0.0009</v>
      </c>
      <c r="R333" s="245">
        <f>Q333*H333</f>
        <v>0.179172</v>
      </c>
      <c r="S333" s="245">
        <v>0</v>
      </c>
      <c r="T333" s="24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7" t="s">
        <v>358</v>
      </c>
      <c r="AT333" s="247" t="s">
        <v>710</v>
      </c>
      <c r="AU333" s="247" t="s">
        <v>85</v>
      </c>
      <c r="AY333" s="18" t="s">
        <v>149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18" t="s">
        <v>83</v>
      </c>
      <c r="BK333" s="248">
        <f>ROUND(I333*H333,2)</f>
        <v>0</v>
      </c>
      <c r="BL333" s="18" t="s">
        <v>268</v>
      </c>
      <c r="BM333" s="247" t="s">
        <v>823</v>
      </c>
    </row>
    <row r="334" spans="1:63" s="12" customFormat="1" ht="22.8" customHeight="1">
      <c r="A334" s="12"/>
      <c r="B334" s="219"/>
      <c r="C334" s="220"/>
      <c r="D334" s="221" t="s">
        <v>74</v>
      </c>
      <c r="E334" s="233" t="s">
        <v>824</v>
      </c>
      <c r="F334" s="233" t="s">
        <v>825</v>
      </c>
      <c r="G334" s="220"/>
      <c r="H334" s="220"/>
      <c r="I334" s="223"/>
      <c r="J334" s="234">
        <f>BK334</f>
        <v>0</v>
      </c>
      <c r="K334" s="220"/>
      <c r="L334" s="225"/>
      <c r="M334" s="226"/>
      <c r="N334" s="227"/>
      <c r="O334" s="227"/>
      <c r="P334" s="228">
        <f>SUM(P335:P345)</f>
        <v>0</v>
      </c>
      <c r="Q334" s="227"/>
      <c r="R334" s="228">
        <f>SUM(R335:R345)</f>
        <v>0.139838</v>
      </c>
      <c r="S334" s="227"/>
      <c r="T334" s="229">
        <f>SUM(T335:T345)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30" t="s">
        <v>85</v>
      </c>
      <c r="AT334" s="231" t="s">
        <v>74</v>
      </c>
      <c r="AU334" s="231" t="s">
        <v>83</v>
      </c>
      <c r="AY334" s="230" t="s">
        <v>149</v>
      </c>
      <c r="BK334" s="232">
        <f>SUM(BK335:BK345)</f>
        <v>0</v>
      </c>
    </row>
    <row r="335" spans="1:65" s="2" customFormat="1" ht="24.15" customHeight="1">
      <c r="A335" s="39"/>
      <c r="B335" s="40"/>
      <c r="C335" s="235" t="s">
        <v>535</v>
      </c>
      <c r="D335" s="235" t="s">
        <v>151</v>
      </c>
      <c r="E335" s="236" t="s">
        <v>826</v>
      </c>
      <c r="F335" s="237" t="s">
        <v>827</v>
      </c>
      <c r="G335" s="238" t="s">
        <v>378</v>
      </c>
      <c r="H335" s="239">
        <v>5.8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40</v>
      </c>
      <c r="O335" s="92"/>
      <c r="P335" s="245">
        <f>O335*H335</f>
        <v>0</v>
      </c>
      <c r="Q335" s="245">
        <v>0.00011</v>
      </c>
      <c r="R335" s="245">
        <f>Q335*H335</f>
        <v>0.000638</v>
      </c>
      <c r="S335" s="245">
        <v>0</v>
      </c>
      <c r="T335" s="24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268</v>
      </c>
      <c r="AT335" s="247" t="s">
        <v>151</v>
      </c>
      <c r="AU335" s="247" t="s">
        <v>85</v>
      </c>
      <c r="AY335" s="18" t="s">
        <v>149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83</v>
      </c>
      <c r="BK335" s="248">
        <f>ROUND(I335*H335,2)</f>
        <v>0</v>
      </c>
      <c r="BL335" s="18" t="s">
        <v>268</v>
      </c>
      <c r="BM335" s="247" t="s">
        <v>828</v>
      </c>
    </row>
    <row r="336" spans="1:51" s="13" customFormat="1" ht="12">
      <c r="A336" s="13"/>
      <c r="B336" s="249"/>
      <c r="C336" s="250"/>
      <c r="D336" s="251" t="s">
        <v>157</v>
      </c>
      <c r="E336" s="252" t="s">
        <v>1</v>
      </c>
      <c r="F336" s="253" t="s">
        <v>829</v>
      </c>
      <c r="G336" s="250"/>
      <c r="H336" s="254">
        <v>2.8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157</v>
      </c>
      <c r="AU336" s="260" t="s">
        <v>85</v>
      </c>
      <c r="AV336" s="13" t="s">
        <v>85</v>
      </c>
      <c r="AW336" s="13" t="s">
        <v>32</v>
      </c>
      <c r="AX336" s="13" t="s">
        <v>75</v>
      </c>
      <c r="AY336" s="260" t="s">
        <v>149</v>
      </c>
    </row>
    <row r="337" spans="1:51" s="13" customFormat="1" ht="12">
      <c r="A337" s="13"/>
      <c r="B337" s="249"/>
      <c r="C337" s="250"/>
      <c r="D337" s="251" t="s">
        <v>157</v>
      </c>
      <c r="E337" s="252" t="s">
        <v>1</v>
      </c>
      <c r="F337" s="253" t="s">
        <v>830</v>
      </c>
      <c r="G337" s="250"/>
      <c r="H337" s="254">
        <v>3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157</v>
      </c>
      <c r="AU337" s="260" t="s">
        <v>85</v>
      </c>
      <c r="AV337" s="13" t="s">
        <v>85</v>
      </c>
      <c r="AW337" s="13" t="s">
        <v>32</v>
      </c>
      <c r="AX337" s="13" t="s">
        <v>75</v>
      </c>
      <c r="AY337" s="260" t="s">
        <v>149</v>
      </c>
    </row>
    <row r="338" spans="1:51" s="14" customFormat="1" ht="12">
      <c r="A338" s="14"/>
      <c r="B338" s="264"/>
      <c r="C338" s="265"/>
      <c r="D338" s="251" t="s">
        <v>157</v>
      </c>
      <c r="E338" s="266" t="s">
        <v>1</v>
      </c>
      <c r="F338" s="267" t="s">
        <v>178</v>
      </c>
      <c r="G338" s="265"/>
      <c r="H338" s="268">
        <v>5.8</v>
      </c>
      <c r="I338" s="269"/>
      <c r="J338" s="265"/>
      <c r="K338" s="265"/>
      <c r="L338" s="270"/>
      <c r="M338" s="271"/>
      <c r="N338" s="272"/>
      <c r="O338" s="272"/>
      <c r="P338" s="272"/>
      <c r="Q338" s="272"/>
      <c r="R338" s="272"/>
      <c r="S338" s="272"/>
      <c r="T338" s="27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4" t="s">
        <v>157</v>
      </c>
      <c r="AU338" s="274" t="s">
        <v>85</v>
      </c>
      <c r="AV338" s="14" t="s">
        <v>155</v>
      </c>
      <c r="AW338" s="14" t="s">
        <v>32</v>
      </c>
      <c r="AX338" s="14" t="s">
        <v>83</v>
      </c>
      <c r="AY338" s="274" t="s">
        <v>149</v>
      </c>
    </row>
    <row r="339" spans="1:65" s="2" customFormat="1" ht="16.5" customHeight="1">
      <c r="A339" s="39"/>
      <c r="B339" s="40"/>
      <c r="C339" s="299" t="s">
        <v>541</v>
      </c>
      <c r="D339" s="299" t="s">
        <v>710</v>
      </c>
      <c r="E339" s="300" t="s">
        <v>831</v>
      </c>
      <c r="F339" s="301" t="s">
        <v>832</v>
      </c>
      <c r="G339" s="302" t="s">
        <v>378</v>
      </c>
      <c r="H339" s="303">
        <v>5.8</v>
      </c>
      <c r="I339" s="304"/>
      <c r="J339" s="305">
        <f>ROUND(I339*H339,2)</f>
        <v>0</v>
      </c>
      <c r="K339" s="306"/>
      <c r="L339" s="307"/>
      <c r="M339" s="308" t="s">
        <v>1</v>
      </c>
      <c r="N339" s="309" t="s">
        <v>40</v>
      </c>
      <c r="O339" s="92"/>
      <c r="P339" s="245">
        <f>O339*H339</f>
        <v>0</v>
      </c>
      <c r="Q339" s="245">
        <v>0</v>
      </c>
      <c r="R339" s="245">
        <f>Q339*H339</f>
        <v>0</v>
      </c>
      <c r="S339" s="245">
        <v>0</v>
      </c>
      <c r="T339" s="24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358</v>
      </c>
      <c r="AT339" s="247" t="s">
        <v>710</v>
      </c>
      <c r="AU339" s="247" t="s">
        <v>85</v>
      </c>
      <c r="AY339" s="18" t="s">
        <v>149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83</v>
      </c>
      <c r="BK339" s="248">
        <f>ROUND(I339*H339,2)</f>
        <v>0</v>
      </c>
      <c r="BL339" s="18" t="s">
        <v>268</v>
      </c>
      <c r="BM339" s="247" t="s">
        <v>833</v>
      </c>
    </row>
    <row r="340" spans="1:65" s="2" customFormat="1" ht="24.15" customHeight="1">
      <c r="A340" s="39"/>
      <c r="B340" s="40"/>
      <c r="C340" s="235" t="s">
        <v>547</v>
      </c>
      <c r="D340" s="235" t="s">
        <v>151</v>
      </c>
      <c r="E340" s="236" t="s">
        <v>834</v>
      </c>
      <c r="F340" s="237" t="s">
        <v>835</v>
      </c>
      <c r="G340" s="238" t="s">
        <v>365</v>
      </c>
      <c r="H340" s="239">
        <v>29</v>
      </c>
      <c r="I340" s="240"/>
      <c r="J340" s="241">
        <f>ROUND(I340*H340,2)</f>
        <v>0</v>
      </c>
      <c r="K340" s="242"/>
      <c r="L340" s="45"/>
      <c r="M340" s="243" t="s">
        <v>1</v>
      </c>
      <c r="N340" s="244" t="s">
        <v>40</v>
      </c>
      <c r="O340" s="92"/>
      <c r="P340" s="245">
        <f>O340*H340</f>
        <v>0</v>
      </c>
      <c r="Q340" s="245">
        <v>0</v>
      </c>
      <c r="R340" s="245">
        <f>Q340*H340</f>
        <v>0</v>
      </c>
      <c r="S340" s="245">
        <v>0</v>
      </c>
      <c r="T340" s="246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7" t="s">
        <v>268</v>
      </c>
      <c r="AT340" s="247" t="s">
        <v>151</v>
      </c>
      <c r="AU340" s="247" t="s">
        <v>85</v>
      </c>
      <c r="AY340" s="18" t="s">
        <v>149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18" t="s">
        <v>83</v>
      </c>
      <c r="BK340" s="248">
        <f>ROUND(I340*H340,2)</f>
        <v>0</v>
      </c>
      <c r="BL340" s="18" t="s">
        <v>268</v>
      </c>
      <c r="BM340" s="247" t="s">
        <v>836</v>
      </c>
    </row>
    <row r="341" spans="1:51" s="13" customFormat="1" ht="12">
      <c r="A341" s="13"/>
      <c r="B341" s="249"/>
      <c r="C341" s="250"/>
      <c r="D341" s="251" t="s">
        <v>157</v>
      </c>
      <c r="E341" s="252" t="s">
        <v>1</v>
      </c>
      <c r="F341" s="253" t="s">
        <v>779</v>
      </c>
      <c r="G341" s="250"/>
      <c r="H341" s="254">
        <v>18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157</v>
      </c>
      <c r="AU341" s="260" t="s">
        <v>85</v>
      </c>
      <c r="AV341" s="13" t="s">
        <v>85</v>
      </c>
      <c r="AW341" s="13" t="s">
        <v>32</v>
      </c>
      <c r="AX341" s="13" t="s">
        <v>75</v>
      </c>
      <c r="AY341" s="260" t="s">
        <v>149</v>
      </c>
    </row>
    <row r="342" spans="1:51" s="13" customFormat="1" ht="12">
      <c r="A342" s="13"/>
      <c r="B342" s="249"/>
      <c r="C342" s="250"/>
      <c r="D342" s="251" t="s">
        <v>157</v>
      </c>
      <c r="E342" s="252" t="s">
        <v>1</v>
      </c>
      <c r="F342" s="253" t="s">
        <v>235</v>
      </c>
      <c r="G342" s="250"/>
      <c r="H342" s="254">
        <v>11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157</v>
      </c>
      <c r="AU342" s="260" t="s">
        <v>85</v>
      </c>
      <c r="AV342" s="13" t="s">
        <v>85</v>
      </c>
      <c r="AW342" s="13" t="s">
        <v>32</v>
      </c>
      <c r="AX342" s="13" t="s">
        <v>75</v>
      </c>
      <c r="AY342" s="260" t="s">
        <v>149</v>
      </c>
    </row>
    <row r="343" spans="1:51" s="14" customFormat="1" ht="12">
      <c r="A343" s="14"/>
      <c r="B343" s="264"/>
      <c r="C343" s="265"/>
      <c r="D343" s="251" t="s">
        <v>157</v>
      </c>
      <c r="E343" s="266" t="s">
        <v>1</v>
      </c>
      <c r="F343" s="267" t="s">
        <v>178</v>
      </c>
      <c r="G343" s="265"/>
      <c r="H343" s="268">
        <v>29</v>
      </c>
      <c r="I343" s="269"/>
      <c r="J343" s="265"/>
      <c r="K343" s="265"/>
      <c r="L343" s="270"/>
      <c r="M343" s="271"/>
      <c r="N343" s="272"/>
      <c r="O343" s="272"/>
      <c r="P343" s="272"/>
      <c r="Q343" s="272"/>
      <c r="R343" s="272"/>
      <c r="S343" s="272"/>
      <c r="T343" s="27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4" t="s">
        <v>157</v>
      </c>
      <c r="AU343" s="274" t="s">
        <v>85</v>
      </c>
      <c r="AV343" s="14" t="s">
        <v>155</v>
      </c>
      <c r="AW343" s="14" t="s">
        <v>32</v>
      </c>
      <c r="AX343" s="14" t="s">
        <v>83</v>
      </c>
      <c r="AY343" s="274" t="s">
        <v>149</v>
      </c>
    </row>
    <row r="344" spans="1:65" s="2" customFormat="1" ht="16.5" customHeight="1">
      <c r="A344" s="39"/>
      <c r="B344" s="40"/>
      <c r="C344" s="299" t="s">
        <v>551</v>
      </c>
      <c r="D344" s="299" t="s">
        <v>710</v>
      </c>
      <c r="E344" s="300" t="s">
        <v>837</v>
      </c>
      <c r="F344" s="301" t="s">
        <v>838</v>
      </c>
      <c r="G344" s="302" t="s">
        <v>365</v>
      </c>
      <c r="H344" s="303">
        <v>29</v>
      </c>
      <c r="I344" s="304"/>
      <c r="J344" s="305">
        <f>ROUND(I344*H344,2)</f>
        <v>0</v>
      </c>
      <c r="K344" s="306"/>
      <c r="L344" s="307"/>
      <c r="M344" s="308" t="s">
        <v>1</v>
      </c>
      <c r="N344" s="309" t="s">
        <v>40</v>
      </c>
      <c r="O344" s="92"/>
      <c r="P344" s="245">
        <f>O344*H344</f>
        <v>0</v>
      </c>
      <c r="Q344" s="245">
        <v>0.0048</v>
      </c>
      <c r="R344" s="245">
        <f>Q344*H344</f>
        <v>0.1392</v>
      </c>
      <c r="S344" s="245">
        <v>0</v>
      </c>
      <c r="T344" s="246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7" t="s">
        <v>358</v>
      </c>
      <c r="AT344" s="247" t="s">
        <v>710</v>
      </c>
      <c r="AU344" s="247" t="s">
        <v>85</v>
      </c>
      <c r="AY344" s="18" t="s">
        <v>149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8" t="s">
        <v>83</v>
      </c>
      <c r="BK344" s="248">
        <f>ROUND(I344*H344,2)</f>
        <v>0</v>
      </c>
      <c r="BL344" s="18" t="s">
        <v>268</v>
      </c>
      <c r="BM344" s="247" t="s">
        <v>839</v>
      </c>
    </row>
    <row r="345" spans="1:65" s="2" customFormat="1" ht="24.15" customHeight="1">
      <c r="A345" s="39"/>
      <c r="B345" s="40"/>
      <c r="C345" s="235" t="s">
        <v>571</v>
      </c>
      <c r="D345" s="235" t="s">
        <v>151</v>
      </c>
      <c r="E345" s="236" t="s">
        <v>840</v>
      </c>
      <c r="F345" s="237" t="s">
        <v>841</v>
      </c>
      <c r="G345" s="238" t="s">
        <v>182</v>
      </c>
      <c r="H345" s="239">
        <v>0.14</v>
      </c>
      <c r="I345" s="240"/>
      <c r="J345" s="241">
        <f>ROUND(I345*H345,2)</f>
        <v>0</v>
      </c>
      <c r="K345" s="242"/>
      <c r="L345" s="45"/>
      <c r="M345" s="243" t="s">
        <v>1</v>
      </c>
      <c r="N345" s="244" t="s">
        <v>40</v>
      </c>
      <c r="O345" s="92"/>
      <c r="P345" s="245">
        <f>O345*H345</f>
        <v>0</v>
      </c>
      <c r="Q345" s="245">
        <v>0</v>
      </c>
      <c r="R345" s="245">
        <f>Q345*H345</f>
        <v>0</v>
      </c>
      <c r="S345" s="245">
        <v>0</v>
      </c>
      <c r="T345" s="24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7" t="s">
        <v>268</v>
      </c>
      <c r="AT345" s="247" t="s">
        <v>151</v>
      </c>
      <c r="AU345" s="247" t="s">
        <v>85</v>
      </c>
      <c r="AY345" s="18" t="s">
        <v>149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8" t="s">
        <v>83</v>
      </c>
      <c r="BK345" s="248">
        <f>ROUND(I345*H345,2)</f>
        <v>0</v>
      </c>
      <c r="BL345" s="18" t="s">
        <v>268</v>
      </c>
      <c r="BM345" s="247" t="s">
        <v>842</v>
      </c>
    </row>
    <row r="346" spans="1:63" s="12" customFormat="1" ht="22.8" customHeight="1">
      <c r="A346" s="12"/>
      <c r="B346" s="219"/>
      <c r="C346" s="220"/>
      <c r="D346" s="221" t="s">
        <v>74</v>
      </c>
      <c r="E346" s="233" t="s">
        <v>539</v>
      </c>
      <c r="F346" s="233" t="s">
        <v>540</v>
      </c>
      <c r="G346" s="220"/>
      <c r="H346" s="220"/>
      <c r="I346" s="223"/>
      <c r="J346" s="234">
        <f>BK346</f>
        <v>0</v>
      </c>
      <c r="K346" s="220"/>
      <c r="L346" s="225"/>
      <c r="M346" s="226"/>
      <c r="N346" s="227"/>
      <c r="O346" s="227"/>
      <c r="P346" s="228">
        <f>SUM(P347:P382)</f>
        <v>0</v>
      </c>
      <c r="Q346" s="227"/>
      <c r="R346" s="228">
        <f>SUM(R347:R382)</f>
        <v>0.3222486</v>
      </c>
      <c r="S346" s="227"/>
      <c r="T346" s="229">
        <f>SUM(T347:T382)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0" t="s">
        <v>85</v>
      </c>
      <c r="AT346" s="231" t="s">
        <v>74</v>
      </c>
      <c r="AU346" s="231" t="s">
        <v>83</v>
      </c>
      <c r="AY346" s="230" t="s">
        <v>149</v>
      </c>
      <c r="BK346" s="232">
        <f>SUM(BK347:BK382)</f>
        <v>0</v>
      </c>
    </row>
    <row r="347" spans="1:65" s="2" customFormat="1" ht="16.5" customHeight="1">
      <c r="A347" s="39"/>
      <c r="B347" s="40"/>
      <c r="C347" s="235" t="s">
        <v>843</v>
      </c>
      <c r="D347" s="235" t="s">
        <v>151</v>
      </c>
      <c r="E347" s="236" t="s">
        <v>844</v>
      </c>
      <c r="F347" s="237" t="s">
        <v>845</v>
      </c>
      <c r="G347" s="238" t="s">
        <v>378</v>
      </c>
      <c r="H347" s="239">
        <v>11.286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40</v>
      </c>
      <c r="O347" s="92"/>
      <c r="P347" s="245">
        <f>O347*H347</f>
        <v>0</v>
      </c>
      <c r="Q347" s="245">
        <v>0</v>
      </c>
      <c r="R347" s="245">
        <f>Q347*H347</f>
        <v>0</v>
      </c>
      <c r="S347" s="245">
        <v>0</v>
      </c>
      <c r="T347" s="24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268</v>
      </c>
      <c r="AT347" s="247" t="s">
        <v>151</v>
      </c>
      <c r="AU347" s="247" t="s">
        <v>85</v>
      </c>
      <c r="AY347" s="18" t="s">
        <v>149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83</v>
      </c>
      <c r="BK347" s="248">
        <f>ROUND(I347*H347,2)</f>
        <v>0</v>
      </c>
      <c r="BL347" s="18" t="s">
        <v>268</v>
      </c>
      <c r="BM347" s="247" t="s">
        <v>846</v>
      </c>
    </row>
    <row r="348" spans="1:51" s="13" customFormat="1" ht="12">
      <c r="A348" s="13"/>
      <c r="B348" s="249"/>
      <c r="C348" s="250"/>
      <c r="D348" s="251" t="s">
        <v>157</v>
      </c>
      <c r="E348" s="252" t="s">
        <v>1</v>
      </c>
      <c r="F348" s="253" t="s">
        <v>847</v>
      </c>
      <c r="G348" s="250"/>
      <c r="H348" s="254">
        <v>2.516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157</v>
      </c>
      <c r="AU348" s="260" t="s">
        <v>85</v>
      </c>
      <c r="AV348" s="13" t="s">
        <v>85</v>
      </c>
      <c r="AW348" s="13" t="s">
        <v>32</v>
      </c>
      <c r="AX348" s="13" t="s">
        <v>75</v>
      </c>
      <c r="AY348" s="260" t="s">
        <v>149</v>
      </c>
    </row>
    <row r="349" spans="1:51" s="13" customFormat="1" ht="12">
      <c r="A349" s="13"/>
      <c r="B349" s="249"/>
      <c r="C349" s="250"/>
      <c r="D349" s="251" t="s">
        <v>157</v>
      </c>
      <c r="E349" s="252" t="s">
        <v>1</v>
      </c>
      <c r="F349" s="253" t="s">
        <v>848</v>
      </c>
      <c r="G349" s="250"/>
      <c r="H349" s="254">
        <v>2.22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157</v>
      </c>
      <c r="AU349" s="260" t="s">
        <v>85</v>
      </c>
      <c r="AV349" s="13" t="s">
        <v>85</v>
      </c>
      <c r="AW349" s="13" t="s">
        <v>32</v>
      </c>
      <c r="AX349" s="13" t="s">
        <v>75</v>
      </c>
      <c r="AY349" s="260" t="s">
        <v>149</v>
      </c>
    </row>
    <row r="350" spans="1:51" s="13" customFormat="1" ht="12">
      <c r="A350" s="13"/>
      <c r="B350" s="249"/>
      <c r="C350" s="250"/>
      <c r="D350" s="251" t="s">
        <v>157</v>
      </c>
      <c r="E350" s="252" t="s">
        <v>1</v>
      </c>
      <c r="F350" s="253" t="s">
        <v>849</v>
      </c>
      <c r="G350" s="250"/>
      <c r="H350" s="254">
        <v>1.923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157</v>
      </c>
      <c r="AU350" s="260" t="s">
        <v>85</v>
      </c>
      <c r="AV350" s="13" t="s">
        <v>85</v>
      </c>
      <c r="AW350" s="13" t="s">
        <v>32</v>
      </c>
      <c r="AX350" s="13" t="s">
        <v>75</v>
      </c>
      <c r="AY350" s="260" t="s">
        <v>149</v>
      </c>
    </row>
    <row r="351" spans="1:51" s="13" customFormat="1" ht="12">
      <c r="A351" s="13"/>
      <c r="B351" s="249"/>
      <c r="C351" s="250"/>
      <c r="D351" s="251" t="s">
        <v>157</v>
      </c>
      <c r="E351" s="252" t="s">
        <v>1</v>
      </c>
      <c r="F351" s="253" t="s">
        <v>850</v>
      </c>
      <c r="G351" s="250"/>
      <c r="H351" s="254">
        <v>1.627</v>
      </c>
      <c r="I351" s="255"/>
      <c r="J351" s="250"/>
      <c r="K351" s="250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157</v>
      </c>
      <c r="AU351" s="260" t="s">
        <v>85</v>
      </c>
      <c r="AV351" s="13" t="s">
        <v>85</v>
      </c>
      <c r="AW351" s="13" t="s">
        <v>32</v>
      </c>
      <c r="AX351" s="13" t="s">
        <v>75</v>
      </c>
      <c r="AY351" s="260" t="s">
        <v>149</v>
      </c>
    </row>
    <row r="352" spans="1:51" s="13" customFormat="1" ht="12">
      <c r="A352" s="13"/>
      <c r="B352" s="249"/>
      <c r="C352" s="250"/>
      <c r="D352" s="251" t="s">
        <v>157</v>
      </c>
      <c r="E352" s="252" t="s">
        <v>1</v>
      </c>
      <c r="F352" s="253" t="s">
        <v>851</v>
      </c>
      <c r="G352" s="250"/>
      <c r="H352" s="254">
        <v>3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157</v>
      </c>
      <c r="AU352" s="260" t="s">
        <v>85</v>
      </c>
      <c r="AV352" s="13" t="s">
        <v>85</v>
      </c>
      <c r="AW352" s="13" t="s">
        <v>32</v>
      </c>
      <c r="AX352" s="13" t="s">
        <v>75</v>
      </c>
      <c r="AY352" s="260" t="s">
        <v>149</v>
      </c>
    </row>
    <row r="353" spans="1:51" s="14" customFormat="1" ht="12">
      <c r="A353" s="14"/>
      <c r="B353" s="264"/>
      <c r="C353" s="265"/>
      <c r="D353" s="251" t="s">
        <v>157</v>
      </c>
      <c r="E353" s="266" t="s">
        <v>1</v>
      </c>
      <c r="F353" s="267" t="s">
        <v>178</v>
      </c>
      <c r="G353" s="265"/>
      <c r="H353" s="268">
        <v>11.286</v>
      </c>
      <c r="I353" s="269"/>
      <c r="J353" s="265"/>
      <c r="K353" s="265"/>
      <c r="L353" s="270"/>
      <c r="M353" s="271"/>
      <c r="N353" s="272"/>
      <c r="O353" s="272"/>
      <c r="P353" s="272"/>
      <c r="Q353" s="272"/>
      <c r="R353" s="272"/>
      <c r="S353" s="272"/>
      <c r="T353" s="27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4" t="s">
        <v>157</v>
      </c>
      <c r="AU353" s="274" t="s">
        <v>85</v>
      </c>
      <c r="AV353" s="14" t="s">
        <v>155</v>
      </c>
      <c r="AW353" s="14" t="s">
        <v>32</v>
      </c>
      <c r="AX353" s="14" t="s">
        <v>83</v>
      </c>
      <c r="AY353" s="274" t="s">
        <v>149</v>
      </c>
    </row>
    <row r="354" spans="1:65" s="2" customFormat="1" ht="16.5" customHeight="1">
      <c r="A354" s="39"/>
      <c r="B354" s="40"/>
      <c r="C354" s="235" t="s">
        <v>852</v>
      </c>
      <c r="D354" s="235" t="s">
        <v>151</v>
      </c>
      <c r="E354" s="236" t="s">
        <v>853</v>
      </c>
      <c r="F354" s="237" t="s">
        <v>854</v>
      </c>
      <c r="G354" s="238" t="s">
        <v>175</v>
      </c>
      <c r="H354" s="239">
        <v>13.675</v>
      </c>
      <c r="I354" s="240"/>
      <c r="J354" s="241">
        <f>ROUND(I354*H354,2)</f>
        <v>0</v>
      </c>
      <c r="K354" s="242"/>
      <c r="L354" s="45"/>
      <c r="M354" s="243" t="s">
        <v>1</v>
      </c>
      <c r="N354" s="244" t="s">
        <v>40</v>
      </c>
      <c r="O354" s="92"/>
      <c r="P354" s="245">
        <f>O354*H354</f>
        <v>0</v>
      </c>
      <c r="Q354" s="245">
        <v>0.0003</v>
      </c>
      <c r="R354" s="245">
        <f>Q354*H354</f>
        <v>0.0041025</v>
      </c>
      <c r="S354" s="245">
        <v>0</v>
      </c>
      <c r="T354" s="24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7" t="s">
        <v>268</v>
      </c>
      <c r="AT354" s="247" t="s">
        <v>151</v>
      </c>
      <c r="AU354" s="247" t="s">
        <v>85</v>
      </c>
      <c r="AY354" s="18" t="s">
        <v>149</v>
      </c>
      <c r="BE354" s="248">
        <f>IF(N354="základní",J354,0)</f>
        <v>0</v>
      </c>
      <c r="BF354" s="248">
        <f>IF(N354="snížená",J354,0)</f>
        <v>0</v>
      </c>
      <c r="BG354" s="248">
        <f>IF(N354="zákl. přenesená",J354,0)</f>
        <v>0</v>
      </c>
      <c r="BH354" s="248">
        <f>IF(N354="sníž. přenesená",J354,0)</f>
        <v>0</v>
      </c>
      <c r="BI354" s="248">
        <f>IF(N354="nulová",J354,0)</f>
        <v>0</v>
      </c>
      <c r="BJ354" s="18" t="s">
        <v>83</v>
      </c>
      <c r="BK354" s="248">
        <f>ROUND(I354*H354,2)</f>
        <v>0</v>
      </c>
      <c r="BL354" s="18" t="s">
        <v>268</v>
      </c>
      <c r="BM354" s="247" t="s">
        <v>855</v>
      </c>
    </row>
    <row r="355" spans="1:51" s="13" customFormat="1" ht="12">
      <c r="A355" s="13"/>
      <c r="B355" s="249"/>
      <c r="C355" s="250"/>
      <c r="D355" s="251" t="s">
        <v>157</v>
      </c>
      <c r="E355" s="252" t="s">
        <v>1</v>
      </c>
      <c r="F355" s="253" t="s">
        <v>856</v>
      </c>
      <c r="G355" s="250"/>
      <c r="H355" s="254">
        <v>9.114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157</v>
      </c>
      <c r="AU355" s="260" t="s">
        <v>85</v>
      </c>
      <c r="AV355" s="13" t="s">
        <v>85</v>
      </c>
      <c r="AW355" s="13" t="s">
        <v>32</v>
      </c>
      <c r="AX355" s="13" t="s">
        <v>75</v>
      </c>
      <c r="AY355" s="260" t="s">
        <v>149</v>
      </c>
    </row>
    <row r="356" spans="1:51" s="13" customFormat="1" ht="12">
      <c r="A356" s="13"/>
      <c r="B356" s="249"/>
      <c r="C356" s="250"/>
      <c r="D356" s="251" t="s">
        <v>157</v>
      </c>
      <c r="E356" s="252" t="s">
        <v>1</v>
      </c>
      <c r="F356" s="253" t="s">
        <v>857</v>
      </c>
      <c r="G356" s="250"/>
      <c r="H356" s="254">
        <v>1.261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157</v>
      </c>
      <c r="AU356" s="260" t="s">
        <v>85</v>
      </c>
      <c r="AV356" s="13" t="s">
        <v>85</v>
      </c>
      <c r="AW356" s="13" t="s">
        <v>32</v>
      </c>
      <c r="AX356" s="13" t="s">
        <v>75</v>
      </c>
      <c r="AY356" s="260" t="s">
        <v>149</v>
      </c>
    </row>
    <row r="357" spans="1:51" s="13" customFormat="1" ht="12">
      <c r="A357" s="13"/>
      <c r="B357" s="249"/>
      <c r="C357" s="250"/>
      <c r="D357" s="251" t="s">
        <v>157</v>
      </c>
      <c r="E357" s="252" t="s">
        <v>1</v>
      </c>
      <c r="F357" s="253" t="s">
        <v>858</v>
      </c>
      <c r="G357" s="250"/>
      <c r="H357" s="254">
        <v>3.3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157</v>
      </c>
      <c r="AU357" s="260" t="s">
        <v>85</v>
      </c>
      <c r="AV357" s="13" t="s">
        <v>85</v>
      </c>
      <c r="AW357" s="13" t="s">
        <v>32</v>
      </c>
      <c r="AX357" s="13" t="s">
        <v>75</v>
      </c>
      <c r="AY357" s="260" t="s">
        <v>149</v>
      </c>
    </row>
    <row r="358" spans="1:51" s="14" customFormat="1" ht="12">
      <c r="A358" s="14"/>
      <c r="B358" s="264"/>
      <c r="C358" s="265"/>
      <c r="D358" s="251" t="s">
        <v>157</v>
      </c>
      <c r="E358" s="266" t="s">
        <v>1</v>
      </c>
      <c r="F358" s="267" t="s">
        <v>178</v>
      </c>
      <c r="G358" s="265"/>
      <c r="H358" s="268">
        <v>13.675</v>
      </c>
      <c r="I358" s="269"/>
      <c r="J358" s="265"/>
      <c r="K358" s="265"/>
      <c r="L358" s="270"/>
      <c r="M358" s="271"/>
      <c r="N358" s="272"/>
      <c r="O358" s="272"/>
      <c r="P358" s="272"/>
      <c r="Q358" s="272"/>
      <c r="R358" s="272"/>
      <c r="S358" s="272"/>
      <c r="T358" s="27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4" t="s">
        <v>157</v>
      </c>
      <c r="AU358" s="274" t="s">
        <v>85</v>
      </c>
      <c r="AV358" s="14" t="s">
        <v>155</v>
      </c>
      <c r="AW358" s="14" t="s">
        <v>32</v>
      </c>
      <c r="AX358" s="14" t="s">
        <v>83</v>
      </c>
      <c r="AY358" s="274" t="s">
        <v>149</v>
      </c>
    </row>
    <row r="359" spans="1:65" s="2" customFormat="1" ht="24.15" customHeight="1">
      <c r="A359" s="39"/>
      <c r="B359" s="40"/>
      <c r="C359" s="235" t="s">
        <v>859</v>
      </c>
      <c r="D359" s="235" t="s">
        <v>151</v>
      </c>
      <c r="E359" s="236" t="s">
        <v>860</v>
      </c>
      <c r="F359" s="237" t="s">
        <v>861</v>
      </c>
      <c r="G359" s="238" t="s">
        <v>378</v>
      </c>
      <c r="H359" s="239">
        <v>30.46</v>
      </c>
      <c r="I359" s="240"/>
      <c r="J359" s="241">
        <f>ROUND(I359*H359,2)</f>
        <v>0</v>
      </c>
      <c r="K359" s="242"/>
      <c r="L359" s="45"/>
      <c r="M359" s="243" t="s">
        <v>1</v>
      </c>
      <c r="N359" s="244" t="s">
        <v>40</v>
      </c>
      <c r="O359" s="92"/>
      <c r="P359" s="245">
        <f>O359*H359</f>
        <v>0</v>
      </c>
      <c r="Q359" s="245">
        <v>0.00153</v>
      </c>
      <c r="R359" s="245">
        <f>Q359*H359</f>
        <v>0.0466038</v>
      </c>
      <c r="S359" s="245">
        <v>0</v>
      </c>
      <c r="T359" s="24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7" t="s">
        <v>268</v>
      </c>
      <c r="AT359" s="247" t="s">
        <v>151</v>
      </c>
      <c r="AU359" s="247" t="s">
        <v>85</v>
      </c>
      <c r="AY359" s="18" t="s">
        <v>149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8" t="s">
        <v>83</v>
      </c>
      <c r="BK359" s="248">
        <f>ROUND(I359*H359,2)</f>
        <v>0</v>
      </c>
      <c r="BL359" s="18" t="s">
        <v>268</v>
      </c>
      <c r="BM359" s="247" t="s">
        <v>862</v>
      </c>
    </row>
    <row r="360" spans="1:51" s="13" customFormat="1" ht="12">
      <c r="A360" s="13"/>
      <c r="B360" s="249"/>
      <c r="C360" s="250"/>
      <c r="D360" s="251" t="s">
        <v>157</v>
      </c>
      <c r="E360" s="252" t="s">
        <v>1</v>
      </c>
      <c r="F360" s="253" t="s">
        <v>863</v>
      </c>
      <c r="G360" s="250"/>
      <c r="H360" s="254">
        <v>9.25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157</v>
      </c>
      <c r="AU360" s="260" t="s">
        <v>85</v>
      </c>
      <c r="AV360" s="13" t="s">
        <v>85</v>
      </c>
      <c r="AW360" s="13" t="s">
        <v>32</v>
      </c>
      <c r="AX360" s="13" t="s">
        <v>75</v>
      </c>
      <c r="AY360" s="260" t="s">
        <v>149</v>
      </c>
    </row>
    <row r="361" spans="1:51" s="13" customFormat="1" ht="12">
      <c r="A361" s="13"/>
      <c r="B361" s="249"/>
      <c r="C361" s="250"/>
      <c r="D361" s="251" t="s">
        <v>157</v>
      </c>
      <c r="E361" s="252" t="s">
        <v>1</v>
      </c>
      <c r="F361" s="253" t="s">
        <v>864</v>
      </c>
      <c r="G361" s="250"/>
      <c r="H361" s="254">
        <v>8.16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157</v>
      </c>
      <c r="AU361" s="260" t="s">
        <v>85</v>
      </c>
      <c r="AV361" s="13" t="s">
        <v>85</v>
      </c>
      <c r="AW361" s="13" t="s">
        <v>32</v>
      </c>
      <c r="AX361" s="13" t="s">
        <v>75</v>
      </c>
      <c r="AY361" s="260" t="s">
        <v>149</v>
      </c>
    </row>
    <row r="362" spans="1:51" s="13" customFormat="1" ht="12">
      <c r="A362" s="13"/>
      <c r="B362" s="249"/>
      <c r="C362" s="250"/>
      <c r="D362" s="251" t="s">
        <v>157</v>
      </c>
      <c r="E362" s="252" t="s">
        <v>1</v>
      </c>
      <c r="F362" s="253" t="s">
        <v>865</v>
      </c>
      <c r="G362" s="250"/>
      <c r="H362" s="254">
        <v>7.07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157</v>
      </c>
      <c r="AU362" s="260" t="s">
        <v>85</v>
      </c>
      <c r="AV362" s="13" t="s">
        <v>85</v>
      </c>
      <c r="AW362" s="13" t="s">
        <v>32</v>
      </c>
      <c r="AX362" s="13" t="s">
        <v>75</v>
      </c>
      <c r="AY362" s="260" t="s">
        <v>149</v>
      </c>
    </row>
    <row r="363" spans="1:51" s="13" customFormat="1" ht="12">
      <c r="A363" s="13"/>
      <c r="B363" s="249"/>
      <c r="C363" s="250"/>
      <c r="D363" s="251" t="s">
        <v>157</v>
      </c>
      <c r="E363" s="252" t="s">
        <v>1</v>
      </c>
      <c r="F363" s="253" t="s">
        <v>866</v>
      </c>
      <c r="G363" s="250"/>
      <c r="H363" s="254">
        <v>5.98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157</v>
      </c>
      <c r="AU363" s="260" t="s">
        <v>85</v>
      </c>
      <c r="AV363" s="13" t="s">
        <v>85</v>
      </c>
      <c r="AW363" s="13" t="s">
        <v>32</v>
      </c>
      <c r="AX363" s="13" t="s">
        <v>75</v>
      </c>
      <c r="AY363" s="260" t="s">
        <v>149</v>
      </c>
    </row>
    <row r="364" spans="1:51" s="14" customFormat="1" ht="12">
      <c r="A364" s="14"/>
      <c r="B364" s="264"/>
      <c r="C364" s="265"/>
      <c r="D364" s="251" t="s">
        <v>157</v>
      </c>
      <c r="E364" s="266" t="s">
        <v>1</v>
      </c>
      <c r="F364" s="267" t="s">
        <v>178</v>
      </c>
      <c r="G364" s="265"/>
      <c r="H364" s="268">
        <v>30.46</v>
      </c>
      <c r="I364" s="269"/>
      <c r="J364" s="265"/>
      <c r="K364" s="265"/>
      <c r="L364" s="270"/>
      <c r="M364" s="271"/>
      <c r="N364" s="272"/>
      <c r="O364" s="272"/>
      <c r="P364" s="272"/>
      <c r="Q364" s="272"/>
      <c r="R364" s="272"/>
      <c r="S364" s="272"/>
      <c r="T364" s="27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4" t="s">
        <v>157</v>
      </c>
      <c r="AU364" s="274" t="s">
        <v>85</v>
      </c>
      <c r="AV364" s="14" t="s">
        <v>155</v>
      </c>
      <c r="AW364" s="14" t="s">
        <v>32</v>
      </c>
      <c r="AX364" s="14" t="s">
        <v>83</v>
      </c>
      <c r="AY364" s="274" t="s">
        <v>149</v>
      </c>
    </row>
    <row r="365" spans="1:65" s="2" customFormat="1" ht="24.15" customHeight="1">
      <c r="A365" s="39"/>
      <c r="B365" s="40"/>
      <c r="C365" s="299" t="s">
        <v>867</v>
      </c>
      <c r="D365" s="299" t="s">
        <v>710</v>
      </c>
      <c r="E365" s="300" t="s">
        <v>868</v>
      </c>
      <c r="F365" s="301" t="s">
        <v>869</v>
      </c>
      <c r="G365" s="302" t="s">
        <v>175</v>
      </c>
      <c r="H365" s="303">
        <v>9.114</v>
      </c>
      <c r="I365" s="304"/>
      <c r="J365" s="305">
        <f>ROUND(I365*H365,2)</f>
        <v>0</v>
      </c>
      <c r="K365" s="306"/>
      <c r="L365" s="307"/>
      <c r="M365" s="308" t="s">
        <v>1</v>
      </c>
      <c r="N365" s="309" t="s">
        <v>40</v>
      </c>
      <c r="O365" s="92"/>
      <c r="P365" s="245">
        <f>O365*H365</f>
        <v>0</v>
      </c>
      <c r="Q365" s="245">
        <v>0.018</v>
      </c>
      <c r="R365" s="245">
        <f>Q365*H365</f>
        <v>0.164052</v>
      </c>
      <c r="S365" s="245">
        <v>0</v>
      </c>
      <c r="T365" s="24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7" t="s">
        <v>358</v>
      </c>
      <c r="AT365" s="247" t="s">
        <v>710</v>
      </c>
      <c r="AU365" s="247" t="s">
        <v>85</v>
      </c>
      <c r="AY365" s="18" t="s">
        <v>149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18" t="s">
        <v>83</v>
      </c>
      <c r="BK365" s="248">
        <f>ROUND(I365*H365,2)</f>
        <v>0</v>
      </c>
      <c r="BL365" s="18" t="s">
        <v>268</v>
      </c>
      <c r="BM365" s="247" t="s">
        <v>870</v>
      </c>
    </row>
    <row r="366" spans="1:51" s="13" customFormat="1" ht="12">
      <c r="A366" s="13"/>
      <c r="B366" s="249"/>
      <c r="C366" s="250"/>
      <c r="D366" s="251" t="s">
        <v>157</v>
      </c>
      <c r="E366" s="252" t="s">
        <v>1</v>
      </c>
      <c r="F366" s="253" t="s">
        <v>871</v>
      </c>
      <c r="G366" s="250"/>
      <c r="H366" s="254">
        <v>8.285</v>
      </c>
      <c r="I366" s="255"/>
      <c r="J366" s="250"/>
      <c r="K366" s="250"/>
      <c r="L366" s="256"/>
      <c r="M366" s="257"/>
      <c r="N366" s="258"/>
      <c r="O366" s="258"/>
      <c r="P366" s="258"/>
      <c r="Q366" s="258"/>
      <c r="R366" s="258"/>
      <c r="S366" s="258"/>
      <c r="T366" s="25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0" t="s">
        <v>157</v>
      </c>
      <c r="AU366" s="260" t="s">
        <v>85</v>
      </c>
      <c r="AV366" s="13" t="s">
        <v>85</v>
      </c>
      <c r="AW366" s="13" t="s">
        <v>32</v>
      </c>
      <c r="AX366" s="13" t="s">
        <v>83</v>
      </c>
      <c r="AY366" s="260" t="s">
        <v>149</v>
      </c>
    </row>
    <row r="367" spans="1:51" s="13" customFormat="1" ht="12">
      <c r="A367" s="13"/>
      <c r="B367" s="249"/>
      <c r="C367" s="250"/>
      <c r="D367" s="251" t="s">
        <v>157</v>
      </c>
      <c r="E367" s="250"/>
      <c r="F367" s="253" t="s">
        <v>872</v>
      </c>
      <c r="G367" s="250"/>
      <c r="H367" s="254">
        <v>9.114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157</v>
      </c>
      <c r="AU367" s="260" t="s">
        <v>85</v>
      </c>
      <c r="AV367" s="13" t="s">
        <v>85</v>
      </c>
      <c r="AW367" s="13" t="s">
        <v>4</v>
      </c>
      <c r="AX367" s="13" t="s">
        <v>83</v>
      </c>
      <c r="AY367" s="260" t="s">
        <v>149</v>
      </c>
    </row>
    <row r="368" spans="1:65" s="2" customFormat="1" ht="33" customHeight="1">
      <c r="A368" s="39"/>
      <c r="B368" s="40"/>
      <c r="C368" s="235" t="s">
        <v>873</v>
      </c>
      <c r="D368" s="235" t="s">
        <v>151</v>
      </c>
      <c r="E368" s="236" t="s">
        <v>874</v>
      </c>
      <c r="F368" s="237" t="s">
        <v>875</v>
      </c>
      <c r="G368" s="238" t="s">
        <v>378</v>
      </c>
      <c r="H368" s="239">
        <v>6.365</v>
      </c>
      <c r="I368" s="240"/>
      <c r="J368" s="241">
        <f>ROUND(I368*H368,2)</f>
        <v>0</v>
      </c>
      <c r="K368" s="242"/>
      <c r="L368" s="45"/>
      <c r="M368" s="243" t="s">
        <v>1</v>
      </c>
      <c r="N368" s="244" t="s">
        <v>40</v>
      </c>
      <c r="O368" s="92"/>
      <c r="P368" s="245">
        <f>O368*H368</f>
        <v>0</v>
      </c>
      <c r="Q368" s="245">
        <v>0.00102</v>
      </c>
      <c r="R368" s="245">
        <f>Q368*H368</f>
        <v>0.0064923</v>
      </c>
      <c r="S368" s="245">
        <v>0</v>
      </c>
      <c r="T368" s="246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7" t="s">
        <v>268</v>
      </c>
      <c r="AT368" s="247" t="s">
        <v>151</v>
      </c>
      <c r="AU368" s="247" t="s">
        <v>85</v>
      </c>
      <c r="AY368" s="18" t="s">
        <v>149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8" t="s">
        <v>83</v>
      </c>
      <c r="BK368" s="248">
        <f>ROUND(I368*H368,2)</f>
        <v>0</v>
      </c>
      <c r="BL368" s="18" t="s">
        <v>268</v>
      </c>
      <c r="BM368" s="247" t="s">
        <v>876</v>
      </c>
    </row>
    <row r="369" spans="1:51" s="13" customFormat="1" ht="12">
      <c r="A369" s="13"/>
      <c r="B369" s="249"/>
      <c r="C369" s="250"/>
      <c r="D369" s="251" t="s">
        <v>157</v>
      </c>
      <c r="E369" s="252" t="s">
        <v>1</v>
      </c>
      <c r="F369" s="253" t="s">
        <v>877</v>
      </c>
      <c r="G369" s="250"/>
      <c r="H369" s="254">
        <v>1.665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157</v>
      </c>
      <c r="AU369" s="260" t="s">
        <v>85</v>
      </c>
      <c r="AV369" s="13" t="s">
        <v>85</v>
      </c>
      <c r="AW369" s="13" t="s">
        <v>32</v>
      </c>
      <c r="AX369" s="13" t="s">
        <v>75</v>
      </c>
      <c r="AY369" s="260" t="s">
        <v>149</v>
      </c>
    </row>
    <row r="370" spans="1:51" s="13" customFormat="1" ht="12">
      <c r="A370" s="13"/>
      <c r="B370" s="249"/>
      <c r="C370" s="250"/>
      <c r="D370" s="251" t="s">
        <v>157</v>
      </c>
      <c r="E370" s="252" t="s">
        <v>1</v>
      </c>
      <c r="F370" s="253" t="s">
        <v>878</v>
      </c>
      <c r="G370" s="250"/>
      <c r="H370" s="254">
        <v>1.469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157</v>
      </c>
      <c r="AU370" s="260" t="s">
        <v>85</v>
      </c>
      <c r="AV370" s="13" t="s">
        <v>85</v>
      </c>
      <c r="AW370" s="13" t="s">
        <v>32</v>
      </c>
      <c r="AX370" s="13" t="s">
        <v>75</v>
      </c>
      <c r="AY370" s="260" t="s">
        <v>149</v>
      </c>
    </row>
    <row r="371" spans="1:51" s="13" customFormat="1" ht="12">
      <c r="A371" s="13"/>
      <c r="B371" s="249"/>
      <c r="C371" s="250"/>
      <c r="D371" s="251" t="s">
        <v>157</v>
      </c>
      <c r="E371" s="252" t="s">
        <v>1</v>
      </c>
      <c r="F371" s="253" t="s">
        <v>879</v>
      </c>
      <c r="G371" s="250"/>
      <c r="H371" s="254">
        <v>1.273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157</v>
      </c>
      <c r="AU371" s="260" t="s">
        <v>85</v>
      </c>
      <c r="AV371" s="13" t="s">
        <v>85</v>
      </c>
      <c r="AW371" s="13" t="s">
        <v>32</v>
      </c>
      <c r="AX371" s="13" t="s">
        <v>75</v>
      </c>
      <c r="AY371" s="260" t="s">
        <v>149</v>
      </c>
    </row>
    <row r="372" spans="1:51" s="13" customFormat="1" ht="12">
      <c r="A372" s="13"/>
      <c r="B372" s="249"/>
      <c r="C372" s="250"/>
      <c r="D372" s="251" t="s">
        <v>157</v>
      </c>
      <c r="E372" s="252" t="s">
        <v>1</v>
      </c>
      <c r="F372" s="253" t="s">
        <v>880</v>
      </c>
      <c r="G372" s="250"/>
      <c r="H372" s="254">
        <v>1.076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157</v>
      </c>
      <c r="AU372" s="260" t="s">
        <v>85</v>
      </c>
      <c r="AV372" s="13" t="s">
        <v>85</v>
      </c>
      <c r="AW372" s="13" t="s">
        <v>32</v>
      </c>
      <c r="AX372" s="13" t="s">
        <v>75</v>
      </c>
      <c r="AY372" s="260" t="s">
        <v>149</v>
      </c>
    </row>
    <row r="373" spans="1:51" s="13" customFormat="1" ht="12">
      <c r="A373" s="13"/>
      <c r="B373" s="249"/>
      <c r="C373" s="250"/>
      <c r="D373" s="251" t="s">
        <v>157</v>
      </c>
      <c r="E373" s="252" t="s">
        <v>1</v>
      </c>
      <c r="F373" s="253" t="s">
        <v>881</v>
      </c>
      <c r="G373" s="250"/>
      <c r="H373" s="254">
        <v>0.882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0" t="s">
        <v>157</v>
      </c>
      <c r="AU373" s="260" t="s">
        <v>85</v>
      </c>
      <c r="AV373" s="13" t="s">
        <v>85</v>
      </c>
      <c r="AW373" s="13" t="s">
        <v>32</v>
      </c>
      <c r="AX373" s="13" t="s">
        <v>75</v>
      </c>
      <c r="AY373" s="260" t="s">
        <v>149</v>
      </c>
    </row>
    <row r="374" spans="1:51" s="14" customFormat="1" ht="12">
      <c r="A374" s="14"/>
      <c r="B374" s="264"/>
      <c r="C374" s="265"/>
      <c r="D374" s="251" t="s">
        <v>157</v>
      </c>
      <c r="E374" s="266" t="s">
        <v>1</v>
      </c>
      <c r="F374" s="267" t="s">
        <v>178</v>
      </c>
      <c r="G374" s="265"/>
      <c r="H374" s="268">
        <v>6.365</v>
      </c>
      <c r="I374" s="269"/>
      <c r="J374" s="265"/>
      <c r="K374" s="265"/>
      <c r="L374" s="270"/>
      <c r="M374" s="271"/>
      <c r="N374" s="272"/>
      <c r="O374" s="272"/>
      <c r="P374" s="272"/>
      <c r="Q374" s="272"/>
      <c r="R374" s="272"/>
      <c r="S374" s="272"/>
      <c r="T374" s="27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4" t="s">
        <v>157</v>
      </c>
      <c r="AU374" s="274" t="s">
        <v>85</v>
      </c>
      <c r="AV374" s="14" t="s">
        <v>155</v>
      </c>
      <c r="AW374" s="14" t="s">
        <v>32</v>
      </c>
      <c r="AX374" s="14" t="s">
        <v>83</v>
      </c>
      <c r="AY374" s="274" t="s">
        <v>149</v>
      </c>
    </row>
    <row r="375" spans="1:65" s="2" customFormat="1" ht="24.15" customHeight="1">
      <c r="A375" s="39"/>
      <c r="B375" s="40"/>
      <c r="C375" s="299" t="s">
        <v>882</v>
      </c>
      <c r="D375" s="299" t="s">
        <v>710</v>
      </c>
      <c r="E375" s="300" t="s">
        <v>868</v>
      </c>
      <c r="F375" s="301" t="s">
        <v>869</v>
      </c>
      <c r="G375" s="302" t="s">
        <v>175</v>
      </c>
      <c r="H375" s="303">
        <v>1.261</v>
      </c>
      <c r="I375" s="304"/>
      <c r="J375" s="305">
        <f>ROUND(I375*H375,2)</f>
        <v>0</v>
      </c>
      <c r="K375" s="306"/>
      <c r="L375" s="307"/>
      <c r="M375" s="308" t="s">
        <v>1</v>
      </c>
      <c r="N375" s="309" t="s">
        <v>40</v>
      </c>
      <c r="O375" s="92"/>
      <c r="P375" s="245">
        <f>O375*H375</f>
        <v>0</v>
      </c>
      <c r="Q375" s="245">
        <v>0.018</v>
      </c>
      <c r="R375" s="245">
        <f>Q375*H375</f>
        <v>0.022697999999999996</v>
      </c>
      <c r="S375" s="245">
        <v>0</v>
      </c>
      <c r="T375" s="24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358</v>
      </c>
      <c r="AT375" s="247" t="s">
        <v>710</v>
      </c>
      <c r="AU375" s="247" t="s">
        <v>85</v>
      </c>
      <c r="AY375" s="18" t="s">
        <v>149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83</v>
      </c>
      <c r="BK375" s="248">
        <f>ROUND(I375*H375,2)</f>
        <v>0</v>
      </c>
      <c r="BL375" s="18" t="s">
        <v>268</v>
      </c>
      <c r="BM375" s="247" t="s">
        <v>883</v>
      </c>
    </row>
    <row r="376" spans="1:51" s="13" customFormat="1" ht="12">
      <c r="A376" s="13"/>
      <c r="B376" s="249"/>
      <c r="C376" s="250"/>
      <c r="D376" s="251" t="s">
        <v>157</v>
      </c>
      <c r="E376" s="252" t="s">
        <v>1</v>
      </c>
      <c r="F376" s="253" t="s">
        <v>884</v>
      </c>
      <c r="G376" s="250"/>
      <c r="H376" s="254">
        <v>1.146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157</v>
      </c>
      <c r="AU376" s="260" t="s">
        <v>85</v>
      </c>
      <c r="AV376" s="13" t="s">
        <v>85</v>
      </c>
      <c r="AW376" s="13" t="s">
        <v>32</v>
      </c>
      <c r="AX376" s="13" t="s">
        <v>83</v>
      </c>
      <c r="AY376" s="260" t="s">
        <v>149</v>
      </c>
    </row>
    <row r="377" spans="1:51" s="13" customFormat="1" ht="12">
      <c r="A377" s="13"/>
      <c r="B377" s="249"/>
      <c r="C377" s="250"/>
      <c r="D377" s="251" t="s">
        <v>157</v>
      </c>
      <c r="E377" s="250"/>
      <c r="F377" s="253" t="s">
        <v>885</v>
      </c>
      <c r="G377" s="250"/>
      <c r="H377" s="254">
        <v>1.261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157</v>
      </c>
      <c r="AU377" s="260" t="s">
        <v>85</v>
      </c>
      <c r="AV377" s="13" t="s">
        <v>85</v>
      </c>
      <c r="AW377" s="13" t="s">
        <v>4</v>
      </c>
      <c r="AX377" s="13" t="s">
        <v>83</v>
      </c>
      <c r="AY377" s="260" t="s">
        <v>149</v>
      </c>
    </row>
    <row r="378" spans="1:65" s="2" customFormat="1" ht="24.15" customHeight="1">
      <c r="A378" s="39"/>
      <c r="B378" s="40"/>
      <c r="C378" s="235" t="s">
        <v>886</v>
      </c>
      <c r="D378" s="235" t="s">
        <v>151</v>
      </c>
      <c r="E378" s="236" t="s">
        <v>887</v>
      </c>
      <c r="F378" s="237" t="s">
        <v>888</v>
      </c>
      <c r="G378" s="238" t="s">
        <v>175</v>
      </c>
      <c r="H378" s="239">
        <v>3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40</v>
      </c>
      <c r="O378" s="92"/>
      <c r="P378" s="245">
        <f>O378*H378</f>
        <v>0</v>
      </c>
      <c r="Q378" s="245">
        <v>0.0063</v>
      </c>
      <c r="R378" s="245">
        <f>Q378*H378</f>
        <v>0.0189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268</v>
      </c>
      <c r="AT378" s="247" t="s">
        <v>151</v>
      </c>
      <c r="AU378" s="247" t="s">
        <v>85</v>
      </c>
      <c r="AY378" s="18" t="s">
        <v>149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83</v>
      </c>
      <c r="BK378" s="248">
        <f>ROUND(I378*H378,2)</f>
        <v>0</v>
      </c>
      <c r="BL378" s="18" t="s">
        <v>268</v>
      </c>
      <c r="BM378" s="247" t="s">
        <v>889</v>
      </c>
    </row>
    <row r="379" spans="1:51" s="13" customFormat="1" ht="12">
      <c r="A379" s="13"/>
      <c r="B379" s="249"/>
      <c r="C379" s="250"/>
      <c r="D379" s="251" t="s">
        <v>157</v>
      </c>
      <c r="E379" s="252" t="s">
        <v>1</v>
      </c>
      <c r="F379" s="253" t="s">
        <v>851</v>
      </c>
      <c r="G379" s="250"/>
      <c r="H379" s="254">
        <v>3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157</v>
      </c>
      <c r="AU379" s="260" t="s">
        <v>85</v>
      </c>
      <c r="AV379" s="13" t="s">
        <v>85</v>
      </c>
      <c r="AW379" s="13" t="s">
        <v>32</v>
      </c>
      <c r="AX379" s="13" t="s">
        <v>83</v>
      </c>
      <c r="AY379" s="260" t="s">
        <v>149</v>
      </c>
    </row>
    <row r="380" spans="1:65" s="2" customFormat="1" ht="24.15" customHeight="1">
      <c r="A380" s="39"/>
      <c r="B380" s="40"/>
      <c r="C380" s="299" t="s">
        <v>890</v>
      </c>
      <c r="D380" s="299" t="s">
        <v>710</v>
      </c>
      <c r="E380" s="300" t="s">
        <v>868</v>
      </c>
      <c r="F380" s="301" t="s">
        <v>869</v>
      </c>
      <c r="G380" s="302" t="s">
        <v>175</v>
      </c>
      <c r="H380" s="303">
        <v>3.3</v>
      </c>
      <c r="I380" s="304"/>
      <c r="J380" s="305">
        <f>ROUND(I380*H380,2)</f>
        <v>0</v>
      </c>
      <c r="K380" s="306"/>
      <c r="L380" s="307"/>
      <c r="M380" s="308" t="s">
        <v>1</v>
      </c>
      <c r="N380" s="309" t="s">
        <v>40</v>
      </c>
      <c r="O380" s="92"/>
      <c r="P380" s="245">
        <f>O380*H380</f>
        <v>0</v>
      </c>
      <c r="Q380" s="245">
        <v>0.018</v>
      </c>
      <c r="R380" s="245">
        <f>Q380*H380</f>
        <v>0.059399999999999994</v>
      </c>
      <c r="S380" s="245">
        <v>0</v>
      </c>
      <c r="T380" s="246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7" t="s">
        <v>358</v>
      </c>
      <c r="AT380" s="247" t="s">
        <v>710</v>
      </c>
      <c r="AU380" s="247" t="s">
        <v>85</v>
      </c>
      <c r="AY380" s="18" t="s">
        <v>149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18" t="s">
        <v>83</v>
      </c>
      <c r="BK380" s="248">
        <f>ROUND(I380*H380,2)</f>
        <v>0</v>
      </c>
      <c r="BL380" s="18" t="s">
        <v>268</v>
      </c>
      <c r="BM380" s="247" t="s">
        <v>891</v>
      </c>
    </row>
    <row r="381" spans="1:51" s="13" customFormat="1" ht="12">
      <c r="A381" s="13"/>
      <c r="B381" s="249"/>
      <c r="C381" s="250"/>
      <c r="D381" s="251" t="s">
        <v>157</v>
      </c>
      <c r="E381" s="250"/>
      <c r="F381" s="253" t="s">
        <v>892</v>
      </c>
      <c r="G381" s="250"/>
      <c r="H381" s="254">
        <v>3.3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157</v>
      </c>
      <c r="AU381" s="260" t="s">
        <v>85</v>
      </c>
      <c r="AV381" s="13" t="s">
        <v>85</v>
      </c>
      <c r="AW381" s="13" t="s">
        <v>4</v>
      </c>
      <c r="AX381" s="13" t="s">
        <v>83</v>
      </c>
      <c r="AY381" s="260" t="s">
        <v>149</v>
      </c>
    </row>
    <row r="382" spans="1:65" s="2" customFormat="1" ht="24.15" customHeight="1">
      <c r="A382" s="39"/>
      <c r="B382" s="40"/>
      <c r="C382" s="235" t="s">
        <v>893</v>
      </c>
      <c r="D382" s="235" t="s">
        <v>151</v>
      </c>
      <c r="E382" s="236" t="s">
        <v>894</v>
      </c>
      <c r="F382" s="237" t="s">
        <v>895</v>
      </c>
      <c r="G382" s="238" t="s">
        <v>182</v>
      </c>
      <c r="H382" s="239">
        <v>0.322</v>
      </c>
      <c r="I382" s="240"/>
      <c r="J382" s="241">
        <f>ROUND(I382*H382,2)</f>
        <v>0</v>
      </c>
      <c r="K382" s="242"/>
      <c r="L382" s="45"/>
      <c r="M382" s="243" t="s">
        <v>1</v>
      </c>
      <c r="N382" s="244" t="s">
        <v>40</v>
      </c>
      <c r="O382" s="92"/>
      <c r="P382" s="245">
        <f>O382*H382</f>
        <v>0</v>
      </c>
      <c r="Q382" s="245">
        <v>0</v>
      </c>
      <c r="R382" s="245">
        <f>Q382*H382</f>
        <v>0</v>
      </c>
      <c r="S382" s="245">
        <v>0</v>
      </c>
      <c r="T382" s="24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7" t="s">
        <v>268</v>
      </c>
      <c r="AT382" s="247" t="s">
        <v>151</v>
      </c>
      <c r="AU382" s="247" t="s">
        <v>85</v>
      </c>
      <c r="AY382" s="18" t="s">
        <v>149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18" t="s">
        <v>83</v>
      </c>
      <c r="BK382" s="248">
        <f>ROUND(I382*H382,2)</f>
        <v>0</v>
      </c>
      <c r="BL382" s="18" t="s">
        <v>268</v>
      </c>
      <c r="BM382" s="247" t="s">
        <v>896</v>
      </c>
    </row>
    <row r="383" spans="1:63" s="12" customFormat="1" ht="22.8" customHeight="1">
      <c r="A383" s="12"/>
      <c r="B383" s="219"/>
      <c r="C383" s="220"/>
      <c r="D383" s="221" t="s">
        <v>74</v>
      </c>
      <c r="E383" s="233" t="s">
        <v>897</v>
      </c>
      <c r="F383" s="233" t="s">
        <v>898</v>
      </c>
      <c r="G383" s="220"/>
      <c r="H383" s="220"/>
      <c r="I383" s="223"/>
      <c r="J383" s="234">
        <f>BK383</f>
        <v>0</v>
      </c>
      <c r="K383" s="220"/>
      <c r="L383" s="225"/>
      <c r="M383" s="226"/>
      <c r="N383" s="227"/>
      <c r="O383" s="227"/>
      <c r="P383" s="228">
        <f>SUM(P384:P389)</f>
        <v>0</v>
      </c>
      <c r="Q383" s="227"/>
      <c r="R383" s="228">
        <f>SUM(R384:R389)</f>
        <v>2.684E-05</v>
      </c>
      <c r="S383" s="227"/>
      <c r="T383" s="229">
        <f>SUM(T384:T389)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30" t="s">
        <v>85</v>
      </c>
      <c r="AT383" s="231" t="s">
        <v>74</v>
      </c>
      <c r="AU383" s="231" t="s">
        <v>83</v>
      </c>
      <c r="AY383" s="230" t="s">
        <v>149</v>
      </c>
      <c r="BK383" s="232">
        <f>SUM(BK384:BK389)</f>
        <v>0</v>
      </c>
    </row>
    <row r="384" spans="1:65" s="2" customFormat="1" ht="24.15" customHeight="1">
      <c r="A384" s="39"/>
      <c r="B384" s="40"/>
      <c r="C384" s="235" t="s">
        <v>899</v>
      </c>
      <c r="D384" s="235" t="s">
        <v>151</v>
      </c>
      <c r="E384" s="236" t="s">
        <v>900</v>
      </c>
      <c r="F384" s="237" t="s">
        <v>901</v>
      </c>
      <c r="G384" s="238" t="s">
        <v>175</v>
      </c>
      <c r="H384" s="239">
        <v>0.122</v>
      </c>
      <c r="I384" s="240"/>
      <c r="J384" s="241">
        <f>ROUND(I384*H384,2)</f>
        <v>0</v>
      </c>
      <c r="K384" s="242"/>
      <c r="L384" s="45"/>
      <c r="M384" s="243" t="s">
        <v>1</v>
      </c>
      <c r="N384" s="244" t="s">
        <v>40</v>
      </c>
      <c r="O384" s="92"/>
      <c r="P384" s="245">
        <f>O384*H384</f>
        <v>0</v>
      </c>
      <c r="Q384" s="245">
        <v>8E-05</v>
      </c>
      <c r="R384" s="245">
        <f>Q384*H384</f>
        <v>9.760000000000001E-06</v>
      </c>
      <c r="S384" s="245">
        <v>0</v>
      </c>
      <c r="T384" s="24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7" t="s">
        <v>268</v>
      </c>
      <c r="AT384" s="247" t="s">
        <v>151</v>
      </c>
      <c r="AU384" s="247" t="s">
        <v>85</v>
      </c>
      <c r="AY384" s="18" t="s">
        <v>149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18" t="s">
        <v>83</v>
      </c>
      <c r="BK384" s="248">
        <f>ROUND(I384*H384,2)</f>
        <v>0</v>
      </c>
      <c r="BL384" s="18" t="s">
        <v>268</v>
      </c>
      <c r="BM384" s="247" t="s">
        <v>902</v>
      </c>
    </row>
    <row r="385" spans="1:47" s="2" customFormat="1" ht="12">
      <c r="A385" s="39"/>
      <c r="B385" s="40"/>
      <c r="C385" s="41"/>
      <c r="D385" s="251" t="s">
        <v>166</v>
      </c>
      <c r="E385" s="41"/>
      <c r="F385" s="261" t="s">
        <v>903</v>
      </c>
      <c r="G385" s="41"/>
      <c r="H385" s="41"/>
      <c r="I385" s="202"/>
      <c r="J385" s="41"/>
      <c r="K385" s="41"/>
      <c r="L385" s="45"/>
      <c r="M385" s="262"/>
      <c r="N385" s="263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166</v>
      </c>
      <c r="AU385" s="18" t="s">
        <v>85</v>
      </c>
    </row>
    <row r="386" spans="1:51" s="13" customFormat="1" ht="12">
      <c r="A386" s="13"/>
      <c r="B386" s="249"/>
      <c r="C386" s="250"/>
      <c r="D386" s="251" t="s">
        <v>157</v>
      </c>
      <c r="E386" s="252" t="s">
        <v>1</v>
      </c>
      <c r="F386" s="253" t="s">
        <v>904</v>
      </c>
      <c r="G386" s="250"/>
      <c r="H386" s="254">
        <v>0.108</v>
      </c>
      <c r="I386" s="255"/>
      <c r="J386" s="250"/>
      <c r="K386" s="250"/>
      <c r="L386" s="256"/>
      <c r="M386" s="257"/>
      <c r="N386" s="258"/>
      <c r="O386" s="258"/>
      <c r="P386" s="258"/>
      <c r="Q386" s="258"/>
      <c r="R386" s="258"/>
      <c r="S386" s="258"/>
      <c r="T386" s="25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0" t="s">
        <v>157</v>
      </c>
      <c r="AU386" s="260" t="s">
        <v>85</v>
      </c>
      <c r="AV386" s="13" t="s">
        <v>85</v>
      </c>
      <c r="AW386" s="13" t="s">
        <v>32</v>
      </c>
      <c r="AX386" s="13" t="s">
        <v>75</v>
      </c>
      <c r="AY386" s="260" t="s">
        <v>149</v>
      </c>
    </row>
    <row r="387" spans="1:51" s="13" customFormat="1" ht="12">
      <c r="A387" s="13"/>
      <c r="B387" s="249"/>
      <c r="C387" s="250"/>
      <c r="D387" s="251" t="s">
        <v>157</v>
      </c>
      <c r="E387" s="252" t="s">
        <v>1</v>
      </c>
      <c r="F387" s="253" t="s">
        <v>905</v>
      </c>
      <c r="G387" s="250"/>
      <c r="H387" s="254">
        <v>0.014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157</v>
      </c>
      <c r="AU387" s="260" t="s">
        <v>85</v>
      </c>
      <c r="AV387" s="13" t="s">
        <v>85</v>
      </c>
      <c r="AW387" s="13" t="s">
        <v>32</v>
      </c>
      <c r="AX387" s="13" t="s">
        <v>75</v>
      </c>
      <c r="AY387" s="260" t="s">
        <v>149</v>
      </c>
    </row>
    <row r="388" spans="1:51" s="14" customFormat="1" ht="12">
      <c r="A388" s="14"/>
      <c r="B388" s="264"/>
      <c r="C388" s="265"/>
      <c r="D388" s="251" t="s">
        <v>157</v>
      </c>
      <c r="E388" s="266" t="s">
        <v>1</v>
      </c>
      <c r="F388" s="267" t="s">
        <v>178</v>
      </c>
      <c r="G388" s="265"/>
      <c r="H388" s="268">
        <v>0.122</v>
      </c>
      <c r="I388" s="269"/>
      <c r="J388" s="265"/>
      <c r="K388" s="265"/>
      <c r="L388" s="270"/>
      <c r="M388" s="271"/>
      <c r="N388" s="272"/>
      <c r="O388" s="272"/>
      <c r="P388" s="272"/>
      <c r="Q388" s="272"/>
      <c r="R388" s="272"/>
      <c r="S388" s="272"/>
      <c r="T388" s="27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4" t="s">
        <v>157</v>
      </c>
      <c r="AU388" s="274" t="s">
        <v>85</v>
      </c>
      <c r="AV388" s="14" t="s">
        <v>155</v>
      </c>
      <c r="AW388" s="14" t="s">
        <v>32</v>
      </c>
      <c r="AX388" s="14" t="s">
        <v>83</v>
      </c>
      <c r="AY388" s="274" t="s">
        <v>149</v>
      </c>
    </row>
    <row r="389" spans="1:65" s="2" customFormat="1" ht="24.15" customHeight="1">
      <c r="A389" s="39"/>
      <c r="B389" s="40"/>
      <c r="C389" s="235" t="s">
        <v>906</v>
      </c>
      <c r="D389" s="235" t="s">
        <v>151</v>
      </c>
      <c r="E389" s="236" t="s">
        <v>907</v>
      </c>
      <c r="F389" s="237" t="s">
        <v>908</v>
      </c>
      <c r="G389" s="238" t="s">
        <v>175</v>
      </c>
      <c r="H389" s="239">
        <v>0.122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40</v>
      </c>
      <c r="O389" s="92"/>
      <c r="P389" s="245">
        <f>O389*H389</f>
        <v>0</v>
      </c>
      <c r="Q389" s="245">
        <v>0.00014</v>
      </c>
      <c r="R389" s="245">
        <f>Q389*H389</f>
        <v>1.708E-05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268</v>
      </c>
      <c r="AT389" s="247" t="s">
        <v>151</v>
      </c>
      <c r="AU389" s="247" t="s">
        <v>85</v>
      </c>
      <c r="AY389" s="18" t="s">
        <v>149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83</v>
      </c>
      <c r="BK389" s="248">
        <f>ROUND(I389*H389,2)</f>
        <v>0</v>
      </c>
      <c r="BL389" s="18" t="s">
        <v>268</v>
      </c>
      <c r="BM389" s="247" t="s">
        <v>909</v>
      </c>
    </row>
    <row r="390" spans="1:63" s="12" customFormat="1" ht="25.9" customHeight="1">
      <c r="A390" s="12"/>
      <c r="B390" s="219"/>
      <c r="C390" s="220"/>
      <c r="D390" s="221" t="s">
        <v>74</v>
      </c>
      <c r="E390" s="222" t="s">
        <v>710</v>
      </c>
      <c r="F390" s="222" t="s">
        <v>910</v>
      </c>
      <c r="G390" s="220"/>
      <c r="H390" s="220"/>
      <c r="I390" s="223"/>
      <c r="J390" s="224">
        <f>BK390</f>
        <v>0</v>
      </c>
      <c r="K390" s="220"/>
      <c r="L390" s="225"/>
      <c r="M390" s="226"/>
      <c r="N390" s="227"/>
      <c r="O390" s="227"/>
      <c r="P390" s="228">
        <f>P391</f>
        <v>0</v>
      </c>
      <c r="Q390" s="227"/>
      <c r="R390" s="228">
        <f>R391</f>
        <v>0.005248</v>
      </c>
      <c r="S390" s="227"/>
      <c r="T390" s="229">
        <f>T391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30" t="s">
        <v>162</v>
      </c>
      <c r="AT390" s="231" t="s">
        <v>74</v>
      </c>
      <c r="AU390" s="231" t="s">
        <v>75</v>
      </c>
      <c r="AY390" s="230" t="s">
        <v>149</v>
      </c>
      <c r="BK390" s="232">
        <f>BK391</f>
        <v>0</v>
      </c>
    </row>
    <row r="391" spans="1:63" s="12" customFormat="1" ht="22.8" customHeight="1">
      <c r="A391" s="12"/>
      <c r="B391" s="219"/>
      <c r="C391" s="220"/>
      <c r="D391" s="221" t="s">
        <v>74</v>
      </c>
      <c r="E391" s="233" t="s">
        <v>911</v>
      </c>
      <c r="F391" s="233" t="s">
        <v>912</v>
      </c>
      <c r="G391" s="220"/>
      <c r="H391" s="220"/>
      <c r="I391" s="223"/>
      <c r="J391" s="234">
        <f>BK391</f>
        <v>0</v>
      </c>
      <c r="K391" s="220"/>
      <c r="L391" s="225"/>
      <c r="M391" s="226"/>
      <c r="N391" s="227"/>
      <c r="O391" s="227"/>
      <c r="P391" s="228">
        <f>SUM(P392:P400)</f>
        <v>0</v>
      </c>
      <c r="Q391" s="227"/>
      <c r="R391" s="228">
        <f>SUM(R392:R400)</f>
        <v>0.005248</v>
      </c>
      <c r="S391" s="227"/>
      <c r="T391" s="229">
        <f>SUM(T392:T400)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30" t="s">
        <v>162</v>
      </c>
      <c r="AT391" s="231" t="s">
        <v>74</v>
      </c>
      <c r="AU391" s="231" t="s">
        <v>83</v>
      </c>
      <c r="AY391" s="230" t="s">
        <v>149</v>
      </c>
      <c r="BK391" s="232">
        <f>SUM(BK392:BK400)</f>
        <v>0</v>
      </c>
    </row>
    <row r="392" spans="1:65" s="2" customFormat="1" ht="37.8" customHeight="1">
      <c r="A392" s="39"/>
      <c r="B392" s="40"/>
      <c r="C392" s="235" t="s">
        <v>913</v>
      </c>
      <c r="D392" s="235" t="s">
        <v>151</v>
      </c>
      <c r="E392" s="236" t="s">
        <v>914</v>
      </c>
      <c r="F392" s="237" t="s">
        <v>915</v>
      </c>
      <c r="G392" s="238" t="s">
        <v>378</v>
      </c>
      <c r="H392" s="239">
        <v>78.43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40</v>
      </c>
      <c r="O392" s="92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886</v>
      </c>
      <c r="AT392" s="247" t="s">
        <v>151</v>
      </c>
      <c r="AU392" s="247" t="s">
        <v>85</v>
      </c>
      <c r="AY392" s="18" t="s">
        <v>149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83</v>
      </c>
      <c r="BK392" s="248">
        <f>ROUND(I392*H392,2)</f>
        <v>0</v>
      </c>
      <c r="BL392" s="18" t="s">
        <v>886</v>
      </c>
      <c r="BM392" s="247" t="s">
        <v>916</v>
      </c>
    </row>
    <row r="393" spans="1:51" s="13" customFormat="1" ht="12">
      <c r="A393" s="13"/>
      <c r="B393" s="249"/>
      <c r="C393" s="250"/>
      <c r="D393" s="251" t="s">
        <v>157</v>
      </c>
      <c r="E393" s="252" t="s">
        <v>1</v>
      </c>
      <c r="F393" s="253" t="s">
        <v>917</v>
      </c>
      <c r="G393" s="250"/>
      <c r="H393" s="254">
        <v>78.43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157</v>
      </c>
      <c r="AU393" s="260" t="s">
        <v>85</v>
      </c>
      <c r="AV393" s="13" t="s">
        <v>85</v>
      </c>
      <c r="AW393" s="13" t="s">
        <v>32</v>
      </c>
      <c r="AX393" s="13" t="s">
        <v>83</v>
      </c>
      <c r="AY393" s="260" t="s">
        <v>149</v>
      </c>
    </row>
    <row r="394" spans="1:65" s="2" customFormat="1" ht="24.15" customHeight="1">
      <c r="A394" s="39"/>
      <c r="B394" s="40"/>
      <c r="C394" s="299" t="s">
        <v>918</v>
      </c>
      <c r="D394" s="299" t="s">
        <v>710</v>
      </c>
      <c r="E394" s="300" t="s">
        <v>919</v>
      </c>
      <c r="F394" s="301" t="s">
        <v>920</v>
      </c>
      <c r="G394" s="302" t="s">
        <v>378</v>
      </c>
      <c r="H394" s="303">
        <v>78.43</v>
      </c>
      <c r="I394" s="304"/>
      <c r="J394" s="305">
        <f>ROUND(I394*H394,2)</f>
        <v>0</v>
      </c>
      <c r="K394" s="306"/>
      <c r="L394" s="307"/>
      <c r="M394" s="308" t="s">
        <v>1</v>
      </c>
      <c r="N394" s="309" t="s">
        <v>40</v>
      </c>
      <c r="O394" s="92"/>
      <c r="P394" s="245">
        <f>O394*H394</f>
        <v>0</v>
      </c>
      <c r="Q394" s="245">
        <v>0</v>
      </c>
      <c r="R394" s="245">
        <f>Q394*H394</f>
        <v>0</v>
      </c>
      <c r="S394" s="245">
        <v>0</v>
      </c>
      <c r="T394" s="24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7" t="s">
        <v>921</v>
      </c>
      <c r="AT394" s="247" t="s">
        <v>710</v>
      </c>
      <c r="AU394" s="247" t="s">
        <v>85</v>
      </c>
      <c r="AY394" s="18" t="s">
        <v>149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8" t="s">
        <v>83</v>
      </c>
      <c r="BK394" s="248">
        <f>ROUND(I394*H394,2)</f>
        <v>0</v>
      </c>
      <c r="BL394" s="18" t="s">
        <v>921</v>
      </c>
      <c r="BM394" s="247" t="s">
        <v>922</v>
      </c>
    </row>
    <row r="395" spans="1:65" s="2" customFormat="1" ht="24.15" customHeight="1">
      <c r="A395" s="39"/>
      <c r="B395" s="40"/>
      <c r="C395" s="299" t="s">
        <v>923</v>
      </c>
      <c r="D395" s="299" t="s">
        <v>710</v>
      </c>
      <c r="E395" s="300" t="s">
        <v>924</v>
      </c>
      <c r="F395" s="301" t="s">
        <v>925</v>
      </c>
      <c r="G395" s="302" t="s">
        <v>365</v>
      </c>
      <c r="H395" s="303">
        <v>7</v>
      </c>
      <c r="I395" s="304"/>
      <c r="J395" s="305">
        <f>ROUND(I395*H395,2)</f>
        <v>0</v>
      </c>
      <c r="K395" s="306"/>
      <c r="L395" s="307"/>
      <c r="M395" s="308" t="s">
        <v>1</v>
      </c>
      <c r="N395" s="309" t="s">
        <v>40</v>
      </c>
      <c r="O395" s="92"/>
      <c r="P395" s="245">
        <f>O395*H395</f>
        <v>0</v>
      </c>
      <c r="Q395" s="245">
        <v>0.00026</v>
      </c>
      <c r="R395" s="245">
        <f>Q395*H395</f>
        <v>0.0018199999999999998</v>
      </c>
      <c r="S395" s="245">
        <v>0</v>
      </c>
      <c r="T395" s="246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7" t="s">
        <v>921</v>
      </c>
      <c r="AT395" s="247" t="s">
        <v>710</v>
      </c>
      <c r="AU395" s="247" t="s">
        <v>85</v>
      </c>
      <c r="AY395" s="18" t="s">
        <v>149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18" t="s">
        <v>83</v>
      </c>
      <c r="BK395" s="248">
        <f>ROUND(I395*H395,2)</f>
        <v>0</v>
      </c>
      <c r="BL395" s="18" t="s">
        <v>921</v>
      </c>
      <c r="BM395" s="247" t="s">
        <v>926</v>
      </c>
    </row>
    <row r="396" spans="1:65" s="2" customFormat="1" ht="37.8" customHeight="1">
      <c r="A396" s="39"/>
      <c r="B396" s="40"/>
      <c r="C396" s="235" t="s">
        <v>927</v>
      </c>
      <c r="D396" s="235" t="s">
        <v>151</v>
      </c>
      <c r="E396" s="236" t="s">
        <v>928</v>
      </c>
      <c r="F396" s="237" t="s">
        <v>929</v>
      </c>
      <c r="G396" s="238" t="s">
        <v>378</v>
      </c>
      <c r="H396" s="239">
        <v>4.4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40</v>
      </c>
      <c r="O396" s="92"/>
      <c r="P396" s="245">
        <f>O396*H396</f>
        <v>0</v>
      </c>
      <c r="Q396" s="245">
        <v>0</v>
      </c>
      <c r="R396" s="245">
        <f>Q396*H396</f>
        <v>0</v>
      </c>
      <c r="S396" s="245">
        <v>0</v>
      </c>
      <c r="T396" s="246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886</v>
      </c>
      <c r="AT396" s="247" t="s">
        <v>151</v>
      </c>
      <c r="AU396" s="247" t="s">
        <v>85</v>
      </c>
      <c r="AY396" s="18" t="s">
        <v>149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83</v>
      </c>
      <c r="BK396" s="248">
        <f>ROUND(I396*H396,2)</f>
        <v>0</v>
      </c>
      <c r="BL396" s="18" t="s">
        <v>886</v>
      </c>
      <c r="BM396" s="247" t="s">
        <v>930</v>
      </c>
    </row>
    <row r="397" spans="1:51" s="13" customFormat="1" ht="12">
      <c r="A397" s="13"/>
      <c r="B397" s="249"/>
      <c r="C397" s="250"/>
      <c r="D397" s="251" t="s">
        <v>157</v>
      </c>
      <c r="E397" s="252" t="s">
        <v>1</v>
      </c>
      <c r="F397" s="253" t="s">
        <v>931</v>
      </c>
      <c r="G397" s="250"/>
      <c r="H397" s="254">
        <v>4.4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157</v>
      </c>
      <c r="AU397" s="260" t="s">
        <v>85</v>
      </c>
      <c r="AV397" s="13" t="s">
        <v>85</v>
      </c>
      <c r="AW397" s="13" t="s">
        <v>32</v>
      </c>
      <c r="AX397" s="13" t="s">
        <v>83</v>
      </c>
      <c r="AY397" s="260" t="s">
        <v>149</v>
      </c>
    </row>
    <row r="398" spans="1:65" s="2" customFormat="1" ht="16.5" customHeight="1">
      <c r="A398" s="39"/>
      <c r="B398" s="40"/>
      <c r="C398" s="299" t="s">
        <v>932</v>
      </c>
      <c r="D398" s="299" t="s">
        <v>710</v>
      </c>
      <c r="E398" s="300" t="s">
        <v>933</v>
      </c>
      <c r="F398" s="301" t="s">
        <v>934</v>
      </c>
      <c r="G398" s="302" t="s">
        <v>935</v>
      </c>
      <c r="H398" s="303">
        <v>2.728</v>
      </c>
      <c r="I398" s="304"/>
      <c r="J398" s="305">
        <f>ROUND(I398*H398,2)</f>
        <v>0</v>
      </c>
      <c r="K398" s="306"/>
      <c r="L398" s="307"/>
      <c r="M398" s="308" t="s">
        <v>1</v>
      </c>
      <c r="N398" s="309" t="s">
        <v>40</v>
      </c>
      <c r="O398" s="92"/>
      <c r="P398" s="245">
        <f>O398*H398</f>
        <v>0</v>
      </c>
      <c r="Q398" s="245">
        <v>0.001</v>
      </c>
      <c r="R398" s="245">
        <f>Q398*H398</f>
        <v>0.0027280000000000004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921</v>
      </c>
      <c r="AT398" s="247" t="s">
        <v>710</v>
      </c>
      <c r="AU398" s="247" t="s">
        <v>85</v>
      </c>
      <c r="AY398" s="18" t="s">
        <v>149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83</v>
      </c>
      <c r="BK398" s="248">
        <f>ROUND(I398*H398,2)</f>
        <v>0</v>
      </c>
      <c r="BL398" s="18" t="s">
        <v>921</v>
      </c>
      <c r="BM398" s="247" t="s">
        <v>936</v>
      </c>
    </row>
    <row r="399" spans="1:51" s="13" customFormat="1" ht="12">
      <c r="A399" s="13"/>
      <c r="B399" s="249"/>
      <c r="C399" s="250"/>
      <c r="D399" s="251" t="s">
        <v>157</v>
      </c>
      <c r="E399" s="250"/>
      <c r="F399" s="253" t="s">
        <v>937</v>
      </c>
      <c r="G399" s="250"/>
      <c r="H399" s="254">
        <v>2.728</v>
      </c>
      <c r="I399" s="255"/>
      <c r="J399" s="250"/>
      <c r="K399" s="250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157</v>
      </c>
      <c r="AU399" s="260" t="s">
        <v>85</v>
      </c>
      <c r="AV399" s="13" t="s">
        <v>85</v>
      </c>
      <c r="AW399" s="13" t="s">
        <v>4</v>
      </c>
      <c r="AX399" s="13" t="s">
        <v>83</v>
      </c>
      <c r="AY399" s="260" t="s">
        <v>149</v>
      </c>
    </row>
    <row r="400" spans="1:65" s="2" customFormat="1" ht="24.15" customHeight="1">
      <c r="A400" s="39"/>
      <c r="B400" s="40"/>
      <c r="C400" s="299" t="s">
        <v>938</v>
      </c>
      <c r="D400" s="299" t="s">
        <v>710</v>
      </c>
      <c r="E400" s="300" t="s">
        <v>939</v>
      </c>
      <c r="F400" s="301" t="s">
        <v>940</v>
      </c>
      <c r="G400" s="302" t="s">
        <v>365</v>
      </c>
      <c r="H400" s="303">
        <v>1</v>
      </c>
      <c r="I400" s="304"/>
      <c r="J400" s="305">
        <f>ROUND(I400*H400,2)</f>
        <v>0</v>
      </c>
      <c r="K400" s="306"/>
      <c r="L400" s="307"/>
      <c r="M400" s="310" t="s">
        <v>1</v>
      </c>
      <c r="N400" s="311" t="s">
        <v>40</v>
      </c>
      <c r="O400" s="312"/>
      <c r="P400" s="313">
        <f>O400*H400</f>
        <v>0</v>
      </c>
      <c r="Q400" s="313">
        <v>0.0007</v>
      </c>
      <c r="R400" s="313">
        <f>Q400*H400</f>
        <v>0.0007</v>
      </c>
      <c r="S400" s="313">
        <v>0</v>
      </c>
      <c r="T400" s="314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921</v>
      </c>
      <c r="AT400" s="247" t="s">
        <v>710</v>
      </c>
      <c r="AU400" s="247" t="s">
        <v>85</v>
      </c>
      <c r="AY400" s="18" t="s">
        <v>149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83</v>
      </c>
      <c r="BK400" s="248">
        <f>ROUND(I400*H400,2)</f>
        <v>0</v>
      </c>
      <c r="BL400" s="18" t="s">
        <v>921</v>
      </c>
      <c r="BM400" s="247" t="s">
        <v>941</v>
      </c>
    </row>
    <row r="401" spans="1:31" s="2" customFormat="1" ht="6.95" customHeight="1">
      <c r="A401" s="39"/>
      <c r="B401" s="67"/>
      <c r="C401" s="68"/>
      <c r="D401" s="68"/>
      <c r="E401" s="68"/>
      <c r="F401" s="68"/>
      <c r="G401" s="68"/>
      <c r="H401" s="68"/>
      <c r="I401" s="68"/>
      <c r="J401" s="68"/>
      <c r="K401" s="68"/>
      <c r="L401" s="45"/>
      <c r="M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</row>
  </sheetData>
  <sheetProtection password="CC35" sheet="1" objects="1" scenarios="1" formatColumns="0" formatRows="0" autoFilter="0"/>
  <autoFilter ref="C141:K400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Demolice a novostavba zázemí cestářství ve Strnadech-Jílovišti  p.č. 462/3, p.č. 454/1 a p.č.st. 351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31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98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99</v>
      </c>
      <c r="E31" s="39"/>
      <c r="F31" s="39"/>
      <c r="G31" s="39"/>
      <c r="H31" s="39"/>
      <c r="I31" s="39"/>
      <c r="J31" s="151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1" t="s">
        <v>40</v>
      </c>
      <c r="F35" s="157">
        <f>ROUND((SUM(BE101:BE108)+SUM(BE128:BE240)),2)</f>
        <v>0</v>
      </c>
      <c r="G35" s="39"/>
      <c r="H35" s="39"/>
      <c r="I35" s="158">
        <v>0.21</v>
      </c>
      <c r="J35" s="157">
        <f>ROUND(((SUM(BE101:BE108)+SUM(BE128:BE240))*I35),2)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41</v>
      </c>
      <c r="F36" s="157">
        <f>ROUND((SUM(BF101:BF108)+SUM(BF128:BF240)),2)</f>
        <v>0</v>
      </c>
      <c r="G36" s="39"/>
      <c r="H36" s="39"/>
      <c r="I36" s="158">
        <v>0.15</v>
      </c>
      <c r="J36" s="157">
        <f>ROUND(((SUM(BF101:BF108)+SUM(BF128:BF240))*I36),2)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7">
        <f>ROUND((SUM(BG101:BG108)+SUM(BG128:BG240)),2)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43</v>
      </c>
      <c r="F38" s="157">
        <f>ROUND((SUM(BH101:BH108)+SUM(BH128:BH240)),2)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44</v>
      </c>
      <c r="F39" s="157">
        <f>ROUND((SUM(BI101:BI108)+SUM(BI128:BI240)),2)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7" t="str">
        <f>E7</f>
        <v xml:space="preserve">Demolice a novostavba zázemí cestářství ve Strnadech-Jílovišti  p.č. 462/3, p.č. 454/1 a p.č.st. 351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Kontejnerová stavba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p.č. 462/3 a 454/1 p.č. st. 351</v>
      </c>
      <c r="G89" s="41"/>
      <c r="H89" s="41"/>
      <c r="I89" s="33" t="s">
        <v>22</v>
      </c>
      <c r="J89" s="80" t="str">
        <f>IF(J12="","",J12)</f>
        <v>29. 5. 2023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Středočeský kraj, Zborovská 81/11, Smíchov</v>
      </c>
      <c r="G91" s="41"/>
      <c r="H91" s="41"/>
      <c r="I91" s="33" t="s">
        <v>30</v>
      </c>
      <c r="J91" s="37" t="str">
        <f>E21</f>
        <v>KFJ project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KFJ project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101</v>
      </c>
      <c r="D94" s="179"/>
      <c r="E94" s="179"/>
      <c r="F94" s="179"/>
      <c r="G94" s="179"/>
      <c r="H94" s="179"/>
      <c r="I94" s="179"/>
      <c r="J94" s="180" t="s">
        <v>102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103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2"/>
      <c r="C97" s="183"/>
      <c r="D97" s="184" t="s">
        <v>943</v>
      </c>
      <c r="E97" s="185"/>
      <c r="F97" s="185"/>
      <c r="G97" s="185"/>
      <c r="H97" s="185"/>
      <c r="I97" s="185"/>
      <c r="J97" s="186">
        <f>J129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944</v>
      </c>
      <c r="E98" s="191"/>
      <c r="F98" s="191"/>
      <c r="G98" s="191"/>
      <c r="H98" s="191"/>
      <c r="I98" s="191"/>
      <c r="J98" s="192">
        <f>J130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181" t="s">
        <v>125</v>
      </c>
      <c r="D101" s="41"/>
      <c r="E101" s="41"/>
      <c r="F101" s="41"/>
      <c r="G101" s="41"/>
      <c r="H101" s="41"/>
      <c r="I101" s="41"/>
      <c r="J101" s="194">
        <f>ROUND(J102+J103+J104+J105+J106+J107,2)</f>
        <v>0</v>
      </c>
      <c r="K101" s="41"/>
      <c r="L101" s="64"/>
      <c r="N101" s="195" t="s">
        <v>39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196" t="s">
        <v>126</v>
      </c>
      <c r="E102" s="197"/>
      <c r="F102" s="197"/>
      <c r="G102" s="41"/>
      <c r="H102" s="41"/>
      <c r="I102" s="41"/>
      <c r="J102" s="198">
        <v>0</v>
      </c>
      <c r="K102" s="41"/>
      <c r="L102" s="199"/>
      <c r="M102" s="200"/>
      <c r="N102" s="201" t="s">
        <v>40</v>
      </c>
      <c r="O102" s="200"/>
      <c r="P102" s="200"/>
      <c r="Q102" s="200"/>
      <c r="R102" s="200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3" t="s">
        <v>93</v>
      </c>
      <c r="AZ102" s="200"/>
      <c r="BA102" s="200"/>
      <c r="BB102" s="200"/>
      <c r="BC102" s="200"/>
      <c r="BD102" s="200"/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3" t="s">
        <v>83</v>
      </c>
      <c r="BK102" s="200"/>
      <c r="BL102" s="200"/>
      <c r="BM102" s="200"/>
    </row>
    <row r="103" spans="1:65" s="2" customFormat="1" ht="18" customHeight="1">
      <c r="A103" s="39"/>
      <c r="B103" s="40"/>
      <c r="C103" s="41"/>
      <c r="D103" s="196" t="s">
        <v>127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40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93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83</v>
      </c>
      <c r="BK103" s="200"/>
      <c r="BL103" s="200"/>
      <c r="BM103" s="200"/>
    </row>
    <row r="104" spans="1:65" s="2" customFormat="1" ht="18" customHeight="1">
      <c r="A104" s="39"/>
      <c r="B104" s="40"/>
      <c r="C104" s="41"/>
      <c r="D104" s="196" t="s">
        <v>128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40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93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83</v>
      </c>
      <c r="BK104" s="200"/>
      <c r="BL104" s="200"/>
      <c r="BM104" s="200"/>
    </row>
    <row r="105" spans="1:65" s="2" customFormat="1" ht="18" customHeight="1">
      <c r="A105" s="39"/>
      <c r="B105" s="40"/>
      <c r="C105" s="41"/>
      <c r="D105" s="196" t="s">
        <v>129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40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93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83</v>
      </c>
      <c r="BK105" s="200"/>
      <c r="BL105" s="200"/>
      <c r="BM105" s="200"/>
    </row>
    <row r="106" spans="1:65" s="2" customFormat="1" ht="18" customHeight="1">
      <c r="A106" s="39"/>
      <c r="B106" s="40"/>
      <c r="C106" s="41"/>
      <c r="D106" s="196" t="s">
        <v>130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40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93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83</v>
      </c>
      <c r="BK106" s="200"/>
      <c r="BL106" s="200"/>
      <c r="BM106" s="200"/>
    </row>
    <row r="107" spans="1:65" s="2" customFormat="1" ht="18" customHeight="1">
      <c r="A107" s="39"/>
      <c r="B107" s="40"/>
      <c r="C107" s="41"/>
      <c r="D107" s="197" t="s">
        <v>131</v>
      </c>
      <c r="E107" s="41"/>
      <c r="F107" s="41"/>
      <c r="G107" s="41"/>
      <c r="H107" s="41"/>
      <c r="I107" s="41"/>
      <c r="J107" s="198">
        <f>ROUND(J30*T107,2)</f>
        <v>0</v>
      </c>
      <c r="K107" s="41"/>
      <c r="L107" s="199"/>
      <c r="M107" s="200"/>
      <c r="N107" s="201" t="s">
        <v>40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132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83</v>
      </c>
      <c r="BK107" s="200"/>
      <c r="BL107" s="200"/>
      <c r="BM107" s="200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205" t="s">
        <v>133</v>
      </c>
      <c r="D109" s="179"/>
      <c r="E109" s="179"/>
      <c r="F109" s="179"/>
      <c r="G109" s="179"/>
      <c r="H109" s="179"/>
      <c r="I109" s="179"/>
      <c r="J109" s="206">
        <f>ROUND(J96+J101,2)</f>
        <v>0</v>
      </c>
      <c r="K109" s="179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134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77" t="str">
        <f>E7</f>
        <v xml:space="preserve">Demolice a novostavba zázemí cestářství ve Strnadech-Jílovišti  p.č. 462/3, p.č. 454/1 a p.č.st. 351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03 - Kontejnerová stavba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p.č. 462/3 a 454/1 p.č. st. 351</v>
      </c>
      <c r="G122" s="41"/>
      <c r="H122" s="41"/>
      <c r="I122" s="33" t="s">
        <v>22</v>
      </c>
      <c r="J122" s="80" t="str">
        <f>IF(J12="","",J12)</f>
        <v>29. 5. 2023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Středočeský kraj, Zborovská 81/11, Smíchov</v>
      </c>
      <c r="G124" s="41"/>
      <c r="H124" s="41"/>
      <c r="I124" s="33" t="s">
        <v>30</v>
      </c>
      <c r="J124" s="37" t="str">
        <f>E21</f>
        <v>KFJ project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KFJ project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7"/>
      <c r="B127" s="208"/>
      <c r="C127" s="209" t="s">
        <v>135</v>
      </c>
      <c r="D127" s="210" t="s">
        <v>60</v>
      </c>
      <c r="E127" s="210" t="s">
        <v>56</v>
      </c>
      <c r="F127" s="210" t="s">
        <v>57</v>
      </c>
      <c r="G127" s="210" t="s">
        <v>136</v>
      </c>
      <c r="H127" s="210" t="s">
        <v>137</v>
      </c>
      <c r="I127" s="210" t="s">
        <v>138</v>
      </c>
      <c r="J127" s="211" t="s">
        <v>102</v>
      </c>
      <c r="K127" s="212" t="s">
        <v>139</v>
      </c>
      <c r="L127" s="213"/>
      <c r="M127" s="101" t="s">
        <v>1</v>
      </c>
      <c r="N127" s="102" t="s">
        <v>39</v>
      </c>
      <c r="O127" s="102" t="s">
        <v>140</v>
      </c>
      <c r="P127" s="102" t="s">
        <v>141</v>
      </c>
      <c r="Q127" s="102" t="s">
        <v>142</v>
      </c>
      <c r="R127" s="102" t="s">
        <v>143</v>
      </c>
      <c r="S127" s="102" t="s">
        <v>144</v>
      </c>
      <c r="T127" s="103" t="s">
        <v>145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pans="1:63" s="2" customFormat="1" ht="22.8" customHeight="1">
      <c r="A128" s="39"/>
      <c r="B128" s="40"/>
      <c r="C128" s="108" t="s">
        <v>146</v>
      </c>
      <c r="D128" s="41"/>
      <c r="E128" s="41"/>
      <c r="F128" s="41"/>
      <c r="G128" s="41"/>
      <c r="H128" s="41"/>
      <c r="I128" s="41"/>
      <c r="J128" s="214">
        <f>BK128</f>
        <v>0</v>
      </c>
      <c r="K128" s="41"/>
      <c r="L128" s="45"/>
      <c r="M128" s="104"/>
      <c r="N128" s="215"/>
      <c r="O128" s="105"/>
      <c r="P128" s="216">
        <f>P129</f>
        <v>0</v>
      </c>
      <c r="Q128" s="105"/>
      <c r="R128" s="216">
        <f>R129</f>
        <v>0</v>
      </c>
      <c r="S128" s="105"/>
      <c r="T128" s="217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74</v>
      </c>
      <c r="AU128" s="18" t="s">
        <v>104</v>
      </c>
      <c r="BK128" s="218">
        <f>BK129</f>
        <v>0</v>
      </c>
    </row>
    <row r="129" spans="1:63" s="12" customFormat="1" ht="25.9" customHeight="1">
      <c r="A129" s="12"/>
      <c r="B129" s="219"/>
      <c r="C129" s="220"/>
      <c r="D129" s="221" t="s">
        <v>74</v>
      </c>
      <c r="E129" s="222" t="s">
        <v>147</v>
      </c>
      <c r="F129" s="222" t="s">
        <v>147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</v>
      </c>
      <c r="S129" s="227"/>
      <c r="T129" s="22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83</v>
      </c>
      <c r="AT129" s="231" t="s">
        <v>74</v>
      </c>
      <c r="AU129" s="231" t="s">
        <v>75</v>
      </c>
      <c r="AY129" s="230" t="s">
        <v>149</v>
      </c>
      <c r="BK129" s="232">
        <f>BK130</f>
        <v>0</v>
      </c>
    </row>
    <row r="130" spans="1:63" s="12" customFormat="1" ht="22.8" customHeight="1">
      <c r="A130" s="12"/>
      <c r="B130" s="219"/>
      <c r="C130" s="220"/>
      <c r="D130" s="221" t="s">
        <v>74</v>
      </c>
      <c r="E130" s="233" t="s">
        <v>945</v>
      </c>
      <c r="F130" s="233" t="s">
        <v>946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SUM(P131:P240)</f>
        <v>0</v>
      </c>
      <c r="Q130" s="227"/>
      <c r="R130" s="228">
        <f>SUM(R131:R240)</f>
        <v>0</v>
      </c>
      <c r="S130" s="227"/>
      <c r="T130" s="229">
        <f>SUM(T131:T240)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83</v>
      </c>
      <c r="AT130" s="231" t="s">
        <v>74</v>
      </c>
      <c r="AU130" s="231" t="s">
        <v>83</v>
      </c>
      <c r="AY130" s="230" t="s">
        <v>149</v>
      </c>
      <c r="BK130" s="232">
        <f>SUM(BK131:BK240)</f>
        <v>0</v>
      </c>
    </row>
    <row r="131" spans="1:65" s="2" customFormat="1" ht="24.15" customHeight="1">
      <c r="A131" s="39"/>
      <c r="B131" s="40"/>
      <c r="C131" s="235" t="s">
        <v>83</v>
      </c>
      <c r="D131" s="235" t="s">
        <v>151</v>
      </c>
      <c r="E131" s="236" t="s">
        <v>401</v>
      </c>
      <c r="F131" s="237" t="s">
        <v>947</v>
      </c>
      <c r="G131" s="238" t="s">
        <v>948</v>
      </c>
      <c r="H131" s="239">
        <v>6</v>
      </c>
      <c r="I131" s="240"/>
      <c r="J131" s="241">
        <f>ROUND(I131*H131,2)</f>
        <v>0</v>
      </c>
      <c r="K131" s="242"/>
      <c r="L131" s="45"/>
      <c r="M131" s="243" t="s">
        <v>1</v>
      </c>
      <c r="N131" s="244" t="s">
        <v>40</v>
      </c>
      <c r="O131" s="92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155</v>
      </c>
      <c r="AT131" s="247" t="s">
        <v>151</v>
      </c>
      <c r="AU131" s="247" t="s">
        <v>85</v>
      </c>
      <c r="AY131" s="18" t="s">
        <v>149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83</v>
      </c>
      <c r="BK131" s="248">
        <f>ROUND(I131*H131,2)</f>
        <v>0</v>
      </c>
      <c r="BL131" s="18" t="s">
        <v>155</v>
      </c>
      <c r="BM131" s="247" t="s">
        <v>949</v>
      </c>
    </row>
    <row r="132" spans="1:65" s="2" customFormat="1" ht="24.15" customHeight="1">
      <c r="A132" s="39"/>
      <c r="B132" s="40"/>
      <c r="C132" s="235" t="s">
        <v>85</v>
      </c>
      <c r="D132" s="235" t="s">
        <v>151</v>
      </c>
      <c r="E132" s="236" t="s">
        <v>326</v>
      </c>
      <c r="F132" s="237" t="s">
        <v>950</v>
      </c>
      <c r="G132" s="238" t="s">
        <v>948</v>
      </c>
      <c r="H132" s="239">
        <v>4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40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155</v>
      </c>
      <c r="AT132" s="247" t="s">
        <v>151</v>
      </c>
      <c r="AU132" s="247" t="s">
        <v>85</v>
      </c>
      <c r="AY132" s="18" t="s">
        <v>149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83</v>
      </c>
      <c r="BK132" s="248">
        <f>ROUND(I132*H132,2)</f>
        <v>0</v>
      </c>
      <c r="BL132" s="18" t="s">
        <v>155</v>
      </c>
      <c r="BM132" s="247" t="s">
        <v>951</v>
      </c>
    </row>
    <row r="133" spans="1:65" s="2" customFormat="1" ht="24.15" customHeight="1">
      <c r="A133" s="39"/>
      <c r="B133" s="40"/>
      <c r="C133" s="235" t="s">
        <v>162</v>
      </c>
      <c r="D133" s="235" t="s">
        <v>151</v>
      </c>
      <c r="E133" s="236" t="s">
        <v>333</v>
      </c>
      <c r="F133" s="237" t="s">
        <v>952</v>
      </c>
      <c r="G133" s="238" t="s">
        <v>948</v>
      </c>
      <c r="H133" s="239">
        <v>18</v>
      </c>
      <c r="I133" s="240"/>
      <c r="J133" s="241">
        <f>ROUND(I133*H133,2)</f>
        <v>0</v>
      </c>
      <c r="K133" s="242"/>
      <c r="L133" s="45"/>
      <c r="M133" s="243" t="s">
        <v>1</v>
      </c>
      <c r="N133" s="244" t="s">
        <v>40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155</v>
      </c>
      <c r="AT133" s="247" t="s">
        <v>151</v>
      </c>
      <c r="AU133" s="247" t="s">
        <v>85</v>
      </c>
      <c r="AY133" s="18" t="s">
        <v>149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83</v>
      </c>
      <c r="BK133" s="248">
        <f>ROUND(I133*H133,2)</f>
        <v>0</v>
      </c>
      <c r="BL133" s="18" t="s">
        <v>155</v>
      </c>
      <c r="BM133" s="247" t="s">
        <v>953</v>
      </c>
    </row>
    <row r="134" spans="1:65" s="2" customFormat="1" ht="24.15" customHeight="1">
      <c r="A134" s="39"/>
      <c r="B134" s="40"/>
      <c r="C134" s="235" t="s">
        <v>155</v>
      </c>
      <c r="D134" s="235" t="s">
        <v>151</v>
      </c>
      <c r="E134" s="236" t="s">
        <v>954</v>
      </c>
      <c r="F134" s="237" t="s">
        <v>955</v>
      </c>
      <c r="G134" s="238" t="s">
        <v>175</v>
      </c>
      <c r="H134" s="239">
        <v>261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40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155</v>
      </c>
      <c r="AT134" s="247" t="s">
        <v>151</v>
      </c>
      <c r="AU134" s="247" t="s">
        <v>85</v>
      </c>
      <c r="AY134" s="18" t="s">
        <v>149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83</v>
      </c>
      <c r="BK134" s="248">
        <f>ROUND(I134*H134,2)</f>
        <v>0</v>
      </c>
      <c r="BL134" s="18" t="s">
        <v>155</v>
      </c>
      <c r="BM134" s="247" t="s">
        <v>956</v>
      </c>
    </row>
    <row r="135" spans="1:65" s="2" customFormat="1" ht="24.15" customHeight="1">
      <c r="A135" s="39"/>
      <c r="B135" s="40"/>
      <c r="C135" s="235" t="s">
        <v>172</v>
      </c>
      <c r="D135" s="235" t="s">
        <v>151</v>
      </c>
      <c r="E135" s="236" t="s">
        <v>957</v>
      </c>
      <c r="F135" s="237" t="s">
        <v>958</v>
      </c>
      <c r="G135" s="238" t="s">
        <v>175</v>
      </c>
      <c r="H135" s="239">
        <v>198</v>
      </c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40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155</v>
      </c>
      <c r="AT135" s="247" t="s">
        <v>151</v>
      </c>
      <c r="AU135" s="247" t="s">
        <v>85</v>
      </c>
      <c r="AY135" s="18" t="s">
        <v>149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83</v>
      </c>
      <c r="BK135" s="248">
        <f>ROUND(I135*H135,2)</f>
        <v>0</v>
      </c>
      <c r="BL135" s="18" t="s">
        <v>155</v>
      </c>
      <c r="BM135" s="247" t="s">
        <v>959</v>
      </c>
    </row>
    <row r="136" spans="1:65" s="2" customFormat="1" ht="16.5" customHeight="1">
      <c r="A136" s="39"/>
      <c r="B136" s="40"/>
      <c r="C136" s="235" t="s">
        <v>179</v>
      </c>
      <c r="D136" s="235" t="s">
        <v>151</v>
      </c>
      <c r="E136" s="236" t="s">
        <v>960</v>
      </c>
      <c r="F136" s="237" t="s">
        <v>961</v>
      </c>
      <c r="G136" s="238" t="s">
        <v>948</v>
      </c>
      <c r="H136" s="239">
        <v>3</v>
      </c>
      <c r="I136" s="240"/>
      <c r="J136" s="241">
        <f>ROUND(I136*H136,2)</f>
        <v>0</v>
      </c>
      <c r="K136" s="242"/>
      <c r="L136" s="45"/>
      <c r="M136" s="243" t="s">
        <v>1</v>
      </c>
      <c r="N136" s="244" t="s">
        <v>40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155</v>
      </c>
      <c r="AT136" s="247" t="s">
        <v>151</v>
      </c>
      <c r="AU136" s="247" t="s">
        <v>85</v>
      </c>
      <c r="AY136" s="18" t="s">
        <v>149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83</v>
      </c>
      <c r="BK136" s="248">
        <f>ROUND(I136*H136,2)</f>
        <v>0</v>
      </c>
      <c r="BL136" s="18" t="s">
        <v>155</v>
      </c>
      <c r="BM136" s="247" t="s">
        <v>962</v>
      </c>
    </row>
    <row r="137" spans="1:65" s="2" customFormat="1" ht="24.15" customHeight="1">
      <c r="A137" s="39"/>
      <c r="B137" s="40"/>
      <c r="C137" s="235" t="s">
        <v>185</v>
      </c>
      <c r="D137" s="235" t="s">
        <v>151</v>
      </c>
      <c r="E137" s="236" t="s">
        <v>963</v>
      </c>
      <c r="F137" s="237" t="s">
        <v>964</v>
      </c>
      <c r="G137" s="238" t="s">
        <v>948</v>
      </c>
      <c r="H137" s="239">
        <v>7</v>
      </c>
      <c r="I137" s="240"/>
      <c r="J137" s="241">
        <f>ROUND(I137*H137,2)</f>
        <v>0</v>
      </c>
      <c r="K137" s="242"/>
      <c r="L137" s="45"/>
      <c r="M137" s="243" t="s">
        <v>1</v>
      </c>
      <c r="N137" s="244" t="s">
        <v>40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155</v>
      </c>
      <c r="AT137" s="247" t="s">
        <v>151</v>
      </c>
      <c r="AU137" s="247" t="s">
        <v>85</v>
      </c>
      <c r="AY137" s="18" t="s">
        <v>149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83</v>
      </c>
      <c r="BK137" s="248">
        <f>ROUND(I137*H137,2)</f>
        <v>0</v>
      </c>
      <c r="BL137" s="18" t="s">
        <v>155</v>
      </c>
      <c r="BM137" s="247" t="s">
        <v>965</v>
      </c>
    </row>
    <row r="138" spans="1:65" s="2" customFormat="1" ht="21.75" customHeight="1">
      <c r="A138" s="39"/>
      <c r="B138" s="40"/>
      <c r="C138" s="235" t="s">
        <v>191</v>
      </c>
      <c r="D138" s="235" t="s">
        <v>151</v>
      </c>
      <c r="E138" s="236" t="s">
        <v>966</v>
      </c>
      <c r="F138" s="237" t="s">
        <v>967</v>
      </c>
      <c r="G138" s="238" t="s">
        <v>948</v>
      </c>
      <c r="H138" s="239">
        <v>7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40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155</v>
      </c>
      <c r="AT138" s="247" t="s">
        <v>151</v>
      </c>
      <c r="AU138" s="247" t="s">
        <v>85</v>
      </c>
      <c r="AY138" s="18" t="s">
        <v>149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83</v>
      </c>
      <c r="BK138" s="248">
        <f>ROUND(I138*H138,2)</f>
        <v>0</v>
      </c>
      <c r="BL138" s="18" t="s">
        <v>155</v>
      </c>
      <c r="BM138" s="247" t="s">
        <v>968</v>
      </c>
    </row>
    <row r="139" spans="1:65" s="2" customFormat="1" ht="16.5" customHeight="1">
      <c r="A139" s="39"/>
      <c r="B139" s="40"/>
      <c r="C139" s="235" t="s">
        <v>189</v>
      </c>
      <c r="D139" s="235" t="s">
        <v>151</v>
      </c>
      <c r="E139" s="236" t="s">
        <v>969</v>
      </c>
      <c r="F139" s="237" t="s">
        <v>970</v>
      </c>
      <c r="G139" s="238" t="s">
        <v>175</v>
      </c>
      <c r="H139" s="239">
        <v>20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40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155</v>
      </c>
      <c r="AT139" s="247" t="s">
        <v>151</v>
      </c>
      <c r="AU139" s="247" t="s">
        <v>85</v>
      </c>
      <c r="AY139" s="18" t="s">
        <v>149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83</v>
      </c>
      <c r="BK139" s="248">
        <f>ROUND(I139*H139,2)</f>
        <v>0</v>
      </c>
      <c r="BL139" s="18" t="s">
        <v>155</v>
      </c>
      <c r="BM139" s="247" t="s">
        <v>971</v>
      </c>
    </row>
    <row r="140" spans="1:65" s="2" customFormat="1" ht="16.5" customHeight="1">
      <c r="A140" s="39"/>
      <c r="B140" s="40"/>
      <c r="C140" s="235" t="s">
        <v>206</v>
      </c>
      <c r="D140" s="235" t="s">
        <v>151</v>
      </c>
      <c r="E140" s="236" t="s">
        <v>972</v>
      </c>
      <c r="F140" s="237" t="s">
        <v>973</v>
      </c>
      <c r="G140" s="238" t="s">
        <v>948</v>
      </c>
      <c r="H140" s="239">
        <v>10</v>
      </c>
      <c r="I140" s="240"/>
      <c r="J140" s="241">
        <f>ROUND(I140*H140,2)</f>
        <v>0</v>
      </c>
      <c r="K140" s="242"/>
      <c r="L140" s="45"/>
      <c r="M140" s="243" t="s">
        <v>1</v>
      </c>
      <c r="N140" s="244" t="s">
        <v>40</v>
      </c>
      <c r="O140" s="92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7" t="s">
        <v>155</v>
      </c>
      <c r="AT140" s="247" t="s">
        <v>151</v>
      </c>
      <c r="AU140" s="247" t="s">
        <v>85</v>
      </c>
      <c r="AY140" s="18" t="s">
        <v>149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8" t="s">
        <v>83</v>
      </c>
      <c r="BK140" s="248">
        <f>ROUND(I140*H140,2)</f>
        <v>0</v>
      </c>
      <c r="BL140" s="18" t="s">
        <v>155</v>
      </c>
      <c r="BM140" s="247" t="s">
        <v>974</v>
      </c>
    </row>
    <row r="141" spans="1:65" s="2" customFormat="1" ht="21.75" customHeight="1">
      <c r="A141" s="39"/>
      <c r="B141" s="40"/>
      <c r="C141" s="235" t="s">
        <v>235</v>
      </c>
      <c r="D141" s="235" t="s">
        <v>151</v>
      </c>
      <c r="E141" s="236" t="s">
        <v>975</v>
      </c>
      <c r="F141" s="237" t="s">
        <v>976</v>
      </c>
      <c r="G141" s="238" t="s">
        <v>948</v>
      </c>
      <c r="H141" s="239">
        <v>10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40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155</v>
      </c>
      <c r="AT141" s="247" t="s">
        <v>151</v>
      </c>
      <c r="AU141" s="247" t="s">
        <v>85</v>
      </c>
      <c r="AY141" s="18" t="s">
        <v>149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83</v>
      </c>
      <c r="BK141" s="248">
        <f>ROUND(I141*H141,2)</f>
        <v>0</v>
      </c>
      <c r="BL141" s="18" t="s">
        <v>155</v>
      </c>
      <c r="BM141" s="247" t="s">
        <v>977</v>
      </c>
    </row>
    <row r="142" spans="1:65" s="2" customFormat="1" ht="16.5" customHeight="1">
      <c r="A142" s="39"/>
      <c r="B142" s="40"/>
      <c r="C142" s="235" t="s">
        <v>244</v>
      </c>
      <c r="D142" s="235" t="s">
        <v>151</v>
      </c>
      <c r="E142" s="236" t="s">
        <v>978</v>
      </c>
      <c r="F142" s="237" t="s">
        <v>979</v>
      </c>
      <c r="G142" s="238" t="s">
        <v>175</v>
      </c>
      <c r="H142" s="239">
        <v>27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40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155</v>
      </c>
      <c r="AT142" s="247" t="s">
        <v>151</v>
      </c>
      <c r="AU142" s="247" t="s">
        <v>85</v>
      </c>
      <c r="AY142" s="18" t="s">
        <v>149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83</v>
      </c>
      <c r="BK142" s="248">
        <f>ROUND(I142*H142,2)</f>
        <v>0</v>
      </c>
      <c r="BL142" s="18" t="s">
        <v>155</v>
      </c>
      <c r="BM142" s="247" t="s">
        <v>980</v>
      </c>
    </row>
    <row r="143" spans="1:65" s="2" customFormat="1" ht="21.75" customHeight="1">
      <c r="A143" s="39"/>
      <c r="B143" s="40"/>
      <c r="C143" s="235" t="s">
        <v>254</v>
      </c>
      <c r="D143" s="235" t="s">
        <v>151</v>
      </c>
      <c r="E143" s="236" t="s">
        <v>981</v>
      </c>
      <c r="F143" s="237" t="s">
        <v>982</v>
      </c>
      <c r="G143" s="238" t="s">
        <v>175</v>
      </c>
      <c r="H143" s="239">
        <v>27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40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155</v>
      </c>
      <c r="AT143" s="247" t="s">
        <v>151</v>
      </c>
      <c r="AU143" s="247" t="s">
        <v>85</v>
      </c>
      <c r="AY143" s="18" t="s">
        <v>149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83</v>
      </c>
      <c r="BK143" s="248">
        <f>ROUND(I143*H143,2)</f>
        <v>0</v>
      </c>
      <c r="BL143" s="18" t="s">
        <v>155</v>
      </c>
      <c r="BM143" s="247" t="s">
        <v>983</v>
      </c>
    </row>
    <row r="144" spans="1:65" s="2" customFormat="1" ht="16.5" customHeight="1">
      <c r="A144" s="39"/>
      <c r="B144" s="40"/>
      <c r="C144" s="235" t="s">
        <v>261</v>
      </c>
      <c r="D144" s="235" t="s">
        <v>151</v>
      </c>
      <c r="E144" s="236" t="s">
        <v>984</v>
      </c>
      <c r="F144" s="237" t="s">
        <v>985</v>
      </c>
      <c r="G144" s="238" t="s">
        <v>175</v>
      </c>
      <c r="H144" s="239">
        <v>121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40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155</v>
      </c>
      <c r="AT144" s="247" t="s">
        <v>151</v>
      </c>
      <c r="AU144" s="247" t="s">
        <v>85</v>
      </c>
      <c r="AY144" s="18" t="s">
        <v>149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83</v>
      </c>
      <c r="BK144" s="248">
        <f>ROUND(I144*H144,2)</f>
        <v>0</v>
      </c>
      <c r="BL144" s="18" t="s">
        <v>155</v>
      </c>
      <c r="BM144" s="247" t="s">
        <v>986</v>
      </c>
    </row>
    <row r="145" spans="1:65" s="2" customFormat="1" ht="16.5" customHeight="1">
      <c r="A145" s="39"/>
      <c r="B145" s="40"/>
      <c r="C145" s="235" t="s">
        <v>8</v>
      </c>
      <c r="D145" s="235" t="s">
        <v>151</v>
      </c>
      <c r="E145" s="236" t="s">
        <v>987</v>
      </c>
      <c r="F145" s="237" t="s">
        <v>988</v>
      </c>
      <c r="G145" s="238" t="s">
        <v>175</v>
      </c>
      <c r="H145" s="239">
        <v>41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40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155</v>
      </c>
      <c r="AT145" s="247" t="s">
        <v>151</v>
      </c>
      <c r="AU145" s="247" t="s">
        <v>85</v>
      </c>
      <c r="AY145" s="18" t="s">
        <v>149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83</v>
      </c>
      <c r="BK145" s="248">
        <f>ROUND(I145*H145,2)</f>
        <v>0</v>
      </c>
      <c r="BL145" s="18" t="s">
        <v>155</v>
      </c>
      <c r="BM145" s="247" t="s">
        <v>989</v>
      </c>
    </row>
    <row r="146" spans="1:65" s="2" customFormat="1" ht="16.5" customHeight="1">
      <c r="A146" s="39"/>
      <c r="B146" s="40"/>
      <c r="C146" s="235" t="s">
        <v>268</v>
      </c>
      <c r="D146" s="235" t="s">
        <v>151</v>
      </c>
      <c r="E146" s="236" t="s">
        <v>990</v>
      </c>
      <c r="F146" s="237" t="s">
        <v>991</v>
      </c>
      <c r="G146" s="238" t="s">
        <v>378</v>
      </c>
      <c r="H146" s="239">
        <v>80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40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155</v>
      </c>
      <c r="AT146" s="247" t="s">
        <v>151</v>
      </c>
      <c r="AU146" s="247" t="s">
        <v>85</v>
      </c>
      <c r="AY146" s="18" t="s">
        <v>149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83</v>
      </c>
      <c r="BK146" s="248">
        <f>ROUND(I146*H146,2)</f>
        <v>0</v>
      </c>
      <c r="BL146" s="18" t="s">
        <v>155</v>
      </c>
      <c r="BM146" s="247" t="s">
        <v>992</v>
      </c>
    </row>
    <row r="147" spans="1:65" s="2" customFormat="1" ht="24.15" customHeight="1">
      <c r="A147" s="39"/>
      <c r="B147" s="40"/>
      <c r="C147" s="235" t="s">
        <v>274</v>
      </c>
      <c r="D147" s="235" t="s">
        <v>151</v>
      </c>
      <c r="E147" s="236" t="s">
        <v>993</v>
      </c>
      <c r="F147" s="237" t="s">
        <v>994</v>
      </c>
      <c r="G147" s="238" t="s">
        <v>175</v>
      </c>
      <c r="H147" s="239">
        <v>162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40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155</v>
      </c>
      <c r="AT147" s="247" t="s">
        <v>151</v>
      </c>
      <c r="AU147" s="247" t="s">
        <v>85</v>
      </c>
      <c r="AY147" s="18" t="s">
        <v>149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83</v>
      </c>
      <c r="BK147" s="248">
        <f>ROUND(I147*H147,2)</f>
        <v>0</v>
      </c>
      <c r="BL147" s="18" t="s">
        <v>155</v>
      </c>
      <c r="BM147" s="247" t="s">
        <v>995</v>
      </c>
    </row>
    <row r="148" spans="1:65" s="2" customFormat="1" ht="33" customHeight="1">
      <c r="A148" s="39"/>
      <c r="B148" s="40"/>
      <c r="C148" s="235" t="s">
        <v>279</v>
      </c>
      <c r="D148" s="235" t="s">
        <v>151</v>
      </c>
      <c r="E148" s="236" t="s">
        <v>996</v>
      </c>
      <c r="F148" s="237" t="s">
        <v>997</v>
      </c>
      <c r="G148" s="238" t="s">
        <v>175</v>
      </c>
      <c r="H148" s="239">
        <v>90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40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155</v>
      </c>
      <c r="AT148" s="247" t="s">
        <v>151</v>
      </c>
      <c r="AU148" s="247" t="s">
        <v>85</v>
      </c>
      <c r="AY148" s="18" t="s">
        <v>149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83</v>
      </c>
      <c r="BK148" s="248">
        <f>ROUND(I148*H148,2)</f>
        <v>0</v>
      </c>
      <c r="BL148" s="18" t="s">
        <v>155</v>
      </c>
      <c r="BM148" s="247" t="s">
        <v>998</v>
      </c>
    </row>
    <row r="149" spans="1:65" s="2" customFormat="1" ht="37.8" customHeight="1">
      <c r="A149" s="39"/>
      <c r="B149" s="40"/>
      <c r="C149" s="235" t="s">
        <v>291</v>
      </c>
      <c r="D149" s="235" t="s">
        <v>151</v>
      </c>
      <c r="E149" s="236" t="s">
        <v>999</v>
      </c>
      <c r="F149" s="237" t="s">
        <v>1000</v>
      </c>
      <c r="G149" s="238" t="s">
        <v>175</v>
      </c>
      <c r="H149" s="239">
        <v>72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40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155</v>
      </c>
      <c r="AT149" s="247" t="s">
        <v>151</v>
      </c>
      <c r="AU149" s="247" t="s">
        <v>85</v>
      </c>
      <c r="AY149" s="18" t="s">
        <v>149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83</v>
      </c>
      <c r="BK149" s="248">
        <f>ROUND(I149*H149,2)</f>
        <v>0</v>
      </c>
      <c r="BL149" s="18" t="s">
        <v>155</v>
      </c>
      <c r="BM149" s="247" t="s">
        <v>1001</v>
      </c>
    </row>
    <row r="150" spans="1:65" s="2" customFormat="1" ht="21.75" customHeight="1">
      <c r="A150" s="39"/>
      <c r="B150" s="40"/>
      <c r="C150" s="235" t="s">
        <v>295</v>
      </c>
      <c r="D150" s="235" t="s">
        <v>151</v>
      </c>
      <c r="E150" s="236" t="s">
        <v>1002</v>
      </c>
      <c r="F150" s="237" t="s">
        <v>1003</v>
      </c>
      <c r="G150" s="238" t="s">
        <v>948</v>
      </c>
      <c r="H150" s="239">
        <v>6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40</v>
      </c>
      <c r="O150" s="92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155</v>
      </c>
      <c r="AT150" s="247" t="s">
        <v>151</v>
      </c>
      <c r="AU150" s="247" t="s">
        <v>85</v>
      </c>
      <c r="AY150" s="18" t="s">
        <v>149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83</v>
      </c>
      <c r="BK150" s="248">
        <f>ROUND(I150*H150,2)</f>
        <v>0</v>
      </c>
      <c r="BL150" s="18" t="s">
        <v>155</v>
      </c>
      <c r="BM150" s="247" t="s">
        <v>1004</v>
      </c>
    </row>
    <row r="151" spans="1:65" s="2" customFormat="1" ht="16.5" customHeight="1">
      <c r="A151" s="39"/>
      <c r="B151" s="40"/>
      <c r="C151" s="235" t="s">
        <v>7</v>
      </c>
      <c r="D151" s="235" t="s">
        <v>151</v>
      </c>
      <c r="E151" s="236" t="s">
        <v>1005</v>
      </c>
      <c r="F151" s="237" t="s">
        <v>1006</v>
      </c>
      <c r="G151" s="238" t="s">
        <v>175</v>
      </c>
      <c r="H151" s="239">
        <v>600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40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155</v>
      </c>
      <c r="AT151" s="247" t="s">
        <v>151</v>
      </c>
      <c r="AU151" s="247" t="s">
        <v>85</v>
      </c>
      <c r="AY151" s="18" t="s">
        <v>149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83</v>
      </c>
      <c r="BK151" s="248">
        <f>ROUND(I151*H151,2)</f>
        <v>0</v>
      </c>
      <c r="BL151" s="18" t="s">
        <v>155</v>
      </c>
      <c r="BM151" s="247" t="s">
        <v>1007</v>
      </c>
    </row>
    <row r="152" spans="1:65" s="2" customFormat="1" ht="24.15" customHeight="1">
      <c r="A152" s="39"/>
      <c r="B152" s="40"/>
      <c r="C152" s="235" t="s">
        <v>305</v>
      </c>
      <c r="D152" s="235" t="s">
        <v>151</v>
      </c>
      <c r="E152" s="236" t="s">
        <v>1008</v>
      </c>
      <c r="F152" s="237" t="s">
        <v>1009</v>
      </c>
      <c r="G152" s="238" t="s">
        <v>175</v>
      </c>
      <c r="H152" s="239">
        <v>162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40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155</v>
      </c>
      <c r="AT152" s="247" t="s">
        <v>151</v>
      </c>
      <c r="AU152" s="247" t="s">
        <v>85</v>
      </c>
      <c r="AY152" s="18" t="s">
        <v>149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83</v>
      </c>
      <c r="BK152" s="248">
        <f>ROUND(I152*H152,2)</f>
        <v>0</v>
      </c>
      <c r="BL152" s="18" t="s">
        <v>155</v>
      </c>
      <c r="BM152" s="247" t="s">
        <v>1010</v>
      </c>
    </row>
    <row r="153" spans="1:65" s="2" customFormat="1" ht="16.5" customHeight="1">
      <c r="A153" s="39"/>
      <c r="B153" s="40"/>
      <c r="C153" s="235" t="s">
        <v>311</v>
      </c>
      <c r="D153" s="235" t="s">
        <v>151</v>
      </c>
      <c r="E153" s="236" t="s">
        <v>1011</v>
      </c>
      <c r="F153" s="237" t="s">
        <v>1012</v>
      </c>
      <c r="G153" s="238" t="s">
        <v>948</v>
      </c>
      <c r="H153" s="239">
        <v>13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40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155</v>
      </c>
      <c r="AT153" s="247" t="s">
        <v>151</v>
      </c>
      <c r="AU153" s="247" t="s">
        <v>85</v>
      </c>
      <c r="AY153" s="18" t="s">
        <v>149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83</v>
      </c>
      <c r="BK153" s="248">
        <f>ROUND(I153*H153,2)</f>
        <v>0</v>
      </c>
      <c r="BL153" s="18" t="s">
        <v>155</v>
      </c>
      <c r="BM153" s="247" t="s">
        <v>1013</v>
      </c>
    </row>
    <row r="154" spans="1:65" s="2" customFormat="1" ht="24.15" customHeight="1">
      <c r="A154" s="39"/>
      <c r="B154" s="40"/>
      <c r="C154" s="235" t="s">
        <v>319</v>
      </c>
      <c r="D154" s="235" t="s">
        <v>151</v>
      </c>
      <c r="E154" s="236" t="s">
        <v>1014</v>
      </c>
      <c r="F154" s="237" t="s">
        <v>1015</v>
      </c>
      <c r="G154" s="238" t="s">
        <v>1016</v>
      </c>
      <c r="H154" s="239">
        <v>3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40</v>
      </c>
      <c r="O154" s="92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155</v>
      </c>
      <c r="AT154" s="247" t="s">
        <v>151</v>
      </c>
      <c r="AU154" s="247" t="s">
        <v>85</v>
      </c>
      <c r="AY154" s="18" t="s">
        <v>149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83</v>
      </c>
      <c r="BK154" s="248">
        <f>ROUND(I154*H154,2)</f>
        <v>0</v>
      </c>
      <c r="BL154" s="18" t="s">
        <v>155</v>
      </c>
      <c r="BM154" s="247" t="s">
        <v>1017</v>
      </c>
    </row>
    <row r="155" spans="1:65" s="2" customFormat="1" ht="16.5" customHeight="1">
      <c r="A155" s="39"/>
      <c r="B155" s="40"/>
      <c r="C155" s="235" t="s">
        <v>325</v>
      </c>
      <c r="D155" s="235" t="s">
        <v>151</v>
      </c>
      <c r="E155" s="236" t="s">
        <v>1018</v>
      </c>
      <c r="F155" s="237" t="s">
        <v>1019</v>
      </c>
      <c r="G155" s="238" t="s">
        <v>948</v>
      </c>
      <c r="H155" s="239">
        <v>14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40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155</v>
      </c>
      <c r="AT155" s="247" t="s">
        <v>151</v>
      </c>
      <c r="AU155" s="247" t="s">
        <v>85</v>
      </c>
      <c r="AY155" s="18" t="s">
        <v>149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83</v>
      </c>
      <c r="BK155" s="248">
        <f>ROUND(I155*H155,2)</f>
        <v>0</v>
      </c>
      <c r="BL155" s="18" t="s">
        <v>155</v>
      </c>
      <c r="BM155" s="247" t="s">
        <v>1020</v>
      </c>
    </row>
    <row r="156" spans="1:65" s="2" customFormat="1" ht="16.5" customHeight="1">
      <c r="A156" s="39"/>
      <c r="B156" s="40"/>
      <c r="C156" s="235" t="s">
        <v>332</v>
      </c>
      <c r="D156" s="235" t="s">
        <v>151</v>
      </c>
      <c r="E156" s="236" t="s">
        <v>1021</v>
      </c>
      <c r="F156" s="237" t="s">
        <v>1022</v>
      </c>
      <c r="G156" s="238" t="s">
        <v>948</v>
      </c>
      <c r="H156" s="239">
        <v>14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40</v>
      </c>
      <c r="O156" s="92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155</v>
      </c>
      <c r="AT156" s="247" t="s">
        <v>151</v>
      </c>
      <c r="AU156" s="247" t="s">
        <v>85</v>
      </c>
      <c r="AY156" s="18" t="s">
        <v>149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83</v>
      </c>
      <c r="BK156" s="248">
        <f>ROUND(I156*H156,2)</f>
        <v>0</v>
      </c>
      <c r="BL156" s="18" t="s">
        <v>155</v>
      </c>
      <c r="BM156" s="247" t="s">
        <v>1023</v>
      </c>
    </row>
    <row r="157" spans="1:65" s="2" customFormat="1" ht="16.5" customHeight="1">
      <c r="A157" s="39"/>
      <c r="B157" s="40"/>
      <c r="C157" s="235" t="s">
        <v>338</v>
      </c>
      <c r="D157" s="235" t="s">
        <v>151</v>
      </c>
      <c r="E157" s="236" t="s">
        <v>1024</v>
      </c>
      <c r="F157" s="237" t="s">
        <v>1025</v>
      </c>
      <c r="G157" s="238" t="s">
        <v>948</v>
      </c>
      <c r="H157" s="239">
        <v>6</v>
      </c>
      <c r="I157" s="240"/>
      <c r="J157" s="241">
        <f>ROUND(I157*H157,2)</f>
        <v>0</v>
      </c>
      <c r="K157" s="242"/>
      <c r="L157" s="45"/>
      <c r="M157" s="243" t="s">
        <v>1</v>
      </c>
      <c r="N157" s="244" t="s">
        <v>40</v>
      </c>
      <c r="O157" s="92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7" t="s">
        <v>155</v>
      </c>
      <c r="AT157" s="247" t="s">
        <v>151</v>
      </c>
      <c r="AU157" s="247" t="s">
        <v>85</v>
      </c>
      <c r="AY157" s="18" t="s">
        <v>149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8" t="s">
        <v>83</v>
      </c>
      <c r="BK157" s="248">
        <f>ROUND(I157*H157,2)</f>
        <v>0</v>
      </c>
      <c r="BL157" s="18" t="s">
        <v>155</v>
      </c>
      <c r="BM157" s="247" t="s">
        <v>1026</v>
      </c>
    </row>
    <row r="158" spans="1:65" s="2" customFormat="1" ht="16.5" customHeight="1">
      <c r="A158" s="39"/>
      <c r="B158" s="40"/>
      <c r="C158" s="235" t="s">
        <v>342</v>
      </c>
      <c r="D158" s="235" t="s">
        <v>151</v>
      </c>
      <c r="E158" s="236" t="s">
        <v>1027</v>
      </c>
      <c r="F158" s="237" t="s">
        <v>1028</v>
      </c>
      <c r="G158" s="238" t="s">
        <v>948</v>
      </c>
      <c r="H158" s="239">
        <v>8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40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155</v>
      </c>
      <c r="AT158" s="247" t="s">
        <v>151</v>
      </c>
      <c r="AU158" s="247" t="s">
        <v>85</v>
      </c>
      <c r="AY158" s="18" t="s">
        <v>149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83</v>
      </c>
      <c r="BK158" s="248">
        <f>ROUND(I158*H158,2)</f>
        <v>0</v>
      </c>
      <c r="BL158" s="18" t="s">
        <v>155</v>
      </c>
      <c r="BM158" s="247" t="s">
        <v>1029</v>
      </c>
    </row>
    <row r="159" spans="1:65" s="2" customFormat="1" ht="16.5" customHeight="1">
      <c r="A159" s="39"/>
      <c r="B159" s="40"/>
      <c r="C159" s="235" t="s">
        <v>346</v>
      </c>
      <c r="D159" s="235" t="s">
        <v>151</v>
      </c>
      <c r="E159" s="236" t="s">
        <v>1030</v>
      </c>
      <c r="F159" s="237" t="s">
        <v>1031</v>
      </c>
      <c r="G159" s="238" t="s">
        <v>948</v>
      </c>
      <c r="H159" s="239">
        <v>2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40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155</v>
      </c>
      <c r="AT159" s="247" t="s">
        <v>151</v>
      </c>
      <c r="AU159" s="247" t="s">
        <v>85</v>
      </c>
      <c r="AY159" s="18" t="s">
        <v>149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83</v>
      </c>
      <c r="BK159" s="248">
        <f>ROUND(I159*H159,2)</f>
        <v>0</v>
      </c>
      <c r="BL159" s="18" t="s">
        <v>155</v>
      </c>
      <c r="BM159" s="247" t="s">
        <v>1032</v>
      </c>
    </row>
    <row r="160" spans="1:65" s="2" customFormat="1" ht="16.5" customHeight="1">
      <c r="A160" s="39"/>
      <c r="B160" s="40"/>
      <c r="C160" s="235" t="s">
        <v>350</v>
      </c>
      <c r="D160" s="235" t="s">
        <v>151</v>
      </c>
      <c r="E160" s="236" t="s">
        <v>1033</v>
      </c>
      <c r="F160" s="237" t="s">
        <v>1034</v>
      </c>
      <c r="G160" s="238" t="s">
        <v>948</v>
      </c>
      <c r="H160" s="239">
        <v>16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40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155</v>
      </c>
      <c r="AT160" s="247" t="s">
        <v>151</v>
      </c>
      <c r="AU160" s="247" t="s">
        <v>85</v>
      </c>
      <c r="AY160" s="18" t="s">
        <v>149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83</v>
      </c>
      <c r="BK160" s="248">
        <f>ROUND(I160*H160,2)</f>
        <v>0</v>
      </c>
      <c r="BL160" s="18" t="s">
        <v>155</v>
      </c>
      <c r="BM160" s="247" t="s">
        <v>1035</v>
      </c>
    </row>
    <row r="161" spans="1:65" s="2" customFormat="1" ht="16.5" customHeight="1">
      <c r="A161" s="39"/>
      <c r="B161" s="40"/>
      <c r="C161" s="235" t="s">
        <v>354</v>
      </c>
      <c r="D161" s="235" t="s">
        <v>151</v>
      </c>
      <c r="E161" s="236" t="s">
        <v>1036</v>
      </c>
      <c r="F161" s="237" t="s">
        <v>1037</v>
      </c>
      <c r="G161" s="238" t="s">
        <v>948</v>
      </c>
      <c r="H161" s="239">
        <v>16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40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155</v>
      </c>
      <c r="AT161" s="247" t="s">
        <v>151</v>
      </c>
      <c r="AU161" s="247" t="s">
        <v>85</v>
      </c>
      <c r="AY161" s="18" t="s">
        <v>149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83</v>
      </c>
      <c r="BK161" s="248">
        <f>ROUND(I161*H161,2)</f>
        <v>0</v>
      </c>
      <c r="BL161" s="18" t="s">
        <v>155</v>
      </c>
      <c r="BM161" s="247" t="s">
        <v>1038</v>
      </c>
    </row>
    <row r="162" spans="1:65" s="2" customFormat="1" ht="16.5" customHeight="1">
      <c r="A162" s="39"/>
      <c r="B162" s="40"/>
      <c r="C162" s="235" t="s">
        <v>358</v>
      </c>
      <c r="D162" s="235" t="s">
        <v>151</v>
      </c>
      <c r="E162" s="236" t="s">
        <v>1039</v>
      </c>
      <c r="F162" s="237" t="s">
        <v>1040</v>
      </c>
      <c r="G162" s="238" t="s">
        <v>948</v>
      </c>
      <c r="H162" s="239">
        <v>6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40</v>
      </c>
      <c r="O162" s="92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155</v>
      </c>
      <c r="AT162" s="247" t="s">
        <v>151</v>
      </c>
      <c r="AU162" s="247" t="s">
        <v>85</v>
      </c>
      <c r="AY162" s="18" t="s">
        <v>149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83</v>
      </c>
      <c r="BK162" s="248">
        <f>ROUND(I162*H162,2)</f>
        <v>0</v>
      </c>
      <c r="BL162" s="18" t="s">
        <v>155</v>
      </c>
      <c r="BM162" s="247" t="s">
        <v>1041</v>
      </c>
    </row>
    <row r="163" spans="1:65" s="2" customFormat="1" ht="24.15" customHeight="1">
      <c r="A163" s="39"/>
      <c r="B163" s="40"/>
      <c r="C163" s="235" t="s">
        <v>362</v>
      </c>
      <c r="D163" s="235" t="s">
        <v>151</v>
      </c>
      <c r="E163" s="236" t="s">
        <v>1042</v>
      </c>
      <c r="F163" s="237" t="s">
        <v>1043</v>
      </c>
      <c r="G163" s="238" t="s">
        <v>948</v>
      </c>
      <c r="H163" s="239">
        <v>1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40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155</v>
      </c>
      <c r="AT163" s="247" t="s">
        <v>151</v>
      </c>
      <c r="AU163" s="247" t="s">
        <v>85</v>
      </c>
      <c r="AY163" s="18" t="s">
        <v>149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83</v>
      </c>
      <c r="BK163" s="248">
        <f>ROUND(I163*H163,2)</f>
        <v>0</v>
      </c>
      <c r="BL163" s="18" t="s">
        <v>155</v>
      </c>
      <c r="BM163" s="247" t="s">
        <v>1044</v>
      </c>
    </row>
    <row r="164" spans="1:65" s="2" customFormat="1" ht="16.5" customHeight="1">
      <c r="A164" s="39"/>
      <c r="B164" s="40"/>
      <c r="C164" s="235" t="s">
        <v>369</v>
      </c>
      <c r="D164" s="235" t="s">
        <v>151</v>
      </c>
      <c r="E164" s="236" t="s">
        <v>1045</v>
      </c>
      <c r="F164" s="237" t="s">
        <v>1046</v>
      </c>
      <c r="G164" s="238" t="s">
        <v>948</v>
      </c>
      <c r="H164" s="239">
        <v>2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40</v>
      </c>
      <c r="O164" s="92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155</v>
      </c>
      <c r="AT164" s="247" t="s">
        <v>151</v>
      </c>
      <c r="AU164" s="247" t="s">
        <v>85</v>
      </c>
      <c r="AY164" s="18" t="s">
        <v>149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83</v>
      </c>
      <c r="BK164" s="248">
        <f>ROUND(I164*H164,2)</f>
        <v>0</v>
      </c>
      <c r="BL164" s="18" t="s">
        <v>155</v>
      </c>
      <c r="BM164" s="247" t="s">
        <v>1047</v>
      </c>
    </row>
    <row r="165" spans="1:65" s="2" customFormat="1" ht="24.15" customHeight="1">
      <c r="A165" s="39"/>
      <c r="B165" s="40"/>
      <c r="C165" s="235" t="s">
        <v>375</v>
      </c>
      <c r="D165" s="235" t="s">
        <v>151</v>
      </c>
      <c r="E165" s="236" t="s">
        <v>1048</v>
      </c>
      <c r="F165" s="237" t="s">
        <v>1049</v>
      </c>
      <c r="G165" s="238" t="s">
        <v>948</v>
      </c>
      <c r="H165" s="239">
        <v>9</v>
      </c>
      <c r="I165" s="240"/>
      <c r="J165" s="241">
        <f>ROUND(I165*H165,2)</f>
        <v>0</v>
      </c>
      <c r="K165" s="242"/>
      <c r="L165" s="45"/>
      <c r="M165" s="243" t="s">
        <v>1</v>
      </c>
      <c r="N165" s="244" t="s">
        <v>40</v>
      </c>
      <c r="O165" s="92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7" t="s">
        <v>155</v>
      </c>
      <c r="AT165" s="247" t="s">
        <v>151</v>
      </c>
      <c r="AU165" s="247" t="s">
        <v>85</v>
      </c>
      <c r="AY165" s="18" t="s">
        <v>149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8" t="s">
        <v>83</v>
      </c>
      <c r="BK165" s="248">
        <f>ROUND(I165*H165,2)</f>
        <v>0</v>
      </c>
      <c r="BL165" s="18" t="s">
        <v>155</v>
      </c>
      <c r="BM165" s="247" t="s">
        <v>1050</v>
      </c>
    </row>
    <row r="166" spans="1:65" s="2" customFormat="1" ht="24.15" customHeight="1">
      <c r="A166" s="39"/>
      <c r="B166" s="40"/>
      <c r="C166" s="235" t="s">
        <v>383</v>
      </c>
      <c r="D166" s="235" t="s">
        <v>151</v>
      </c>
      <c r="E166" s="236" t="s">
        <v>1051</v>
      </c>
      <c r="F166" s="237" t="s">
        <v>1052</v>
      </c>
      <c r="G166" s="238" t="s">
        <v>948</v>
      </c>
      <c r="H166" s="239">
        <v>24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40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155</v>
      </c>
      <c r="AT166" s="247" t="s">
        <v>151</v>
      </c>
      <c r="AU166" s="247" t="s">
        <v>85</v>
      </c>
      <c r="AY166" s="18" t="s">
        <v>149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83</v>
      </c>
      <c r="BK166" s="248">
        <f>ROUND(I166*H166,2)</f>
        <v>0</v>
      </c>
      <c r="BL166" s="18" t="s">
        <v>155</v>
      </c>
      <c r="BM166" s="247" t="s">
        <v>1053</v>
      </c>
    </row>
    <row r="167" spans="1:65" s="2" customFormat="1" ht="24.15" customHeight="1">
      <c r="A167" s="39"/>
      <c r="B167" s="40"/>
      <c r="C167" s="235" t="s">
        <v>388</v>
      </c>
      <c r="D167" s="235" t="s">
        <v>151</v>
      </c>
      <c r="E167" s="236" t="s">
        <v>1054</v>
      </c>
      <c r="F167" s="237" t="s">
        <v>1055</v>
      </c>
      <c r="G167" s="238" t="s">
        <v>948</v>
      </c>
      <c r="H167" s="239">
        <v>10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40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155</v>
      </c>
      <c r="AT167" s="247" t="s">
        <v>151</v>
      </c>
      <c r="AU167" s="247" t="s">
        <v>85</v>
      </c>
      <c r="AY167" s="18" t="s">
        <v>149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83</v>
      </c>
      <c r="BK167" s="248">
        <f>ROUND(I167*H167,2)</f>
        <v>0</v>
      </c>
      <c r="BL167" s="18" t="s">
        <v>155</v>
      </c>
      <c r="BM167" s="247" t="s">
        <v>1056</v>
      </c>
    </row>
    <row r="168" spans="1:65" s="2" customFormat="1" ht="16.5" customHeight="1">
      <c r="A168" s="39"/>
      <c r="B168" s="40"/>
      <c r="C168" s="235" t="s">
        <v>394</v>
      </c>
      <c r="D168" s="235" t="s">
        <v>151</v>
      </c>
      <c r="E168" s="236" t="s">
        <v>1057</v>
      </c>
      <c r="F168" s="237" t="s">
        <v>1058</v>
      </c>
      <c r="G168" s="238" t="s">
        <v>948</v>
      </c>
      <c r="H168" s="239">
        <v>2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40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155</v>
      </c>
      <c r="AT168" s="247" t="s">
        <v>151</v>
      </c>
      <c r="AU168" s="247" t="s">
        <v>85</v>
      </c>
      <c r="AY168" s="18" t="s">
        <v>149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83</v>
      </c>
      <c r="BK168" s="248">
        <f>ROUND(I168*H168,2)</f>
        <v>0</v>
      </c>
      <c r="BL168" s="18" t="s">
        <v>155</v>
      </c>
      <c r="BM168" s="247" t="s">
        <v>1059</v>
      </c>
    </row>
    <row r="169" spans="1:65" s="2" customFormat="1" ht="24.15" customHeight="1">
      <c r="A169" s="39"/>
      <c r="B169" s="40"/>
      <c r="C169" s="235" t="s">
        <v>400</v>
      </c>
      <c r="D169" s="235" t="s">
        <v>151</v>
      </c>
      <c r="E169" s="236" t="s">
        <v>1060</v>
      </c>
      <c r="F169" s="237" t="s">
        <v>1061</v>
      </c>
      <c r="G169" s="238" t="s">
        <v>948</v>
      </c>
      <c r="H169" s="239">
        <v>20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40</v>
      </c>
      <c r="O169" s="92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155</v>
      </c>
      <c r="AT169" s="247" t="s">
        <v>151</v>
      </c>
      <c r="AU169" s="247" t="s">
        <v>85</v>
      </c>
      <c r="AY169" s="18" t="s">
        <v>149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83</v>
      </c>
      <c r="BK169" s="248">
        <f>ROUND(I169*H169,2)</f>
        <v>0</v>
      </c>
      <c r="BL169" s="18" t="s">
        <v>155</v>
      </c>
      <c r="BM169" s="247" t="s">
        <v>1062</v>
      </c>
    </row>
    <row r="170" spans="1:65" s="2" customFormat="1" ht="21.75" customHeight="1">
      <c r="A170" s="39"/>
      <c r="B170" s="40"/>
      <c r="C170" s="235" t="s">
        <v>406</v>
      </c>
      <c r="D170" s="235" t="s">
        <v>151</v>
      </c>
      <c r="E170" s="236" t="s">
        <v>1063</v>
      </c>
      <c r="F170" s="237" t="s">
        <v>1064</v>
      </c>
      <c r="G170" s="238" t="s">
        <v>948</v>
      </c>
      <c r="H170" s="239">
        <v>20</v>
      </c>
      <c r="I170" s="240"/>
      <c r="J170" s="241">
        <f>ROUND(I170*H170,2)</f>
        <v>0</v>
      </c>
      <c r="K170" s="242"/>
      <c r="L170" s="45"/>
      <c r="M170" s="243" t="s">
        <v>1</v>
      </c>
      <c r="N170" s="244" t="s">
        <v>40</v>
      </c>
      <c r="O170" s="92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7" t="s">
        <v>155</v>
      </c>
      <c r="AT170" s="247" t="s">
        <v>151</v>
      </c>
      <c r="AU170" s="247" t="s">
        <v>85</v>
      </c>
      <c r="AY170" s="18" t="s">
        <v>149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8" t="s">
        <v>83</v>
      </c>
      <c r="BK170" s="248">
        <f>ROUND(I170*H170,2)</f>
        <v>0</v>
      </c>
      <c r="BL170" s="18" t="s">
        <v>155</v>
      </c>
      <c r="BM170" s="247" t="s">
        <v>1065</v>
      </c>
    </row>
    <row r="171" spans="1:65" s="2" customFormat="1" ht="16.5" customHeight="1">
      <c r="A171" s="39"/>
      <c r="B171" s="40"/>
      <c r="C171" s="235" t="s">
        <v>425</v>
      </c>
      <c r="D171" s="235" t="s">
        <v>151</v>
      </c>
      <c r="E171" s="236" t="s">
        <v>1066</v>
      </c>
      <c r="F171" s="237" t="s">
        <v>1067</v>
      </c>
      <c r="G171" s="238" t="s">
        <v>948</v>
      </c>
      <c r="H171" s="239">
        <v>1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40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155</v>
      </c>
      <c r="AT171" s="247" t="s">
        <v>151</v>
      </c>
      <c r="AU171" s="247" t="s">
        <v>85</v>
      </c>
      <c r="AY171" s="18" t="s">
        <v>149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83</v>
      </c>
      <c r="BK171" s="248">
        <f>ROUND(I171*H171,2)</f>
        <v>0</v>
      </c>
      <c r="BL171" s="18" t="s">
        <v>155</v>
      </c>
      <c r="BM171" s="247" t="s">
        <v>1068</v>
      </c>
    </row>
    <row r="172" spans="1:65" s="2" customFormat="1" ht="16.5" customHeight="1">
      <c r="A172" s="39"/>
      <c r="B172" s="40"/>
      <c r="C172" s="235" t="s">
        <v>433</v>
      </c>
      <c r="D172" s="235" t="s">
        <v>151</v>
      </c>
      <c r="E172" s="236" t="s">
        <v>1069</v>
      </c>
      <c r="F172" s="237" t="s">
        <v>1070</v>
      </c>
      <c r="G172" s="238" t="s">
        <v>948</v>
      </c>
      <c r="H172" s="239">
        <v>1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40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155</v>
      </c>
      <c r="AT172" s="247" t="s">
        <v>151</v>
      </c>
      <c r="AU172" s="247" t="s">
        <v>85</v>
      </c>
      <c r="AY172" s="18" t="s">
        <v>149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83</v>
      </c>
      <c r="BK172" s="248">
        <f>ROUND(I172*H172,2)</f>
        <v>0</v>
      </c>
      <c r="BL172" s="18" t="s">
        <v>155</v>
      </c>
      <c r="BM172" s="247" t="s">
        <v>1071</v>
      </c>
    </row>
    <row r="173" spans="1:65" s="2" customFormat="1" ht="16.5" customHeight="1">
      <c r="A173" s="39"/>
      <c r="B173" s="40"/>
      <c r="C173" s="235" t="s">
        <v>438</v>
      </c>
      <c r="D173" s="235" t="s">
        <v>151</v>
      </c>
      <c r="E173" s="236" t="s">
        <v>1072</v>
      </c>
      <c r="F173" s="237" t="s">
        <v>1073</v>
      </c>
      <c r="G173" s="238" t="s">
        <v>948</v>
      </c>
      <c r="H173" s="239">
        <v>2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40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155</v>
      </c>
      <c r="AT173" s="247" t="s">
        <v>151</v>
      </c>
      <c r="AU173" s="247" t="s">
        <v>85</v>
      </c>
      <c r="AY173" s="18" t="s">
        <v>149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83</v>
      </c>
      <c r="BK173" s="248">
        <f>ROUND(I173*H173,2)</f>
        <v>0</v>
      </c>
      <c r="BL173" s="18" t="s">
        <v>155</v>
      </c>
      <c r="BM173" s="247" t="s">
        <v>1074</v>
      </c>
    </row>
    <row r="174" spans="1:65" s="2" customFormat="1" ht="24.15" customHeight="1">
      <c r="A174" s="39"/>
      <c r="B174" s="40"/>
      <c r="C174" s="235" t="s">
        <v>443</v>
      </c>
      <c r="D174" s="235" t="s">
        <v>151</v>
      </c>
      <c r="E174" s="236" t="s">
        <v>1075</v>
      </c>
      <c r="F174" s="237" t="s">
        <v>1076</v>
      </c>
      <c r="G174" s="238" t="s">
        <v>948</v>
      </c>
      <c r="H174" s="239">
        <v>6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40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155</v>
      </c>
      <c r="AT174" s="247" t="s">
        <v>151</v>
      </c>
      <c r="AU174" s="247" t="s">
        <v>85</v>
      </c>
      <c r="AY174" s="18" t="s">
        <v>149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83</v>
      </c>
      <c r="BK174" s="248">
        <f>ROUND(I174*H174,2)</f>
        <v>0</v>
      </c>
      <c r="BL174" s="18" t="s">
        <v>155</v>
      </c>
      <c r="BM174" s="247" t="s">
        <v>1077</v>
      </c>
    </row>
    <row r="175" spans="1:65" s="2" customFormat="1" ht="24.15" customHeight="1">
      <c r="A175" s="39"/>
      <c r="B175" s="40"/>
      <c r="C175" s="235" t="s">
        <v>450</v>
      </c>
      <c r="D175" s="235" t="s">
        <v>151</v>
      </c>
      <c r="E175" s="236" t="s">
        <v>1078</v>
      </c>
      <c r="F175" s="237" t="s">
        <v>1079</v>
      </c>
      <c r="G175" s="238" t="s">
        <v>948</v>
      </c>
      <c r="H175" s="239">
        <v>1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40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155</v>
      </c>
      <c r="AT175" s="247" t="s">
        <v>151</v>
      </c>
      <c r="AU175" s="247" t="s">
        <v>85</v>
      </c>
      <c r="AY175" s="18" t="s">
        <v>149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83</v>
      </c>
      <c r="BK175" s="248">
        <f>ROUND(I175*H175,2)</f>
        <v>0</v>
      </c>
      <c r="BL175" s="18" t="s">
        <v>155</v>
      </c>
      <c r="BM175" s="247" t="s">
        <v>1080</v>
      </c>
    </row>
    <row r="176" spans="1:65" s="2" customFormat="1" ht="16.5" customHeight="1">
      <c r="A176" s="39"/>
      <c r="B176" s="40"/>
      <c r="C176" s="235" t="s">
        <v>455</v>
      </c>
      <c r="D176" s="235" t="s">
        <v>151</v>
      </c>
      <c r="E176" s="236" t="s">
        <v>1081</v>
      </c>
      <c r="F176" s="237" t="s">
        <v>1082</v>
      </c>
      <c r="G176" s="238" t="s">
        <v>1016</v>
      </c>
      <c r="H176" s="239">
        <v>3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40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155</v>
      </c>
      <c r="AT176" s="247" t="s">
        <v>151</v>
      </c>
      <c r="AU176" s="247" t="s">
        <v>85</v>
      </c>
      <c r="AY176" s="18" t="s">
        <v>149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83</v>
      </c>
      <c r="BK176" s="248">
        <f>ROUND(I176*H176,2)</f>
        <v>0</v>
      </c>
      <c r="BL176" s="18" t="s">
        <v>155</v>
      </c>
      <c r="BM176" s="247" t="s">
        <v>1083</v>
      </c>
    </row>
    <row r="177" spans="1:65" s="2" customFormat="1" ht="16.5" customHeight="1">
      <c r="A177" s="39"/>
      <c r="B177" s="40"/>
      <c r="C177" s="235" t="s">
        <v>461</v>
      </c>
      <c r="D177" s="235" t="s">
        <v>151</v>
      </c>
      <c r="E177" s="236" t="s">
        <v>1084</v>
      </c>
      <c r="F177" s="237" t="s">
        <v>1085</v>
      </c>
      <c r="G177" s="238" t="s">
        <v>948</v>
      </c>
      <c r="H177" s="239">
        <v>3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40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155</v>
      </c>
      <c r="AT177" s="247" t="s">
        <v>151</v>
      </c>
      <c r="AU177" s="247" t="s">
        <v>85</v>
      </c>
      <c r="AY177" s="18" t="s">
        <v>149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83</v>
      </c>
      <c r="BK177" s="248">
        <f>ROUND(I177*H177,2)</f>
        <v>0</v>
      </c>
      <c r="BL177" s="18" t="s">
        <v>155</v>
      </c>
      <c r="BM177" s="247" t="s">
        <v>1086</v>
      </c>
    </row>
    <row r="178" spans="1:65" s="2" customFormat="1" ht="16.5" customHeight="1">
      <c r="A178" s="39"/>
      <c r="B178" s="40"/>
      <c r="C178" s="235" t="s">
        <v>465</v>
      </c>
      <c r="D178" s="235" t="s">
        <v>151</v>
      </c>
      <c r="E178" s="236" t="s">
        <v>1087</v>
      </c>
      <c r="F178" s="237" t="s">
        <v>1088</v>
      </c>
      <c r="G178" s="238" t="s">
        <v>378</v>
      </c>
      <c r="H178" s="239">
        <v>180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40</v>
      </c>
      <c r="O178" s="92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155</v>
      </c>
      <c r="AT178" s="247" t="s">
        <v>151</v>
      </c>
      <c r="AU178" s="247" t="s">
        <v>85</v>
      </c>
      <c r="AY178" s="18" t="s">
        <v>149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83</v>
      </c>
      <c r="BK178" s="248">
        <f>ROUND(I178*H178,2)</f>
        <v>0</v>
      </c>
      <c r="BL178" s="18" t="s">
        <v>155</v>
      </c>
      <c r="BM178" s="247" t="s">
        <v>1089</v>
      </c>
    </row>
    <row r="179" spans="1:65" s="2" customFormat="1" ht="16.5" customHeight="1">
      <c r="A179" s="39"/>
      <c r="B179" s="40"/>
      <c r="C179" s="235" t="s">
        <v>474</v>
      </c>
      <c r="D179" s="235" t="s">
        <v>151</v>
      </c>
      <c r="E179" s="236" t="s">
        <v>1090</v>
      </c>
      <c r="F179" s="237" t="s">
        <v>1091</v>
      </c>
      <c r="G179" s="238" t="s">
        <v>378</v>
      </c>
      <c r="H179" s="239">
        <v>90</v>
      </c>
      <c r="I179" s="240"/>
      <c r="J179" s="241">
        <f>ROUND(I179*H179,2)</f>
        <v>0</v>
      </c>
      <c r="K179" s="242"/>
      <c r="L179" s="45"/>
      <c r="M179" s="243" t="s">
        <v>1</v>
      </c>
      <c r="N179" s="244" t="s">
        <v>40</v>
      </c>
      <c r="O179" s="92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7" t="s">
        <v>155</v>
      </c>
      <c r="AT179" s="247" t="s">
        <v>151</v>
      </c>
      <c r="AU179" s="247" t="s">
        <v>85</v>
      </c>
      <c r="AY179" s="18" t="s">
        <v>149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8" t="s">
        <v>83</v>
      </c>
      <c r="BK179" s="248">
        <f>ROUND(I179*H179,2)</f>
        <v>0</v>
      </c>
      <c r="BL179" s="18" t="s">
        <v>155</v>
      </c>
      <c r="BM179" s="247" t="s">
        <v>1092</v>
      </c>
    </row>
    <row r="180" spans="1:65" s="2" customFormat="1" ht="16.5" customHeight="1">
      <c r="A180" s="39"/>
      <c r="B180" s="40"/>
      <c r="C180" s="235" t="s">
        <v>478</v>
      </c>
      <c r="D180" s="235" t="s">
        <v>151</v>
      </c>
      <c r="E180" s="236" t="s">
        <v>1093</v>
      </c>
      <c r="F180" s="237" t="s">
        <v>1094</v>
      </c>
      <c r="G180" s="238" t="s">
        <v>948</v>
      </c>
      <c r="H180" s="239">
        <v>1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40</v>
      </c>
      <c r="O180" s="92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155</v>
      </c>
      <c r="AT180" s="247" t="s">
        <v>151</v>
      </c>
      <c r="AU180" s="247" t="s">
        <v>85</v>
      </c>
      <c r="AY180" s="18" t="s">
        <v>149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83</v>
      </c>
      <c r="BK180" s="248">
        <f>ROUND(I180*H180,2)</f>
        <v>0</v>
      </c>
      <c r="BL180" s="18" t="s">
        <v>155</v>
      </c>
      <c r="BM180" s="247" t="s">
        <v>1095</v>
      </c>
    </row>
    <row r="181" spans="1:65" s="2" customFormat="1" ht="24.15" customHeight="1">
      <c r="A181" s="39"/>
      <c r="B181" s="40"/>
      <c r="C181" s="235" t="s">
        <v>485</v>
      </c>
      <c r="D181" s="235" t="s">
        <v>151</v>
      </c>
      <c r="E181" s="236" t="s">
        <v>1096</v>
      </c>
      <c r="F181" s="237" t="s">
        <v>1097</v>
      </c>
      <c r="G181" s="238" t="s">
        <v>1016</v>
      </c>
      <c r="H181" s="239">
        <v>1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40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155</v>
      </c>
      <c r="AT181" s="247" t="s">
        <v>151</v>
      </c>
      <c r="AU181" s="247" t="s">
        <v>85</v>
      </c>
      <c r="AY181" s="18" t="s">
        <v>149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83</v>
      </c>
      <c r="BK181" s="248">
        <f>ROUND(I181*H181,2)</f>
        <v>0</v>
      </c>
      <c r="BL181" s="18" t="s">
        <v>155</v>
      </c>
      <c r="BM181" s="247" t="s">
        <v>1098</v>
      </c>
    </row>
    <row r="182" spans="1:65" s="2" customFormat="1" ht="24.15" customHeight="1">
      <c r="A182" s="39"/>
      <c r="B182" s="40"/>
      <c r="C182" s="235" t="s">
        <v>509</v>
      </c>
      <c r="D182" s="235" t="s">
        <v>151</v>
      </c>
      <c r="E182" s="236" t="s">
        <v>1099</v>
      </c>
      <c r="F182" s="237" t="s">
        <v>1100</v>
      </c>
      <c r="G182" s="238" t="s">
        <v>1016</v>
      </c>
      <c r="H182" s="239">
        <v>1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40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155</v>
      </c>
      <c r="AT182" s="247" t="s">
        <v>151</v>
      </c>
      <c r="AU182" s="247" t="s">
        <v>85</v>
      </c>
      <c r="AY182" s="18" t="s">
        <v>149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83</v>
      </c>
      <c r="BK182" s="248">
        <f>ROUND(I182*H182,2)</f>
        <v>0</v>
      </c>
      <c r="BL182" s="18" t="s">
        <v>155</v>
      </c>
      <c r="BM182" s="247" t="s">
        <v>1101</v>
      </c>
    </row>
    <row r="183" spans="1:65" s="2" customFormat="1" ht="24.15" customHeight="1">
      <c r="A183" s="39"/>
      <c r="B183" s="40"/>
      <c r="C183" s="235" t="s">
        <v>535</v>
      </c>
      <c r="D183" s="235" t="s">
        <v>151</v>
      </c>
      <c r="E183" s="236" t="s">
        <v>1102</v>
      </c>
      <c r="F183" s="237" t="s">
        <v>1103</v>
      </c>
      <c r="G183" s="238" t="s">
        <v>948</v>
      </c>
      <c r="H183" s="239">
        <v>4</v>
      </c>
      <c r="I183" s="240"/>
      <c r="J183" s="241">
        <f>ROUND(I183*H183,2)</f>
        <v>0</v>
      </c>
      <c r="K183" s="242"/>
      <c r="L183" s="45"/>
      <c r="M183" s="243" t="s">
        <v>1</v>
      </c>
      <c r="N183" s="244" t="s">
        <v>40</v>
      </c>
      <c r="O183" s="92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7" t="s">
        <v>155</v>
      </c>
      <c r="AT183" s="247" t="s">
        <v>151</v>
      </c>
      <c r="AU183" s="247" t="s">
        <v>85</v>
      </c>
      <c r="AY183" s="18" t="s">
        <v>149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8" t="s">
        <v>83</v>
      </c>
      <c r="BK183" s="248">
        <f>ROUND(I183*H183,2)</f>
        <v>0</v>
      </c>
      <c r="BL183" s="18" t="s">
        <v>155</v>
      </c>
      <c r="BM183" s="247" t="s">
        <v>1104</v>
      </c>
    </row>
    <row r="184" spans="1:65" s="2" customFormat="1" ht="24.15" customHeight="1">
      <c r="A184" s="39"/>
      <c r="B184" s="40"/>
      <c r="C184" s="235" t="s">
        <v>541</v>
      </c>
      <c r="D184" s="235" t="s">
        <v>151</v>
      </c>
      <c r="E184" s="236" t="s">
        <v>1105</v>
      </c>
      <c r="F184" s="237" t="s">
        <v>1106</v>
      </c>
      <c r="G184" s="238" t="s">
        <v>1016</v>
      </c>
      <c r="H184" s="239">
        <v>1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40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155</v>
      </c>
      <c r="AT184" s="247" t="s">
        <v>151</v>
      </c>
      <c r="AU184" s="247" t="s">
        <v>85</v>
      </c>
      <c r="AY184" s="18" t="s">
        <v>149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83</v>
      </c>
      <c r="BK184" s="248">
        <f>ROUND(I184*H184,2)</f>
        <v>0</v>
      </c>
      <c r="BL184" s="18" t="s">
        <v>155</v>
      </c>
      <c r="BM184" s="247" t="s">
        <v>1107</v>
      </c>
    </row>
    <row r="185" spans="1:65" s="2" customFormat="1" ht="16.5" customHeight="1">
      <c r="A185" s="39"/>
      <c r="B185" s="40"/>
      <c r="C185" s="235" t="s">
        <v>547</v>
      </c>
      <c r="D185" s="235" t="s">
        <v>151</v>
      </c>
      <c r="E185" s="236" t="s">
        <v>1108</v>
      </c>
      <c r="F185" s="237" t="s">
        <v>1109</v>
      </c>
      <c r="G185" s="238" t="s">
        <v>948</v>
      </c>
      <c r="H185" s="239">
        <v>30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40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155</v>
      </c>
      <c r="AT185" s="247" t="s">
        <v>151</v>
      </c>
      <c r="AU185" s="247" t="s">
        <v>85</v>
      </c>
      <c r="AY185" s="18" t="s">
        <v>149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83</v>
      </c>
      <c r="BK185" s="248">
        <f>ROUND(I185*H185,2)</f>
        <v>0</v>
      </c>
      <c r="BL185" s="18" t="s">
        <v>155</v>
      </c>
      <c r="BM185" s="247" t="s">
        <v>1110</v>
      </c>
    </row>
    <row r="186" spans="1:65" s="2" customFormat="1" ht="16.5" customHeight="1">
      <c r="A186" s="39"/>
      <c r="B186" s="40"/>
      <c r="C186" s="235" t="s">
        <v>551</v>
      </c>
      <c r="D186" s="235" t="s">
        <v>151</v>
      </c>
      <c r="E186" s="236" t="s">
        <v>1111</v>
      </c>
      <c r="F186" s="237" t="s">
        <v>1112</v>
      </c>
      <c r="G186" s="238" t="s">
        <v>948</v>
      </c>
      <c r="H186" s="239">
        <v>20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40</v>
      </c>
      <c r="O186" s="92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155</v>
      </c>
      <c r="AT186" s="247" t="s">
        <v>151</v>
      </c>
      <c r="AU186" s="247" t="s">
        <v>85</v>
      </c>
      <c r="AY186" s="18" t="s">
        <v>149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83</v>
      </c>
      <c r="BK186" s="248">
        <f>ROUND(I186*H186,2)</f>
        <v>0</v>
      </c>
      <c r="BL186" s="18" t="s">
        <v>155</v>
      </c>
      <c r="BM186" s="247" t="s">
        <v>1113</v>
      </c>
    </row>
    <row r="187" spans="1:65" s="2" customFormat="1" ht="16.5" customHeight="1">
      <c r="A187" s="39"/>
      <c r="B187" s="40"/>
      <c r="C187" s="235" t="s">
        <v>571</v>
      </c>
      <c r="D187" s="235" t="s">
        <v>151</v>
      </c>
      <c r="E187" s="236" t="s">
        <v>1114</v>
      </c>
      <c r="F187" s="237" t="s">
        <v>1115</v>
      </c>
      <c r="G187" s="238" t="s">
        <v>1016</v>
      </c>
      <c r="H187" s="239">
        <v>1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40</v>
      </c>
      <c r="O187" s="92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155</v>
      </c>
      <c r="AT187" s="247" t="s">
        <v>151</v>
      </c>
      <c r="AU187" s="247" t="s">
        <v>85</v>
      </c>
      <c r="AY187" s="18" t="s">
        <v>149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83</v>
      </c>
      <c r="BK187" s="248">
        <f>ROUND(I187*H187,2)</f>
        <v>0</v>
      </c>
      <c r="BL187" s="18" t="s">
        <v>155</v>
      </c>
      <c r="BM187" s="247" t="s">
        <v>1116</v>
      </c>
    </row>
    <row r="188" spans="1:65" s="2" customFormat="1" ht="16.5" customHeight="1">
      <c r="A188" s="39"/>
      <c r="B188" s="40"/>
      <c r="C188" s="235" t="s">
        <v>843</v>
      </c>
      <c r="D188" s="235" t="s">
        <v>151</v>
      </c>
      <c r="E188" s="236" t="s">
        <v>1117</v>
      </c>
      <c r="F188" s="237" t="s">
        <v>1118</v>
      </c>
      <c r="G188" s="238" t="s">
        <v>948</v>
      </c>
      <c r="H188" s="239">
        <v>10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40</v>
      </c>
      <c r="O188" s="92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155</v>
      </c>
      <c r="AT188" s="247" t="s">
        <v>151</v>
      </c>
      <c r="AU188" s="247" t="s">
        <v>85</v>
      </c>
      <c r="AY188" s="18" t="s">
        <v>149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83</v>
      </c>
      <c r="BK188" s="248">
        <f>ROUND(I188*H188,2)</f>
        <v>0</v>
      </c>
      <c r="BL188" s="18" t="s">
        <v>155</v>
      </c>
      <c r="BM188" s="247" t="s">
        <v>1119</v>
      </c>
    </row>
    <row r="189" spans="1:65" s="2" customFormat="1" ht="16.5" customHeight="1">
      <c r="A189" s="39"/>
      <c r="B189" s="40"/>
      <c r="C189" s="235" t="s">
        <v>852</v>
      </c>
      <c r="D189" s="235" t="s">
        <v>151</v>
      </c>
      <c r="E189" s="236" t="s">
        <v>1120</v>
      </c>
      <c r="F189" s="237" t="s">
        <v>1121</v>
      </c>
      <c r="G189" s="238" t="s">
        <v>948</v>
      </c>
      <c r="H189" s="239">
        <v>4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40</v>
      </c>
      <c r="O189" s="92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155</v>
      </c>
      <c r="AT189" s="247" t="s">
        <v>151</v>
      </c>
      <c r="AU189" s="247" t="s">
        <v>85</v>
      </c>
      <c r="AY189" s="18" t="s">
        <v>149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83</v>
      </c>
      <c r="BK189" s="248">
        <f>ROUND(I189*H189,2)</f>
        <v>0</v>
      </c>
      <c r="BL189" s="18" t="s">
        <v>155</v>
      </c>
      <c r="BM189" s="247" t="s">
        <v>1122</v>
      </c>
    </row>
    <row r="190" spans="1:65" s="2" customFormat="1" ht="16.5" customHeight="1">
      <c r="A190" s="39"/>
      <c r="B190" s="40"/>
      <c r="C190" s="235" t="s">
        <v>859</v>
      </c>
      <c r="D190" s="235" t="s">
        <v>151</v>
      </c>
      <c r="E190" s="236" t="s">
        <v>1123</v>
      </c>
      <c r="F190" s="237" t="s">
        <v>1124</v>
      </c>
      <c r="G190" s="238" t="s">
        <v>948</v>
      </c>
      <c r="H190" s="239">
        <v>7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40</v>
      </c>
      <c r="O190" s="92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155</v>
      </c>
      <c r="AT190" s="247" t="s">
        <v>151</v>
      </c>
      <c r="AU190" s="247" t="s">
        <v>85</v>
      </c>
      <c r="AY190" s="18" t="s">
        <v>149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83</v>
      </c>
      <c r="BK190" s="248">
        <f>ROUND(I190*H190,2)</f>
        <v>0</v>
      </c>
      <c r="BL190" s="18" t="s">
        <v>155</v>
      </c>
      <c r="BM190" s="247" t="s">
        <v>1125</v>
      </c>
    </row>
    <row r="191" spans="1:65" s="2" customFormat="1" ht="16.5" customHeight="1">
      <c r="A191" s="39"/>
      <c r="B191" s="40"/>
      <c r="C191" s="235" t="s">
        <v>867</v>
      </c>
      <c r="D191" s="235" t="s">
        <v>151</v>
      </c>
      <c r="E191" s="236" t="s">
        <v>1126</v>
      </c>
      <c r="F191" s="237" t="s">
        <v>1127</v>
      </c>
      <c r="G191" s="238" t="s">
        <v>948</v>
      </c>
      <c r="H191" s="239">
        <v>2</v>
      </c>
      <c r="I191" s="240"/>
      <c r="J191" s="241">
        <f>ROUND(I191*H191,2)</f>
        <v>0</v>
      </c>
      <c r="K191" s="242"/>
      <c r="L191" s="45"/>
      <c r="M191" s="243" t="s">
        <v>1</v>
      </c>
      <c r="N191" s="244" t="s">
        <v>40</v>
      </c>
      <c r="O191" s="92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7" t="s">
        <v>155</v>
      </c>
      <c r="AT191" s="247" t="s">
        <v>151</v>
      </c>
      <c r="AU191" s="247" t="s">
        <v>85</v>
      </c>
      <c r="AY191" s="18" t="s">
        <v>149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8" t="s">
        <v>83</v>
      </c>
      <c r="BK191" s="248">
        <f>ROUND(I191*H191,2)</f>
        <v>0</v>
      </c>
      <c r="BL191" s="18" t="s">
        <v>155</v>
      </c>
      <c r="BM191" s="247" t="s">
        <v>1128</v>
      </c>
    </row>
    <row r="192" spans="1:65" s="2" customFormat="1" ht="16.5" customHeight="1">
      <c r="A192" s="39"/>
      <c r="B192" s="40"/>
      <c r="C192" s="235" t="s">
        <v>873</v>
      </c>
      <c r="D192" s="235" t="s">
        <v>151</v>
      </c>
      <c r="E192" s="236" t="s">
        <v>1129</v>
      </c>
      <c r="F192" s="237" t="s">
        <v>1130</v>
      </c>
      <c r="G192" s="238" t="s">
        <v>948</v>
      </c>
      <c r="H192" s="239">
        <v>10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40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155</v>
      </c>
      <c r="AT192" s="247" t="s">
        <v>151</v>
      </c>
      <c r="AU192" s="247" t="s">
        <v>85</v>
      </c>
      <c r="AY192" s="18" t="s">
        <v>149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83</v>
      </c>
      <c r="BK192" s="248">
        <f>ROUND(I192*H192,2)</f>
        <v>0</v>
      </c>
      <c r="BL192" s="18" t="s">
        <v>155</v>
      </c>
      <c r="BM192" s="247" t="s">
        <v>1131</v>
      </c>
    </row>
    <row r="193" spans="1:65" s="2" customFormat="1" ht="16.5" customHeight="1">
      <c r="A193" s="39"/>
      <c r="B193" s="40"/>
      <c r="C193" s="235" t="s">
        <v>882</v>
      </c>
      <c r="D193" s="235" t="s">
        <v>151</v>
      </c>
      <c r="E193" s="236" t="s">
        <v>1132</v>
      </c>
      <c r="F193" s="237" t="s">
        <v>1133</v>
      </c>
      <c r="G193" s="238" t="s">
        <v>1016</v>
      </c>
      <c r="H193" s="239">
        <v>1</v>
      </c>
      <c r="I193" s="240"/>
      <c r="J193" s="241">
        <f>ROUND(I193*H193,2)</f>
        <v>0</v>
      </c>
      <c r="K193" s="242"/>
      <c r="L193" s="45"/>
      <c r="M193" s="243" t="s">
        <v>1</v>
      </c>
      <c r="N193" s="244" t="s">
        <v>40</v>
      </c>
      <c r="O193" s="92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7" t="s">
        <v>155</v>
      </c>
      <c r="AT193" s="247" t="s">
        <v>151</v>
      </c>
      <c r="AU193" s="247" t="s">
        <v>85</v>
      </c>
      <c r="AY193" s="18" t="s">
        <v>149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8" t="s">
        <v>83</v>
      </c>
      <c r="BK193" s="248">
        <f>ROUND(I193*H193,2)</f>
        <v>0</v>
      </c>
      <c r="BL193" s="18" t="s">
        <v>155</v>
      </c>
      <c r="BM193" s="247" t="s">
        <v>1134</v>
      </c>
    </row>
    <row r="194" spans="1:65" s="2" customFormat="1" ht="16.5" customHeight="1">
      <c r="A194" s="39"/>
      <c r="B194" s="40"/>
      <c r="C194" s="235" t="s">
        <v>886</v>
      </c>
      <c r="D194" s="235" t="s">
        <v>151</v>
      </c>
      <c r="E194" s="236" t="s">
        <v>1135</v>
      </c>
      <c r="F194" s="237" t="s">
        <v>1136</v>
      </c>
      <c r="G194" s="238" t="s">
        <v>948</v>
      </c>
      <c r="H194" s="239">
        <v>1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40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155</v>
      </c>
      <c r="AT194" s="247" t="s">
        <v>151</v>
      </c>
      <c r="AU194" s="247" t="s">
        <v>85</v>
      </c>
      <c r="AY194" s="18" t="s">
        <v>149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83</v>
      </c>
      <c r="BK194" s="248">
        <f>ROUND(I194*H194,2)</f>
        <v>0</v>
      </c>
      <c r="BL194" s="18" t="s">
        <v>155</v>
      </c>
      <c r="BM194" s="247" t="s">
        <v>1137</v>
      </c>
    </row>
    <row r="195" spans="1:65" s="2" customFormat="1" ht="16.5" customHeight="1">
      <c r="A195" s="39"/>
      <c r="B195" s="40"/>
      <c r="C195" s="235" t="s">
        <v>890</v>
      </c>
      <c r="D195" s="235" t="s">
        <v>151</v>
      </c>
      <c r="E195" s="236" t="s">
        <v>1138</v>
      </c>
      <c r="F195" s="237" t="s">
        <v>1139</v>
      </c>
      <c r="G195" s="238" t="s">
        <v>378</v>
      </c>
      <c r="H195" s="239">
        <v>30</v>
      </c>
      <c r="I195" s="240"/>
      <c r="J195" s="241">
        <f>ROUND(I195*H195,2)</f>
        <v>0</v>
      </c>
      <c r="K195" s="242"/>
      <c r="L195" s="45"/>
      <c r="M195" s="243" t="s">
        <v>1</v>
      </c>
      <c r="N195" s="244" t="s">
        <v>40</v>
      </c>
      <c r="O195" s="92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7" t="s">
        <v>155</v>
      </c>
      <c r="AT195" s="247" t="s">
        <v>151</v>
      </c>
      <c r="AU195" s="247" t="s">
        <v>85</v>
      </c>
      <c r="AY195" s="18" t="s">
        <v>149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8" t="s">
        <v>83</v>
      </c>
      <c r="BK195" s="248">
        <f>ROUND(I195*H195,2)</f>
        <v>0</v>
      </c>
      <c r="BL195" s="18" t="s">
        <v>155</v>
      </c>
      <c r="BM195" s="247" t="s">
        <v>1140</v>
      </c>
    </row>
    <row r="196" spans="1:65" s="2" customFormat="1" ht="16.5" customHeight="1">
      <c r="A196" s="39"/>
      <c r="B196" s="40"/>
      <c r="C196" s="235" t="s">
        <v>893</v>
      </c>
      <c r="D196" s="235" t="s">
        <v>151</v>
      </c>
      <c r="E196" s="236" t="s">
        <v>1141</v>
      </c>
      <c r="F196" s="237" t="s">
        <v>1142</v>
      </c>
      <c r="G196" s="238" t="s">
        <v>948</v>
      </c>
      <c r="H196" s="239">
        <v>1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40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155</v>
      </c>
      <c r="AT196" s="247" t="s">
        <v>151</v>
      </c>
      <c r="AU196" s="247" t="s">
        <v>85</v>
      </c>
      <c r="AY196" s="18" t="s">
        <v>149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83</v>
      </c>
      <c r="BK196" s="248">
        <f>ROUND(I196*H196,2)</f>
        <v>0</v>
      </c>
      <c r="BL196" s="18" t="s">
        <v>155</v>
      </c>
      <c r="BM196" s="247" t="s">
        <v>1143</v>
      </c>
    </row>
    <row r="197" spans="1:65" s="2" customFormat="1" ht="21.75" customHeight="1">
      <c r="A197" s="39"/>
      <c r="B197" s="40"/>
      <c r="C197" s="235" t="s">
        <v>899</v>
      </c>
      <c r="D197" s="235" t="s">
        <v>151</v>
      </c>
      <c r="E197" s="236" t="s">
        <v>1144</v>
      </c>
      <c r="F197" s="237" t="s">
        <v>1145</v>
      </c>
      <c r="G197" s="238" t="s">
        <v>378</v>
      </c>
      <c r="H197" s="239">
        <v>54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40</v>
      </c>
      <c r="O197" s="92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155</v>
      </c>
      <c r="AT197" s="247" t="s">
        <v>151</v>
      </c>
      <c r="AU197" s="247" t="s">
        <v>85</v>
      </c>
      <c r="AY197" s="18" t="s">
        <v>149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83</v>
      </c>
      <c r="BK197" s="248">
        <f>ROUND(I197*H197,2)</f>
        <v>0</v>
      </c>
      <c r="BL197" s="18" t="s">
        <v>155</v>
      </c>
      <c r="BM197" s="247" t="s">
        <v>1146</v>
      </c>
    </row>
    <row r="198" spans="1:65" s="2" customFormat="1" ht="21.75" customHeight="1">
      <c r="A198" s="39"/>
      <c r="B198" s="40"/>
      <c r="C198" s="235" t="s">
        <v>906</v>
      </c>
      <c r="D198" s="235" t="s">
        <v>151</v>
      </c>
      <c r="E198" s="236" t="s">
        <v>1147</v>
      </c>
      <c r="F198" s="237" t="s">
        <v>1148</v>
      </c>
      <c r="G198" s="238" t="s">
        <v>948</v>
      </c>
      <c r="H198" s="239">
        <v>7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40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155</v>
      </c>
      <c r="AT198" s="247" t="s">
        <v>151</v>
      </c>
      <c r="AU198" s="247" t="s">
        <v>85</v>
      </c>
      <c r="AY198" s="18" t="s">
        <v>149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83</v>
      </c>
      <c r="BK198" s="248">
        <f>ROUND(I198*H198,2)</f>
        <v>0</v>
      </c>
      <c r="BL198" s="18" t="s">
        <v>155</v>
      </c>
      <c r="BM198" s="247" t="s">
        <v>1149</v>
      </c>
    </row>
    <row r="199" spans="1:65" s="2" customFormat="1" ht="16.5" customHeight="1">
      <c r="A199" s="39"/>
      <c r="B199" s="40"/>
      <c r="C199" s="235" t="s">
        <v>913</v>
      </c>
      <c r="D199" s="235" t="s">
        <v>151</v>
      </c>
      <c r="E199" s="236" t="s">
        <v>1150</v>
      </c>
      <c r="F199" s="237" t="s">
        <v>1151</v>
      </c>
      <c r="G199" s="238" t="s">
        <v>948</v>
      </c>
      <c r="H199" s="239">
        <v>14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40</v>
      </c>
      <c r="O199" s="92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155</v>
      </c>
      <c r="AT199" s="247" t="s">
        <v>151</v>
      </c>
      <c r="AU199" s="247" t="s">
        <v>85</v>
      </c>
      <c r="AY199" s="18" t="s">
        <v>149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83</v>
      </c>
      <c r="BK199" s="248">
        <f>ROUND(I199*H199,2)</f>
        <v>0</v>
      </c>
      <c r="BL199" s="18" t="s">
        <v>155</v>
      </c>
      <c r="BM199" s="247" t="s">
        <v>1152</v>
      </c>
    </row>
    <row r="200" spans="1:65" s="2" customFormat="1" ht="16.5" customHeight="1">
      <c r="A200" s="39"/>
      <c r="B200" s="40"/>
      <c r="C200" s="235" t="s">
        <v>918</v>
      </c>
      <c r="D200" s="235" t="s">
        <v>151</v>
      </c>
      <c r="E200" s="236" t="s">
        <v>1153</v>
      </c>
      <c r="F200" s="237" t="s">
        <v>1154</v>
      </c>
      <c r="G200" s="238" t="s">
        <v>378</v>
      </c>
      <c r="H200" s="239">
        <v>42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40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155</v>
      </c>
      <c r="AT200" s="247" t="s">
        <v>151</v>
      </c>
      <c r="AU200" s="247" t="s">
        <v>85</v>
      </c>
      <c r="AY200" s="18" t="s">
        <v>149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83</v>
      </c>
      <c r="BK200" s="248">
        <f>ROUND(I200*H200,2)</f>
        <v>0</v>
      </c>
      <c r="BL200" s="18" t="s">
        <v>155</v>
      </c>
      <c r="BM200" s="247" t="s">
        <v>1155</v>
      </c>
    </row>
    <row r="201" spans="1:65" s="2" customFormat="1" ht="16.5" customHeight="1">
      <c r="A201" s="39"/>
      <c r="B201" s="40"/>
      <c r="C201" s="235" t="s">
        <v>923</v>
      </c>
      <c r="D201" s="235" t="s">
        <v>151</v>
      </c>
      <c r="E201" s="236" t="s">
        <v>1156</v>
      </c>
      <c r="F201" s="237" t="s">
        <v>1157</v>
      </c>
      <c r="G201" s="238" t="s">
        <v>378</v>
      </c>
      <c r="H201" s="239">
        <v>15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40</v>
      </c>
      <c r="O201" s="92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155</v>
      </c>
      <c r="AT201" s="247" t="s">
        <v>151</v>
      </c>
      <c r="AU201" s="247" t="s">
        <v>85</v>
      </c>
      <c r="AY201" s="18" t="s">
        <v>149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83</v>
      </c>
      <c r="BK201" s="248">
        <f>ROUND(I201*H201,2)</f>
        <v>0</v>
      </c>
      <c r="BL201" s="18" t="s">
        <v>155</v>
      </c>
      <c r="BM201" s="247" t="s">
        <v>1158</v>
      </c>
    </row>
    <row r="202" spans="1:65" s="2" customFormat="1" ht="16.5" customHeight="1">
      <c r="A202" s="39"/>
      <c r="B202" s="40"/>
      <c r="C202" s="235" t="s">
        <v>927</v>
      </c>
      <c r="D202" s="235" t="s">
        <v>151</v>
      </c>
      <c r="E202" s="236" t="s">
        <v>1159</v>
      </c>
      <c r="F202" s="237" t="s">
        <v>1160</v>
      </c>
      <c r="G202" s="238" t="s">
        <v>378</v>
      </c>
      <c r="H202" s="239">
        <v>15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40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155</v>
      </c>
      <c r="AT202" s="247" t="s">
        <v>151</v>
      </c>
      <c r="AU202" s="247" t="s">
        <v>85</v>
      </c>
      <c r="AY202" s="18" t="s">
        <v>149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83</v>
      </c>
      <c r="BK202" s="248">
        <f>ROUND(I202*H202,2)</f>
        <v>0</v>
      </c>
      <c r="BL202" s="18" t="s">
        <v>155</v>
      </c>
      <c r="BM202" s="247" t="s">
        <v>1161</v>
      </c>
    </row>
    <row r="203" spans="1:65" s="2" customFormat="1" ht="16.5" customHeight="1">
      <c r="A203" s="39"/>
      <c r="B203" s="40"/>
      <c r="C203" s="235" t="s">
        <v>932</v>
      </c>
      <c r="D203" s="235" t="s">
        <v>151</v>
      </c>
      <c r="E203" s="236" t="s">
        <v>1162</v>
      </c>
      <c r="F203" s="237" t="s">
        <v>1163</v>
      </c>
      <c r="G203" s="238" t="s">
        <v>378</v>
      </c>
      <c r="H203" s="239">
        <v>7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40</v>
      </c>
      <c r="O203" s="92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155</v>
      </c>
      <c r="AT203" s="247" t="s">
        <v>151</v>
      </c>
      <c r="AU203" s="247" t="s">
        <v>85</v>
      </c>
      <c r="AY203" s="18" t="s">
        <v>149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83</v>
      </c>
      <c r="BK203" s="248">
        <f>ROUND(I203*H203,2)</f>
        <v>0</v>
      </c>
      <c r="BL203" s="18" t="s">
        <v>155</v>
      </c>
      <c r="BM203" s="247" t="s">
        <v>1164</v>
      </c>
    </row>
    <row r="204" spans="1:65" s="2" customFormat="1" ht="16.5" customHeight="1">
      <c r="A204" s="39"/>
      <c r="B204" s="40"/>
      <c r="C204" s="235" t="s">
        <v>938</v>
      </c>
      <c r="D204" s="235" t="s">
        <v>151</v>
      </c>
      <c r="E204" s="236" t="s">
        <v>1165</v>
      </c>
      <c r="F204" s="237" t="s">
        <v>1166</v>
      </c>
      <c r="G204" s="238" t="s">
        <v>378</v>
      </c>
      <c r="H204" s="239">
        <v>27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40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155</v>
      </c>
      <c r="AT204" s="247" t="s">
        <v>151</v>
      </c>
      <c r="AU204" s="247" t="s">
        <v>85</v>
      </c>
      <c r="AY204" s="18" t="s">
        <v>149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83</v>
      </c>
      <c r="BK204" s="248">
        <f>ROUND(I204*H204,2)</f>
        <v>0</v>
      </c>
      <c r="BL204" s="18" t="s">
        <v>155</v>
      </c>
      <c r="BM204" s="247" t="s">
        <v>1167</v>
      </c>
    </row>
    <row r="205" spans="1:65" s="2" customFormat="1" ht="16.5" customHeight="1">
      <c r="A205" s="39"/>
      <c r="B205" s="40"/>
      <c r="C205" s="235" t="s">
        <v>1168</v>
      </c>
      <c r="D205" s="235" t="s">
        <v>151</v>
      </c>
      <c r="E205" s="236" t="s">
        <v>1169</v>
      </c>
      <c r="F205" s="237" t="s">
        <v>1170</v>
      </c>
      <c r="G205" s="238" t="s">
        <v>378</v>
      </c>
      <c r="H205" s="239">
        <v>6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40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155</v>
      </c>
      <c r="AT205" s="247" t="s">
        <v>151</v>
      </c>
      <c r="AU205" s="247" t="s">
        <v>85</v>
      </c>
      <c r="AY205" s="18" t="s">
        <v>149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83</v>
      </c>
      <c r="BK205" s="248">
        <f>ROUND(I205*H205,2)</f>
        <v>0</v>
      </c>
      <c r="BL205" s="18" t="s">
        <v>155</v>
      </c>
      <c r="BM205" s="247" t="s">
        <v>1171</v>
      </c>
    </row>
    <row r="206" spans="1:65" s="2" customFormat="1" ht="16.5" customHeight="1">
      <c r="A206" s="39"/>
      <c r="B206" s="40"/>
      <c r="C206" s="235" t="s">
        <v>1172</v>
      </c>
      <c r="D206" s="235" t="s">
        <v>151</v>
      </c>
      <c r="E206" s="236" t="s">
        <v>1173</v>
      </c>
      <c r="F206" s="237" t="s">
        <v>1174</v>
      </c>
      <c r="G206" s="238" t="s">
        <v>948</v>
      </c>
      <c r="H206" s="239">
        <v>2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40</v>
      </c>
      <c r="O206" s="92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155</v>
      </c>
      <c r="AT206" s="247" t="s">
        <v>151</v>
      </c>
      <c r="AU206" s="247" t="s">
        <v>85</v>
      </c>
      <c r="AY206" s="18" t="s">
        <v>149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83</v>
      </c>
      <c r="BK206" s="248">
        <f>ROUND(I206*H206,2)</f>
        <v>0</v>
      </c>
      <c r="BL206" s="18" t="s">
        <v>155</v>
      </c>
      <c r="BM206" s="247" t="s">
        <v>1175</v>
      </c>
    </row>
    <row r="207" spans="1:65" s="2" customFormat="1" ht="21.75" customHeight="1">
      <c r="A207" s="39"/>
      <c r="B207" s="40"/>
      <c r="C207" s="235" t="s">
        <v>1176</v>
      </c>
      <c r="D207" s="235" t="s">
        <v>151</v>
      </c>
      <c r="E207" s="236" t="s">
        <v>1177</v>
      </c>
      <c r="F207" s="237" t="s">
        <v>1178</v>
      </c>
      <c r="G207" s="238" t="s">
        <v>1016</v>
      </c>
      <c r="H207" s="239">
        <v>1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40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155</v>
      </c>
      <c r="AT207" s="247" t="s">
        <v>151</v>
      </c>
      <c r="AU207" s="247" t="s">
        <v>85</v>
      </c>
      <c r="AY207" s="18" t="s">
        <v>149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83</v>
      </c>
      <c r="BK207" s="248">
        <f>ROUND(I207*H207,2)</f>
        <v>0</v>
      </c>
      <c r="BL207" s="18" t="s">
        <v>155</v>
      </c>
      <c r="BM207" s="247" t="s">
        <v>1179</v>
      </c>
    </row>
    <row r="208" spans="1:47" s="2" customFormat="1" ht="12">
      <c r="A208" s="39"/>
      <c r="B208" s="40"/>
      <c r="C208" s="41"/>
      <c r="D208" s="251" t="s">
        <v>166</v>
      </c>
      <c r="E208" s="41"/>
      <c r="F208" s="261" t="s">
        <v>1180</v>
      </c>
      <c r="G208" s="41"/>
      <c r="H208" s="41"/>
      <c r="I208" s="202"/>
      <c r="J208" s="41"/>
      <c r="K208" s="41"/>
      <c r="L208" s="45"/>
      <c r="M208" s="262"/>
      <c r="N208" s="263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166</v>
      </c>
      <c r="AU208" s="18" t="s">
        <v>85</v>
      </c>
    </row>
    <row r="209" spans="1:65" s="2" customFormat="1" ht="16.5" customHeight="1">
      <c r="A209" s="39"/>
      <c r="B209" s="40"/>
      <c r="C209" s="235" t="s">
        <v>1181</v>
      </c>
      <c r="D209" s="235" t="s">
        <v>151</v>
      </c>
      <c r="E209" s="236" t="s">
        <v>1182</v>
      </c>
      <c r="F209" s="237" t="s">
        <v>1183</v>
      </c>
      <c r="G209" s="238" t="s">
        <v>378</v>
      </c>
      <c r="H209" s="239">
        <v>800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40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155</v>
      </c>
      <c r="AT209" s="247" t="s">
        <v>151</v>
      </c>
      <c r="AU209" s="247" t="s">
        <v>85</v>
      </c>
      <c r="AY209" s="18" t="s">
        <v>149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83</v>
      </c>
      <c r="BK209" s="248">
        <f>ROUND(I209*H209,2)</f>
        <v>0</v>
      </c>
      <c r="BL209" s="18" t="s">
        <v>155</v>
      </c>
      <c r="BM209" s="247" t="s">
        <v>1184</v>
      </c>
    </row>
    <row r="210" spans="1:65" s="2" customFormat="1" ht="16.5" customHeight="1">
      <c r="A210" s="39"/>
      <c r="B210" s="40"/>
      <c r="C210" s="235" t="s">
        <v>1185</v>
      </c>
      <c r="D210" s="235" t="s">
        <v>151</v>
      </c>
      <c r="E210" s="236" t="s">
        <v>1186</v>
      </c>
      <c r="F210" s="237" t="s">
        <v>1187</v>
      </c>
      <c r="G210" s="238" t="s">
        <v>948</v>
      </c>
      <c r="H210" s="239">
        <v>10</v>
      </c>
      <c r="I210" s="240"/>
      <c r="J210" s="241">
        <f>ROUND(I210*H210,2)</f>
        <v>0</v>
      </c>
      <c r="K210" s="242"/>
      <c r="L210" s="45"/>
      <c r="M210" s="243" t="s">
        <v>1</v>
      </c>
      <c r="N210" s="244" t="s">
        <v>40</v>
      </c>
      <c r="O210" s="92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7" t="s">
        <v>155</v>
      </c>
      <c r="AT210" s="247" t="s">
        <v>151</v>
      </c>
      <c r="AU210" s="247" t="s">
        <v>85</v>
      </c>
      <c r="AY210" s="18" t="s">
        <v>149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8" t="s">
        <v>83</v>
      </c>
      <c r="BK210" s="248">
        <f>ROUND(I210*H210,2)</f>
        <v>0</v>
      </c>
      <c r="BL210" s="18" t="s">
        <v>155</v>
      </c>
      <c r="BM210" s="247" t="s">
        <v>1188</v>
      </c>
    </row>
    <row r="211" spans="1:65" s="2" customFormat="1" ht="16.5" customHeight="1">
      <c r="A211" s="39"/>
      <c r="B211" s="40"/>
      <c r="C211" s="235" t="s">
        <v>1189</v>
      </c>
      <c r="D211" s="235" t="s">
        <v>151</v>
      </c>
      <c r="E211" s="236" t="s">
        <v>1190</v>
      </c>
      <c r="F211" s="237" t="s">
        <v>1191</v>
      </c>
      <c r="G211" s="238" t="s">
        <v>175</v>
      </c>
      <c r="H211" s="239">
        <v>72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40</v>
      </c>
      <c r="O211" s="92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155</v>
      </c>
      <c r="AT211" s="247" t="s">
        <v>151</v>
      </c>
      <c r="AU211" s="247" t="s">
        <v>85</v>
      </c>
      <c r="AY211" s="18" t="s">
        <v>149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83</v>
      </c>
      <c r="BK211" s="248">
        <f>ROUND(I211*H211,2)</f>
        <v>0</v>
      </c>
      <c r="BL211" s="18" t="s">
        <v>155</v>
      </c>
      <c r="BM211" s="247" t="s">
        <v>1192</v>
      </c>
    </row>
    <row r="212" spans="1:65" s="2" customFormat="1" ht="16.5" customHeight="1">
      <c r="A212" s="39"/>
      <c r="B212" s="40"/>
      <c r="C212" s="235" t="s">
        <v>1193</v>
      </c>
      <c r="D212" s="235" t="s">
        <v>151</v>
      </c>
      <c r="E212" s="236" t="s">
        <v>1194</v>
      </c>
      <c r="F212" s="237" t="s">
        <v>1195</v>
      </c>
      <c r="G212" s="238" t="s">
        <v>1016</v>
      </c>
      <c r="H212" s="239">
        <v>1</v>
      </c>
      <c r="I212" s="240"/>
      <c r="J212" s="241">
        <f>ROUND(I212*H212,2)</f>
        <v>0</v>
      </c>
      <c r="K212" s="242"/>
      <c r="L212" s="45"/>
      <c r="M212" s="243" t="s">
        <v>1</v>
      </c>
      <c r="N212" s="244" t="s">
        <v>40</v>
      </c>
      <c r="O212" s="92"/>
      <c r="P212" s="245">
        <f>O212*H212</f>
        <v>0</v>
      </c>
      <c r="Q212" s="245">
        <v>0</v>
      </c>
      <c r="R212" s="245">
        <f>Q212*H212</f>
        <v>0</v>
      </c>
      <c r="S212" s="245">
        <v>0</v>
      </c>
      <c r="T212" s="24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7" t="s">
        <v>155</v>
      </c>
      <c r="AT212" s="247" t="s">
        <v>151</v>
      </c>
      <c r="AU212" s="247" t="s">
        <v>85</v>
      </c>
      <c r="AY212" s="18" t="s">
        <v>149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8" t="s">
        <v>83</v>
      </c>
      <c r="BK212" s="248">
        <f>ROUND(I212*H212,2)</f>
        <v>0</v>
      </c>
      <c r="BL212" s="18" t="s">
        <v>155</v>
      </c>
      <c r="BM212" s="247" t="s">
        <v>1196</v>
      </c>
    </row>
    <row r="213" spans="1:65" s="2" customFormat="1" ht="16.5" customHeight="1">
      <c r="A213" s="39"/>
      <c r="B213" s="40"/>
      <c r="C213" s="235" t="s">
        <v>1197</v>
      </c>
      <c r="D213" s="235" t="s">
        <v>151</v>
      </c>
      <c r="E213" s="236" t="s">
        <v>1198</v>
      </c>
      <c r="F213" s="237" t="s">
        <v>1199</v>
      </c>
      <c r="G213" s="238" t="s">
        <v>1016</v>
      </c>
      <c r="H213" s="239">
        <v>1</v>
      </c>
      <c r="I213" s="240"/>
      <c r="J213" s="241">
        <f>ROUND(I213*H213,2)</f>
        <v>0</v>
      </c>
      <c r="K213" s="242"/>
      <c r="L213" s="45"/>
      <c r="M213" s="243" t="s">
        <v>1</v>
      </c>
      <c r="N213" s="244" t="s">
        <v>40</v>
      </c>
      <c r="O213" s="92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155</v>
      </c>
      <c r="AT213" s="247" t="s">
        <v>151</v>
      </c>
      <c r="AU213" s="247" t="s">
        <v>85</v>
      </c>
      <c r="AY213" s="18" t="s">
        <v>149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83</v>
      </c>
      <c r="BK213" s="248">
        <f>ROUND(I213*H213,2)</f>
        <v>0</v>
      </c>
      <c r="BL213" s="18" t="s">
        <v>155</v>
      </c>
      <c r="BM213" s="247" t="s">
        <v>1200</v>
      </c>
    </row>
    <row r="214" spans="1:65" s="2" customFormat="1" ht="16.5" customHeight="1">
      <c r="A214" s="39"/>
      <c r="B214" s="40"/>
      <c r="C214" s="235" t="s">
        <v>1201</v>
      </c>
      <c r="D214" s="235" t="s">
        <v>151</v>
      </c>
      <c r="E214" s="236" t="s">
        <v>1202</v>
      </c>
      <c r="F214" s="237" t="s">
        <v>1203</v>
      </c>
      <c r="G214" s="238" t="s">
        <v>1016</v>
      </c>
      <c r="H214" s="239">
        <v>1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40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155</v>
      </c>
      <c r="AT214" s="247" t="s">
        <v>151</v>
      </c>
      <c r="AU214" s="247" t="s">
        <v>85</v>
      </c>
      <c r="AY214" s="18" t="s">
        <v>149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83</v>
      </c>
      <c r="BK214" s="248">
        <f>ROUND(I214*H214,2)</f>
        <v>0</v>
      </c>
      <c r="BL214" s="18" t="s">
        <v>155</v>
      </c>
      <c r="BM214" s="247" t="s">
        <v>1204</v>
      </c>
    </row>
    <row r="215" spans="1:65" s="2" customFormat="1" ht="21.75" customHeight="1">
      <c r="A215" s="39"/>
      <c r="B215" s="40"/>
      <c r="C215" s="235" t="s">
        <v>1205</v>
      </c>
      <c r="D215" s="235" t="s">
        <v>151</v>
      </c>
      <c r="E215" s="236" t="s">
        <v>1206</v>
      </c>
      <c r="F215" s="237" t="s">
        <v>1207</v>
      </c>
      <c r="G215" s="238" t="s">
        <v>1016</v>
      </c>
      <c r="H215" s="239">
        <v>2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40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155</v>
      </c>
      <c r="AT215" s="247" t="s">
        <v>151</v>
      </c>
      <c r="AU215" s="247" t="s">
        <v>85</v>
      </c>
      <c r="AY215" s="18" t="s">
        <v>149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83</v>
      </c>
      <c r="BK215" s="248">
        <f>ROUND(I215*H215,2)</f>
        <v>0</v>
      </c>
      <c r="BL215" s="18" t="s">
        <v>155</v>
      </c>
      <c r="BM215" s="247" t="s">
        <v>1208</v>
      </c>
    </row>
    <row r="216" spans="1:65" s="2" customFormat="1" ht="16.5" customHeight="1">
      <c r="A216" s="39"/>
      <c r="B216" s="40"/>
      <c r="C216" s="235" t="s">
        <v>1209</v>
      </c>
      <c r="D216" s="235" t="s">
        <v>151</v>
      </c>
      <c r="E216" s="236" t="s">
        <v>1210</v>
      </c>
      <c r="F216" s="237" t="s">
        <v>1211</v>
      </c>
      <c r="G216" s="238" t="s">
        <v>948</v>
      </c>
      <c r="H216" s="239">
        <v>6</v>
      </c>
      <c r="I216" s="240"/>
      <c r="J216" s="241">
        <f>ROUND(I216*H216,2)</f>
        <v>0</v>
      </c>
      <c r="K216" s="242"/>
      <c r="L216" s="45"/>
      <c r="M216" s="243" t="s">
        <v>1</v>
      </c>
      <c r="N216" s="244" t="s">
        <v>40</v>
      </c>
      <c r="O216" s="92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155</v>
      </c>
      <c r="AT216" s="247" t="s">
        <v>151</v>
      </c>
      <c r="AU216" s="247" t="s">
        <v>85</v>
      </c>
      <c r="AY216" s="18" t="s">
        <v>149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83</v>
      </c>
      <c r="BK216" s="248">
        <f>ROUND(I216*H216,2)</f>
        <v>0</v>
      </c>
      <c r="BL216" s="18" t="s">
        <v>155</v>
      </c>
      <c r="BM216" s="247" t="s">
        <v>1212</v>
      </c>
    </row>
    <row r="217" spans="1:65" s="2" customFormat="1" ht="16.5" customHeight="1">
      <c r="A217" s="39"/>
      <c r="B217" s="40"/>
      <c r="C217" s="235" t="s">
        <v>1213</v>
      </c>
      <c r="D217" s="235" t="s">
        <v>151</v>
      </c>
      <c r="E217" s="236" t="s">
        <v>1214</v>
      </c>
      <c r="F217" s="237" t="s">
        <v>1215</v>
      </c>
      <c r="G217" s="238" t="s">
        <v>948</v>
      </c>
      <c r="H217" s="239">
        <v>4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40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155</v>
      </c>
      <c r="AT217" s="247" t="s">
        <v>151</v>
      </c>
      <c r="AU217" s="247" t="s">
        <v>85</v>
      </c>
      <c r="AY217" s="18" t="s">
        <v>149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83</v>
      </c>
      <c r="BK217" s="248">
        <f>ROUND(I217*H217,2)</f>
        <v>0</v>
      </c>
      <c r="BL217" s="18" t="s">
        <v>155</v>
      </c>
      <c r="BM217" s="247" t="s">
        <v>1216</v>
      </c>
    </row>
    <row r="218" spans="1:65" s="2" customFormat="1" ht="21.75" customHeight="1">
      <c r="A218" s="39"/>
      <c r="B218" s="40"/>
      <c r="C218" s="235" t="s">
        <v>1217</v>
      </c>
      <c r="D218" s="235" t="s">
        <v>151</v>
      </c>
      <c r="E218" s="236" t="s">
        <v>1218</v>
      </c>
      <c r="F218" s="237" t="s">
        <v>1219</v>
      </c>
      <c r="G218" s="238" t="s">
        <v>1016</v>
      </c>
      <c r="H218" s="239">
        <v>1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40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155</v>
      </c>
      <c r="AT218" s="247" t="s">
        <v>151</v>
      </c>
      <c r="AU218" s="247" t="s">
        <v>85</v>
      </c>
      <c r="AY218" s="18" t="s">
        <v>149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83</v>
      </c>
      <c r="BK218" s="248">
        <f>ROUND(I218*H218,2)</f>
        <v>0</v>
      </c>
      <c r="BL218" s="18" t="s">
        <v>155</v>
      </c>
      <c r="BM218" s="247" t="s">
        <v>1220</v>
      </c>
    </row>
    <row r="219" spans="1:65" s="2" customFormat="1" ht="16.5" customHeight="1">
      <c r="A219" s="39"/>
      <c r="B219" s="40"/>
      <c r="C219" s="235" t="s">
        <v>1221</v>
      </c>
      <c r="D219" s="235" t="s">
        <v>151</v>
      </c>
      <c r="E219" s="236" t="s">
        <v>1222</v>
      </c>
      <c r="F219" s="237" t="s">
        <v>1223</v>
      </c>
      <c r="G219" s="238" t="s">
        <v>1224</v>
      </c>
      <c r="H219" s="239">
        <v>48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40</v>
      </c>
      <c r="O219" s="92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155</v>
      </c>
      <c r="AT219" s="247" t="s">
        <v>151</v>
      </c>
      <c r="AU219" s="247" t="s">
        <v>85</v>
      </c>
      <c r="AY219" s="18" t="s">
        <v>149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83</v>
      </c>
      <c r="BK219" s="248">
        <f>ROUND(I219*H219,2)</f>
        <v>0</v>
      </c>
      <c r="BL219" s="18" t="s">
        <v>155</v>
      </c>
      <c r="BM219" s="247" t="s">
        <v>1225</v>
      </c>
    </row>
    <row r="220" spans="1:65" s="2" customFormat="1" ht="16.5" customHeight="1">
      <c r="A220" s="39"/>
      <c r="B220" s="40"/>
      <c r="C220" s="235" t="s">
        <v>1226</v>
      </c>
      <c r="D220" s="235" t="s">
        <v>151</v>
      </c>
      <c r="E220" s="236" t="s">
        <v>1227</v>
      </c>
      <c r="F220" s="237" t="s">
        <v>1228</v>
      </c>
      <c r="G220" s="238" t="s">
        <v>1016</v>
      </c>
      <c r="H220" s="239">
        <v>1</v>
      </c>
      <c r="I220" s="240"/>
      <c r="J220" s="241">
        <f>ROUND(I220*H220,2)</f>
        <v>0</v>
      </c>
      <c r="K220" s="242"/>
      <c r="L220" s="45"/>
      <c r="M220" s="243" t="s">
        <v>1</v>
      </c>
      <c r="N220" s="244" t="s">
        <v>40</v>
      </c>
      <c r="O220" s="92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7" t="s">
        <v>155</v>
      </c>
      <c r="AT220" s="247" t="s">
        <v>151</v>
      </c>
      <c r="AU220" s="247" t="s">
        <v>85</v>
      </c>
      <c r="AY220" s="18" t="s">
        <v>149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8" t="s">
        <v>83</v>
      </c>
      <c r="BK220" s="248">
        <f>ROUND(I220*H220,2)</f>
        <v>0</v>
      </c>
      <c r="BL220" s="18" t="s">
        <v>155</v>
      </c>
      <c r="BM220" s="247" t="s">
        <v>1229</v>
      </c>
    </row>
    <row r="221" spans="1:47" s="2" customFormat="1" ht="12">
      <c r="A221" s="39"/>
      <c r="B221" s="40"/>
      <c r="C221" s="41"/>
      <c r="D221" s="251" t="s">
        <v>166</v>
      </c>
      <c r="E221" s="41"/>
      <c r="F221" s="261" t="s">
        <v>1230</v>
      </c>
      <c r="G221" s="41"/>
      <c r="H221" s="41"/>
      <c r="I221" s="202"/>
      <c r="J221" s="41"/>
      <c r="K221" s="41"/>
      <c r="L221" s="45"/>
      <c r="M221" s="262"/>
      <c r="N221" s="263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166</v>
      </c>
      <c r="AU221" s="18" t="s">
        <v>85</v>
      </c>
    </row>
    <row r="222" spans="1:65" s="2" customFormat="1" ht="16.5" customHeight="1">
      <c r="A222" s="39"/>
      <c r="B222" s="40"/>
      <c r="C222" s="235" t="s">
        <v>1231</v>
      </c>
      <c r="D222" s="235" t="s">
        <v>151</v>
      </c>
      <c r="E222" s="236" t="s">
        <v>1232</v>
      </c>
      <c r="F222" s="237" t="s">
        <v>1233</v>
      </c>
      <c r="G222" s="238" t="s">
        <v>1016</v>
      </c>
      <c r="H222" s="239">
        <v>1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40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155</v>
      </c>
      <c r="AT222" s="247" t="s">
        <v>151</v>
      </c>
      <c r="AU222" s="247" t="s">
        <v>85</v>
      </c>
      <c r="AY222" s="18" t="s">
        <v>149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83</v>
      </c>
      <c r="BK222" s="248">
        <f>ROUND(I222*H222,2)</f>
        <v>0</v>
      </c>
      <c r="BL222" s="18" t="s">
        <v>155</v>
      </c>
      <c r="BM222" s="247" t="s">
        <v>1234</v>
      </c>
    </row>
    <row r="223" spans="1:47" s="2" customFormat="1" ht="12">
      <c r="A223" s="39"/>
      <c r="B223" s="40"/>
      <c r="C223" s="41"/>
      <c r="D223" s="251" t="s">
        <v>166</v>
      </c>
      <c r="E223" s="41"/>
      <c r="F223" s="261" t="s">
        <v>1230</v>
      </c>
      <c r="G223" s="41"/>
      <c r="H223" s="41"/>
      <c r="I223" s="202"/>
      <c r="J223" s="41"/>
      <c r="K223" s="41"/>
      <c r="L223" s="45"/>
      <c r="M223" s="262"/>
      <c r="N223" s="263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85</v>
      </c>
    </row>
    <row r="224" spans="1:65" s="2" customFormat="1" ht="16.5" customHeight="1">
      <c r="A224" s="39"/>
      <c r="B224" s="40"/>
      <c r="C224" s="235" t="s">
        <v>1235</v>
      </c>
      <c r="D224" s="235" t="s">
        <v>151</v>
      </c>
      <c r="E224" s="236" t="s">
        <v>1236</v>
      </c>
      <c r="F224" s="237" t="s">
        <v>1237</v>
      </c>
      <c r="G224" s="238" t="s">
        <v>1016</v>
      </c>
      <c r="H224" s="239">
        <v>1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40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155</v>
      </c>
      <c r="AT224" s="247" t="s">
        <v>151</v>
      </c>
      <c r="AU224" s="247" t="s">
        <v>85</v>
      </c>
      <c r="AY224" s="18" t="s">
        <v>149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83</v>
      </c>
      <c r="BK224" s="248">
        <f>ROUND(I224*H224,2)</f>
        <v>0</v>
      </c>
      <c r="BL224" s="18" t="s">
        <v>155</v>
      </c>
      <c r="BM224" s="247" t="s">
        <v>1238</v>
      </c>
    </row>
    <row r="225" spans="1:47" s="2" customFormat="1" ht="12">
      <c r="A225" s="39"/>
      <c r="B225" s="40"/>
      <c r="C225" s="41"/>
      <c r="D225" s="251" t="s">
        <v>166</v>
      </c>
      <c r="E225" s="41"/>
      <c r="F225" s="261" t="s">
        <v>1230</v>
      </c>
      <c r="G225" s="41"/>
      <c r="H225" s="41"/>
      <c r="I225" s="202"/>
      <c r="J225" s="41"/>
      <c r="K225" s="41"/>
      <c r="L225" s="45"/>
      <c r="M225" s="262"/>
      <c r="N225" s="263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166</v>
      </c>
      <c r="AU225" s="18" t="s">
        <v>85</v>
      </c>
    </row>
    <row r="226" spans="1:65" s="2" customFormat="1" ht="16.5" customHeight="1">
      <c r="A226" s="39"/>
      <c r="B226" s="40"/>
      <c r="C226" s="235" t="s">
        <v>1239</v>
      </c>
      <c r="D226" s="235" t="s">
        <v>151</v>
      </c>
      <c r="E226" s="236" t="s">
        <v>1240</v>
      </c>
      <c r="F226" s="237" t="s">
        <v>1241</v>
      </c>
      <c r="G226" s="238" t="s">
        <v>948</v>
      </c>
      <c r="H226" s="239">
        <v>1</v>
      </c>
      <c r="I226" s="240"/>
      <c r="J226" s="241">
        <f>ROUND(I226*H226,2)</f>
        <v>0</v>
      </c>
      <c r="K226" s="242"/>
      <c r="L226" s="45"/>
      <c r="M226" s="243" t="s">
        <v>1</v>
      </c>
      <c r="N226" s="244" t="s">
        <v>40</v>
      </c>
      <c r="O226" s="92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7" t="s">
        <v>155</v>
      </c>
      <c r="AT226" s="247" t="s">
        <v>151</v>
      </c>
      <c r="AU226" s="247" t="s">
        <v>85</v>
      </c>
      <c r="AY226" s="18" t="s">
        <v>149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8" t="s">
        <v>83</v>
      </c>
      <c r="BK226" s="248">
        <f>ROUND(I226*H226,2)</f>
        <v>0</v>
      </c>
      <c r="BL226" s="18" t="s">
        <v>155</v>
      </c>
      <c r="BM226" s="247" t="s">
        <v>1242</v>
      </c>
    </row>
    <row r="227" spans="1:47" s="2" customFormat="1" ht="12">
      <c r="A227" s="39"/>
      <c r="B227" s="40"/>
      <c r="C227" s="41"/>
      <c r="D227" s="251" t="s">
        <v>166</v>
      </c>
      <c r="E227" s="41"/>
      <c r="F227" s="261" t="s">
        <v>1230</v>
      </c>
      <c r="G227" s="41"/>
      <c r="H227" s="41"/>
      <c r="I227" s="202"/>
      <c r="J227" s="41"/>
      <c r="K227" s="41"/>
      <c r="L227" s="45"/>
      <c r="M227" s="262"/>
      <c r="N227" s="263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166</v>
      </c>
      <c r="AU227" s="18" t="s">
        <v>85</v>
      </c>
    </row>
    <row r="228" spans="1:65" s="2" customFormat="1" ht="16.5" customHeight="1">
      <c r="A228" s="39"/>
      <c r="B228" s="40"/>
      <c r="C228" s="235" t="s">
        <v>1243</v>
      </c>
      <c r="D228" s="235" t="s">
        <v>151</v>
      </c>
      <c r="E228" s="236" t="s">
        <v>1244</v>
      </c>
      <c r="F228" s="237" t="s">
        <v>1245</v>
      </c>
      <c r="G228" s="238" t="s">
        <v>1</v>
      </c>
      <c r="H228" s="239">
        <v>98.674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40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155</v>
      </c>
      <c r="AT228" s="247" t="s">
        <v>151</v>
      </c>
      <c r="AU228" s="247" t="s">
        <v>85</v>
      </c>
      <c r="AY228" s="18" t="s">
        <v>149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83</v>
      </c>
      <c r="BK228" s="248">
        <f>ROUND(I228*H228,2)</f>
        <v>0</v>
      </c>
      <c r="BL228" s="18" t="s">
        <v>155</v>
      </c>
      <c r="BM228" s="247" t="s">
        <v>1246</v>
      </c>
    </row>
    <row r="229" spans="1:47" s="2" customFormat="1" ht="12">
      <c r="A229" s="39"/>
      <c r="B229" s="40"/>
      <c r="C229" s="41"/>
      <c r="D229" s="251" t="s">
        <v>166</v>
      </c>
      <c r="E229" s="41"/>
      <c r="F229" s="261" t="s">
        <v>1230</v>
      </c>
      <c r="G229" s="41"/>
      <c r="H229" s="41"/>
      <c r="I229" s="202"/>
      <c r="J229" s="41"/>
      <c r="K229" s="41"/>
      <c r="L229" s="45"/>
      <c r="M229" s="262"/>
      <c r="N229" s="263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166</v>
      </c>
      <c r="AU229" s="18" t="s">
        <v>85</v>
      </c>
    </row>
    <row r="230" spans="1:51" s="13" customFormat="1" ht="12">
      <c r="A230" s="13"/>
      <c r="B230" s="249"/>
      <c r="C230" s="250"/>
      <c r="D230" s="251" t="s">
        <v>157</v>
      </c>
      <c r="E230" s="252" t="s">
        <v>1</v>
      </c>
      <c r="F230" s="253" t="s">
        <v>1247</v>
      </c>
      <c r="G230" s="250"/>
      <c r="H230" s="254">
        <v>1.686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157</v>
      </c>
      <c r="AU230" s="260" t="s">
        <v>85</v>
      </c>
      <c r="AV230" s="13" t="s">
        <v>85</v>
      </c>
      <c r="AW230" s="13" t="s">
        <v>32</v>
      </c>
      <c r="AX230" s="13" t="s">
        <v>75</v>
      </c>
      <c r="AY230" s="260" t="s">
        <v>149</v>
      </c>
    </row>
    <row r="231" spans="1:51" s="13" customFormat="1" ht="12">
      <c r="A231" s="13"/>
      <c r="B231" s="249"/>
      <c r="C231" s="250"/>
      <c r="D231" s="251" t="s">
        <v>157</v>
      </c>
      <c r="E231" s="252" t="s">
        <v>1</v>
      </c>
      <c r="F231" s="253" t="s">
        <v>1248</v>
      </c>
      <c r="G231" s="250"/>
      <c r="H231" s="254">
        <v>8.754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157</v>
      </c>
      <c r="AU231" s="260" t="s">
        <v>85</v>
      </c>
      <c r="AV231" s="13" t="s">
        <v>85</v>
      </c>
      <c r="AW231" s="13" t="s">
        <v>32</v>
      </c>
      <c r="AX231" s="13" t="s">
        <v>75</v>
      </c>
      <c r="AY231" s="260" t="s">
        <v>149</v>
      </c>
    </row>
    <row r="232" spans="1:51" s="13" customFormat="1" ht="12">
      <c r="A232" s="13"/>
      <c r="B232" s="249"/>
      <c r="C232" s="250"/>
      <c r="D232" s="251" t="s">
        <v>157</v>
      </c>
      <c r="E232" s="252" t="s">
        <v>1</v>
      </c>
      <c r="F232" s="253" t="s">
        <v>1249</v>
      </c>
      <c r="G232" s="250"/>
      <c r="H232" s="254">
        <v>16.694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157</v>
      </c>
      <c r="AU232" s="260" t="s">
        <v>85</v>
      </c>
      <c r="AV232" s="13" t="s">
        <v>85</v>
      </c>
      <c r="AW232" s="13" t="s">
        <v>32</v>
      </c>
      <c r="AX232" s="13" t="s">
        <v>75</v>
      </c>
      <c r="AY232" s="260" t="s">
        <v>149</v>
      </c>
    </row>
    <row r="233" spans="1:51" s="13" customFormat="1" ht="12">
      <c r="A233" s="13"/>
      <c r="B233" s="249"/>
      <c r="C233" s="250"/>
      <c r="D233" s="251" t="s">
        <v>157</v>
      </c>
      <c r="E233" s="252" t="s">
        <v>1</v>
      </c>
      <c r="F233" s="253" t="s">
        <v>1250</v>
      </c>
      <c r="G233" s="250"/>
      <c r="H233" s="254">
        <v>32.12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157</v>
      </c>
      <c r="AU233" s="260" t="s">
        <v>85</v>
      </c>
      <c r="AV233" s="13" t="s">
        <v>85</v>
      </c>
      <c r="AW233" s="13" t="s">
        <v>32</v>
      </c>
      <c r="AX233" s="13" t="s">
        <v>75</v>
      </c>
      <c r="AY233" s="260" t="s">
        <v>149</v>
      </c>
    </row>
    <row r="234" spans="1:51" s="13" customFormat="1" ht="12">
      <c r="A234" s="13"/>
      <c r="B234" s="249"/>
      <c r="C234" s="250"/>
      <c r="D234" s="251" t="s">
        <v>157</v>
      </c>
      <c r="E234" s="252" t="s">
        <v>1</v>
      </c>
      <c r="F234" s="253" t="s">
        <v>1251</v>
      </c>
      <c r="G234" s="250"/>
      <c r="H234" s="254">
        <v>9.852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157</v>
      </c>
      <c r="AU234" s="260" t="s">
        <v>85</v>
      </c>
      <c r="AV234" s="13" t="s">
        <v>85</v>
      </c>
      <c r="AW234" s="13" t="s">
        <v>32</v>
      </c>
      <c r="AX234" s="13" t="s">
        <v>75</v>
      </c>
      <c r="AY234" s="260" t="s">
        <v>149</v>
      </c>
    </row>
    <row r="235" spans="1:51" s="13" customFormat="1" ht="12">
      <c r="A235" s="13"/>
      <c r="B235" s="249"/>
      <c r="C235" s="250"/>
      <c r="D235" s="251" t="s">
        <v>157</v>
      </c>
      <c r="E235" s="252" t="s">
        <v>1</v>
      </c>
      <c r="F235" s="253" t="s">
        <v>1252</v>
      </c>
      <c r="G235" s="250"/>
      <c r="H235" s="254">
        <v>9.636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157</v>
      </c>
      <c r="AU235" s="260" t="s">
        <v>85</v>
      </c>
      <c r="AV235" s="13" t="s">
        <v>85</v>
      </c>
      <c r="AW235" s="13" t="s">
        <v>32</v>
      </c>
      <c r="AX235" s="13" t="s">
        <v>75</v>
      </c>
      <c r="AY235" s="260" t="s">
        <v>149</v>
      </c>
    </row>
    <row r="236" spans="1:51" s="13" customFormat="1" ht="12">
      <c r="A236" s="13"/>
      <c r="B236" s="249"/>
      <c r="C236" s="250"/>
      <c r="D236" s="251" t="s">
        <v>157</v>
      </c>
      <c r="E236" s="252" t="s">
        <v>1</v>
      </c>
      <c r="F236" s="253" t="s">
        <v>1253</v>
      </c>
      <c r="G236" s="250"/>
      <c r="H236" s="254">
        <v>9.966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157</v>
      </c>
      <c r="AU236" s="260" t="s">
        <v>85</v>
      </c>
      <c r="AV236" s="13" t="s">
        <v>85</v>
      </c>
      <c r="AW236" s="13" t="s">
        <v>32</v>
      </c>
      <c r="AX236" s="13" t="s">
        <v>75</v>
      </c>
      <c r="AY236" s="260" t="s">
        <v>149</v>
      </c>
    </row>
    <row r="237" spans="1:51" s="13" customFormat="1" ht="12">
      <c r="A237" s="13"/>
      <c r="B237" s="249"/>
      <c r="C237" s="250"/>
      <c r="D237" s="251" t="s">
        <v>157</v>
      </c>
      <c r="E237" s="252" t="s">
        <v>1</v>
      </c>
      <c r="F237" s="253" t="s">
        <v>1253</v>
      </c>
      <c r="G237" s="250"/>
      <c r="H237" s="254">
        <v>9.966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157</v>
      </c>
      <c r="AU237" s="260" t="s">
        <v>85</v>
      </c>
      <c r="AV237" s="13" t="s">
        <v>85</v>
      </c>
      <c r="AW237" s="13" t="s">
        <v>32</v>
      </c>
      <c r="AX237" s="13" t="s">
        <v>75</v>
      </c>
      <c r="AY237" s="260" t="s">
        <v>149</v>
      </c>
    </row>
    <row r="238" spans="1:51" s="14" customFormat="1" ht="12">
      <c r="A238" s="14"/>
      <c r="B238" s="264"/>
      <c r="C238" s="265"/>
      <c r="D238" s="251" t="s">
        <v>157</v>
      </c>
      <c r="E238" s="266" t="s">
        <v>1</v>
      </c>
      <c r="F238" s="267" t="s">
        <v>178</v>
      </c>
      <c r="G238" s="265"/>
      <c r="H238" s="268">
        <v>98.67399999999998</v>
      </c>
      <c r="I238" s="269"/>
      <c r="J238" s="265"/>
      <c r="K238" s="265"/>
      <c r="L238" s="270"/>
      <c r="M238" s="271"/>
      <c r="N238" s="272"/>
      <c r="O238" s="272"/>
      <c r="P238" s="272"/>
      <c r="Q238" s="272"/>
      <c r="R238" s="272"/>
      <c r="S238" s="272"/>
      <c r="T238" s="27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4" t="s">
        <v>157</v>
      </c>
      <c r="AU238" s="274" t="s">
        <v>85</v>
      </c>
      <c r="AV238" s="14" t="s">
        <v>155</v>
      </c>
      <c r="AW238" s="14" t="s">
        <v>32</v>
      </c>
      <c r="AX238" s="14" t="s">
        <v>83</v>
      </c>
      <c r="AY238" s="274" t="s">
        <v>149</v>
      </c>
    </row>
    <row r="239" spans="1:65" s="2" customFormat="1" ht="16.5" customHeight="1">
      <c r="A239" s="39"/>
      <c r="B239" s="40"/>
      <c r="C239" s="235" t="s">
        <v>1254</v>
      </c>
      <c r="D239" s="235" t="s">
        <v>151</v>
      </c>
      <c r="E239" s="236" t="s">
        <v>1255</v>
      </c>
      <c r="F239" s="237" t="s">
        <v>1256</v>
      </c>
      <c r="G239" s="238" t="s">
        <v>328</v>
      </c>
      <c r="H239" s="239">
        <v>6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40</v>
      </c>
      <c r="O239" s="92"/>
      <c r="P239" s="245">
        <f>O239*H239</f>
        <v>0</v>
      </c>
      <c r="Q239" s="245">
        <v>0</v>
      </c>
      <c r="R239" s="245">
        <f>Q239*H239</f>
        <v>0</v>
      </c>
      <c r="S239" s="245">
        <v>0</v>
      </c>
      <c r="T239" s="24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155</v>
      </c>
      <c r="AT239" s="247" t="s">
        <v>151</v>
      </c>
      <c r="AU239" s="247" t="s">
        <v>85</v>
      </c>
      <c r="AY239" s="18" t="s">
        <v>149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83</v>
      </c>
      <c r="BK239" s="248">
        <f>ROUND(I239*H239,2)</f>
        <v>0</v>
      </c>
      <c r="BL239" s="18" t="s">
        <v>155</v>
      </c>
      <c r="BM239" s="247" t="s">
        <v>1257</v>
      </c>
    </row>
    <row r="240" spans="1:47" s="2" customFormat="1" ht="12">
      <c r="A240" s="39"/>
      <c r="B240" s="40"/>
      <c r="C240" s="41"/>
      <c r="D240" s="251" t="s">
        <v>166</v>
      </c>
      <c r="E240" s="41"/>
      <c r="F240" s="261" t="s">
        <v>1230</v>
      </c>
      <c r="G240" s="41"/>
      <c r="H240" s="41"/>
      <c r="I240" s="202"/>
      <c r="J240" s="41"/>
      <c r="K240" s="41"/>
      <c r="L240" s="45"/>
      <c r="M240" s="315"/>
      <c r="N240" s="316"/>
      <c r="O240" s="312"/>
      <c r="P240" s="312"/>
      <c r="Q240" s="312"/>
      <c r="R240" s="312"/>
      <c r="S240" s="312"/>
      <c r="T240" s="317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166</v>
      </c>
      <c r="AU240" s="18" t="s">
        <v>85</v>
      </c>
    </row>
    <row r="241" spans="1:31" s="2" customFormat="1" ht="6.95" customHeight="1">
      <c r="A241" s="39"/>
      <c r="B241" s="67"/>
      <c r="C241" s="68"/>
      <c r="D241" s="68"/>
      <c r="E241" s="68"/>
      <c r="F241" s="68"/>
      <c r="G241" s="68"/>
      <c r="H241" s="68"/>
      <c r="I241" s="68"/>
      <c r="J241" s="68"/>
      <c r="K241" s="68"/>
      <c r="L241" s="45"/>
      <c r="M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</sheetData>
  <sheetProtection password="CC35" sheet="1" objects="1" scenarios="1" formatColumns="0" formatRows="0" autoFilter="0"/>
  <autoFilter ref="C127:K240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Demolice a novostavba zázemí cestářství ve Strnadech-Jílovišti  p.č. 462/3, p.č. 454/1 a p.č.st. 351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1258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31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98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99</v>
      </c>
      <c r="E31" s="39"/>
      <c r="F31" s="39"/>
      <c r="G31" s="39"/>
      <c r="H31" s="39"/>
      <c r="I31" s="39"/>
      <c r="J31" s="151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1" t="s">
        <v>40</v>
      </c>
      <c r="F35" s="157">
        <f>ROUND((SUM(BE104:BE111)+SUM(BE131:BE141)),2)</f>
        <v>0</v>
      </c>
      <c r="G35" s="39"/>
      <c r="H35" s="39"/>
      <c r="I35" s="158">
        <v>0.21</v>
      </c>
      <c r="J35" s="157">
        <f>ROUND(((SUM(BE104:BE111)+SUM(BE131:BE141))*I35),2)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41</v>
      </c>
      <c r="F36" s="157">
        <f>ROUND((SUM(BF104:BF111)+SUM(BF131:BF141)),2)</f>
        <v>0</v>
      </c>
      <c r="G36" s="39"/>
      <c r="H36" s="39"/>
      <c r="I36" s="158">
        <v>0.15</v>
      </c>
      <c r="J36" s="157">
        <f>ROUND(((SUM(BF104:BF111)+SUM(BF131:BF141))*I36),2)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7">
        <f>ROUND((SUM(BG104:BG111)+SUM(BG131:BG141)),2)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43</v>
      </c>
      <c r="F38" s="157">
        <f>ROUND((SUM(BH104:BH111)+SUM(BH131:BH141)),2)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44</v>
      </c>
      <c r="F39" s="157">
        <f>ROUND((SUM(BI104:BI111)+SUM(BI131:BI141)),2)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7" t="str">
        <f>E7</f>
        <v xml:space="preserve">Demolice a novostavba zázemí cestářství ve Strnadech-Jílovišti  p.č. 462/3, p.č. 454/1 a p.č.st. 351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p.č. 462/3 a 454/1 p.č. st. 351</v>
      </c>
      <c r="G89" s="41"/>
      <c r="H89" s="41"/>
      <c r="I89" s="33" t="s">
        <v>22</v>
      </c>
      <c r="J89" s="80" t="str">
        <f>IF(J12="","",J12)</f>
        <v>29. 5. 2023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Středočeský kraj, Zborovská 81/11, Smíchov</v>
      </c>
      <c r="G91" s="41"/>
      <c r="H91" s="41"/>
      <c r="I91" s="33" t="s">
        <v>30</v>
      </c>
      <c r="J91" s="37" t="str">
        <f>E21</f>
        <v>KFJ project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KFJ project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101</v>
      </c>
      <c r="D94" s="179"/>
      <c r="E94" s="179"/>
      <c r="F94" s="179"/>
      <c r="G94" s="179"/>
      <c r="H94" s="179"/>
      <c r="I94" s="179"/>
      <c r="J94" s="180" t="s">
        <v>102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103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104</v>
      </c>
    </row>
    <row r="97" spans="1:31" s="9" customFormat="1" ht="24.95" customHeight="1">
      <c r="A97" s="9"/>
      <c r="B97" s="182"/>
      <c r="C97" s="183"/>
      <c r="D97" s="184" t="s">
        <v>1259</v>
      </c>
      <c r="E97" s="185"/>
      <c r="F97" s="185"/>
      <c r="G97" s="185"/>
      <c r="H97" s="185"/>
      <c r="I97" s="185"/>
      <c r="J97" s="186">
        <f>J132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1260</v>
      </c>
      <c r="E98" s="191"/>
      <c r="F98" s="191"/>
      <c r="G98" s="191"/>
      <c r="H98" s="191"/>
      <c r="I98" s="191"/>
      <c r="J98" s="192">
        <f>J133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1261</v>
      </c>
      <c r="E99" s="191"/>
      <c r="F99" s="191"/>
      <c r="G99" s="191"/>
      <c r="H99" s="191"/>
      <c r="I99" s="191"/>
      <c r="J99" s="192">
        <f>J136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1262</v>
      </c>
      <c r="E100" s="191"/>
      <c r="F100" s="191"/>
      <c r="G100" s="191"/>
      <c r="H100" s="191"/>
      <c r="I100" s="191"/>
      <c r="J100" s="192">
        <f>J138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1263</v>
      </c>
      <c r="E101" s="191"/>
      <c r="F101" s="191"/>
      <c r="G101" s="191"/>
      <c r="H101" s="191"/>
      <c r="I101" s="191"/>
      <c r="J101" s="192">
        <f>J140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>
      <c r="A104" s="39"/>
      <c r="B104" s="40"/>
      <c r="C104" s="181" t="s">
        <v>125</v>
      </c>
      <c r="D104" s="41"/>
      <c r="E104" s="41"/>
      <c r="F104" s="41"/>
      <c r="G104" s="41"/>
      <c r="H104" s="41"/>
      <c r="I104" s="41"/>
      <c r="J104" s="194">
        <f>ROUND(J105+J106+J107+J108+J109+J110,2)</f>
        <v>0</v>
      </c>
      <c r="K104" s="41"/>
      <c r="L104" s="64"/>
      <c r="N104" s="195" t="s">
        <v>39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>
      <c r="A105" s="39"/>
      <c r="B105" s="40"/>
      <c r="C105" s="41"/>
      <c r="D105" s="196" t="s">
        <v>126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40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93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83</v>
      </c>
      <c r="BK105" s="200"/>
      <c r="BL105" s="200"/>
      <c r="BM105" s="200"/>
    </row>
    <row r="106" spans="1:65" s="2" customFormat="1" ht="18" customHeight="1">
      <c r="A106" s="39"/>
      <c r="B106" s="40"/>
      <c r="C106" s="41"/>
      <c r="D106" s="196" t="s">
        <v>127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40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93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83</v>
      </c>
      <c r="BK106" s="200"/>
      <c r="BL106" s="200"/>
      <c r="BM106" s="200"/>
    </row>
    <row r="107" spans="1:65" s="2" customFormat="1" ht="18" customHeight="1">
      <c r="A107" s="39"/>
      <c r="B107" s="40"/>
      <c r="C107" s="41"/>
      <c r="D107" s="196" t="s">
        <v>128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40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93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83</v>
      </c>
      <c r="BK107" s="200"/>
      <c r="BL107" s="200"/>
      <c r="BM107" s="200"/>
    </row>
    <row r="108" spans="1:65" s="2" customFormat="1" ht="18" customHeight="1">
      <c r="A108" s="39"/>
      <c r="B108" s="40"/>
      <c r="C108" s="41"/>
      <c r="D108" s="196" t="s">
        <v>129</v>
      </c>
      <c r="E108" s="197"/>
      <c r="F108" s="197"/>
      <c r="G108" s="41"/>
      <c r="H108" s="41"/>
      <c r="I108" s="41"/>
      <c r="J108" s="198">
        <v>0</v>
      </c>
      <c r="K108" s="41"/>
      <c r="L108" s="199"/>
      <c r="M108" s="200"/>
      <c r="N108" s="201" t="s">
        <v>40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93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83</v>
      </c>
      <c r="BK108" s="200"/>
      <c r="BL108" s="200"/>
      <c r="BM108" s="200"/>
    </row>
    <row r="109" spans="1:65" s="2" customFormat="1" ht="18" customHeight="1">
      <c r="A109" s="39"/>
      <c r="B109" s="40"/>
      <c r="C109" s="41"/>
      <c r="D109" s="196" t="s">
        <v>130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40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93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83</v>
      </c>
      <c r="BK109" s="200"/>
      <c r="BL109" s="200"/>
      <c r="BM109" s="200"/>
    </row>
    <row r="110" spans="1:65" s="2" customFormat="1" ht="18" customHeight="1">
      <c r="A110" s="39"/>
      <c r="B110" s="40"/>
      <c r="C110" s="41"/>
      <c r="D110" s="197" t="s">
        <v>131</v>
      </c>
      <c r="E110" s="41"/>
      <c r="F110" s="41"/>
      <c r="G110" s="41"/>
      <c r="H110" s="41"/>
      <c r="I110" s="41"/>
      <c r="J110" s="198">
        <f>ROUND(J30*T110,2)</f>
        <v>0</v>
      </c>
      <c r="K110" s="41"/>
      <c r="L110" s="199"/>
      <c r="M110" s="200"/>
      <c r="N110" s="201" t="s">
        <v>40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132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83</v>
      </c>
      <c r="BK110" s="200"/>
      <c r="BL110" s="200"/>
      <c r="BM110" s="200"/>
    </row>
    <row r="111" spans="1:31" s="2" customFormat="1" ht="12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>
      <c r="A112" s="39"/>
      <c r="B112" s="40"/>
      <c r="C112" s="205" t="s">
        <v>133</v>
      </c>
      <c r="D112" s="179"/>
      <c r="E112" s="179"/>
      <c r="F112" s="179"/>
      <c r="G112" s="179"/>
      <c r="H112" s="179"/>
      <c r="I112" s="179"/>
      <c r="J112" s="206">
        <f>ROUND(J96+J104,2)</f>
        <v>0</v>
      </c>
      <c r="K112" s="179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134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6.25" customHeight="1">
      <c r="A121" s="39"/>
      <c r="B121" s="40"/>
      <c r="C121" s="41"/>
      <c r="D121" s="41"/>
      <c r="E121" s="177" t="str">
        <f>E7</f>
        <v xml:space="preserve">Demolice a novostavba zázemí cestářství ve Strnadech-Jílovišti  p.č. 462/3, p.č. 454/1 a p.č.st. 351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96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04 - VRN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>p.č. 462/3 a 454/1 p.č. st. 351</v>
      </c>
      <c r="G125" s="41"/>
      <c r="H125" s="41"/>
      <c r="I125" s="33" t="s">
        <v>22</v>
      </c>
      <c r="J125" s="80" t="str">
        <f>IF(J12="","",J12)</f>
        <v>29. 5. 2023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>Středočeský kraj, Zborovská 81/11, Smíchov</v>
      </c>
      <c r="G127" s="41"/>
      <c r="H127" s="41"/>
      <c r="I127" s="33" t="s">
        <v>30</v>
      </c>
      <c r="J127" s="37" t="str">
        <f>E21</f>
        <v>KFJ project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KFJ project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7"/>
      <c r="B130" s="208"/>
      <c r="C130" s="209" t="s">
        <v>135</v>
      </c>
      <c r="D130" s="210" t="s">
        <v>60</v>
      </c>
      <c r="E130" s="210" t="s">
        <v>56</v>
      </c>
      <c r="F130" s="210" t="s">
        <v>57</v>
      </c>
      <c r="G130" s="210" t="s">
        <v>136</v>
      </c>
      <c r="H130" s="210" t="s">
        <v>137</v>
      </c>
      <c r="I130" s="210" t="s">
        <v>138</v>
      </c>
      <c r="J130" s="211" t="s">
        <v>102</v>
      </c>
      <c r="K130" s="212" t="s">
        <v>139</v>
      </c>
      <c r="L130" s="213"/>
      <c r="M130" s="101" t="s">
        <v>1</v>
      </c>
      <c r="N130" s="102" t="s">
        <v>39</v>
      </c>
      <c r="O130" s="102" t="s">
        <v>140</v>
      </c>
      <c r="P130" s="102" t="s">
        <v>141</v>
      </c>
      <c r="Q130" s="102" t="s">
        <v>142</v>
      </c>
      <c r="R130" s="102" t="s">
        <v>143</v>
      </c>
      <c r="S130" s="102" t="s">
        <v>144</v>
      </c>
      <c r="T130" s="103" t="s">
        <v>145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pans="1:63" s="2" customFormat="1" ht="22.8" customHeight="1">
      <c r="A131" s="39"/>
      <c r="B131" s="40"/>
      <c r="C131" s="108" t="s">
        <v>146</v>
      </c>
      <c r="D131" s="41"/>
      <c r="E131" s="41"/>
      <c r="F131" s="41"/>
      <c r="G131" s="41"/>
      <c r="H131" s="41"/>
      <c r="I131" s="41"/>
      <c r="J131" s="214">
        <f>BK131</f>
        <v>0</v>
      </c>
      <c r="K131" s="41"/>
      <c r="L131" s="45"/>
      <c r="M131" s="104"/>
      <c r="N131" s="215"/>
      <c r="O131" s="105"/>
      <c r="P131" s="216">
        <f>P132</f>
        <v>0</v>
      </c>
      <c r="Q131" s="105"/>
      <c r="R131" s="216">
        <f>R132</f>
        <v>0</v>
      </c>
      <c r="S131" s="105"/>
      <c r="T131" s="217">
        <f>T132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74</v>
      </c>
      <c r="AU131" s="18" t="s">
        <v>104</v>
      </c>
      <c r="BK131" s="218">
        <f>BK132</f>
        <v>0</v>
      </c>
    </row>
    <row r="132" spans="1:63" s="12" customFormat="1" ht="25.9" customHeight="1">
      <c r="A132" s="12"/>
      <c r="B132" s="219"/>
      <c r="C132" s="220"/>
      <c r="D132" s="221" t="s">
        <v>74</v>
      </c>
      <c r="E132" s="222" t="s">
        <v>93</v>
      </c>
      <c r="F132" s="222" t="s">
        <v>1264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P133+P136+P138+P140</f>
        <v>0</v>
      </c>
      <c r="Q132" s="227"/>
      <c r="R132" s="228">
        <f>R133+R136+R138+R140</f>
        <v>0</v>
      </c>
      <c r="S132" s="227"/>
      <c r="T132" s="229">
        <f>T133+T136+T138+T140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172</v>
      </c>
      <c r="AT132" s="231" t="s">
        <v>74</v>
      </c>
      <c r="AU132" s="231" t="s">
        <v>75</v>
      </c>
      <c r="AY132" s="230" t="s">
        <v>149</v>
      </c>
      <c r="BK132" s="232">
        <f>BK133+BK136+BK138+BK140</f>
        <v>0</v>
      </c>
    </row>
    <row r="133" spans="1:63" s="12" customFormat="1" ht="22.8" customHeight="1">
      <c r="A133" s="12"/>
      <c r="B133" s="219"/>
      <c r="C133" s="220"/>
      <c r="D133" s="221" t="s">
        <v>74</v>
      </c>
      <c r="E133" s="233" t="s">
        <v>1265</v>
      </c>
      <c r="F133" s="233" t="s">
        <v>1266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SUM(P134:P135)</f>
        <v>0</v>
      </c>
      <c r="Q133" s="227"/>
      <c r="R133" s="228">
        <f>SUM(R134:R135)</f>
        <v>0</v>
      </c>
      <c r="S133" s="227"/>
      <c r="T133" s="229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172</v>
      </c>
      <c r="AT133" s="231" t="s">
        <v>74</v>
      </c>
      <c r="AU133" s="231" t="s">
        <v>83</v>
      </c>
      <c r="AY133" s="230" t="s">
        <v>149</v>
      </c>
      <c r="BK133" s="232">
        <f>SUM(BK134:BK135)</f>
        <v>0</v>
      </c>
    </row>
    <row r="134" spans="1:65" s="2" customFormat="1" ht="16.5" customHeight="1">
      <c r="A134" s="39"/>
      <c r="B134" s="40"/>
      <c r="C134" s="235" t="s">
        <v>155</v>
      </c>
      <c r="D134" s="235" t="s">
        <v>151</v>
      </c>
      <c r="E134" s="236" t="s">
        <v>1267</v>
      </c>
      <c r="F134" s="237" t="s">
        <v>1268</v>
      </c>
      <c r="G134" s="238" t="s">
        <v>328</v>
      </c>
      <c r="H134" s="239">
        <v>1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40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1269</v>
      </c>
      <c r="AT134" s="247" t="s">
        <v>151</v>
      </c>
      <c r="AU134" s="247" t="s">
        <v>85</v>
      </c>
      <c r="AY134" s="18" t="s">
        <v>149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83</v>
      </c>
      <c r="BK134" s="248">
        <f>ROUND(I134*H134,2)</f>
        <v>0</v>
      </c>
      <c r="BL134" s="18" t="s">
        <v>1269</v>
      </c>
      <c r="BM134" s="247" t="s">
        <v>1270</v>
      </c>
    </row>
    <row r="135" spans="1:65" s="2" customFormat="1" ht="16.5" customHeight="1">
      <c r="A135" s="39"/>
      <c r="B135" s="40"/>
      <c r="C135" s="235" t="s">
        <v>172</v>
      </c>
      <c r="D135" s="235" t="s">
        <v>151</v>
      </c>
      <c r="E135" s="236" t="s">
        <v>1271</v>
      </c>
      <c r="F135" s="237" t="s">
        <v>1272</v>
      </c>
      <c r="G135" s="238" t="s">
        <v>328</v>
      </c>
      <c r="H135" s="239">
        <v>1</v>
      </c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40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1269</v>
      </c>
      <c r="AT135" s="247" t="s">
        <v>151</v>
      </c>
      <c r="AU135" s="247" t="s">
        <v>85</v>
      </c>
      <c r="AY135" s="18" t="s">
        <v>149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83</v>
      </c>
      <c r="BK135" s="248">
        <f>ROUND(I135*H135,2)</f>
        <v>0</v>
      </c>
      <c r="BL135" s="18" t="s">
        <v>1269</v>
      </c>
      <c r="BM135" s="247" t="s">
        <v>1273</v>
      </c>
    </row>
    <row r="136" spans="1:63" s="12" customFormat="1" ht="22.8" customHeight="1">
      <c r="A136" s="12"/>
      <c r="B136" s="219"/>
      <c r="C136" s="220"/>
      <c r="D136" s="221" t="s">
        <v>74</v>
      </c>
      <c r="E136" s="233" t="s">
        <v>1274</v>
      </c>
      <c r="F136" s="233" t="s">
        <v>126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P137</f>
        <v>0</v>
      </c>
      <c r="Q136" s="227"/>
      <c r="R136" s="228">
        <f>R137</f>
        <v>0</v>
      </c>
      <c r="S136" s="227"/>
      <c r="T136" s="22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172</v>
      </c>
      <c r="AT136" s="231" t="s">
        <v>74</v>
      </c>
      <c r="AU136" s="231" t="s">
        <v>83</v>
      </c>
      <c r="AY136" s="230" t="s">
        <v>149</v>
      </c>
      <c r="BK136" s="232">
        <f>BK137</f>
        <v>0</v>
      </c>
    </row>
    <row r="137" spans="1:65" s="2" customFormat="1" ht="16.5" customHeight="1">
      <c r="A137" s="39"/>
      <c r="B137" s="40"/>
      <c r="C137" s="235" t="s">
        <v>83</v>
      </c>
      <c r="D137" s="235" t="s">
        <v>151</v>
      </c>
      <c r="E137" s="236" t="s">
        <v>1275</v>
      </c>
      <c r="F137" s="237" t="s">
        <v>126</v>
      </c>
      <c r="G137" s="238" t="s">
        <v>1276</v>
      </c>
      <c r="H137" s="318"/>
      <c r="I137" s="240"/>
      <c r="J137" s="241">
        <f>ROUND(I137*H137,2)</f>
        <v>0</v>
      </c>
      <c r="K137" s="242"/>
      <c r="L137" s="45"/>
      <c r="M137" s="243" t="s">
        <v>1</v>
      </c>
      <c r="N137" s="244" t="s">
        <v>40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1269</v>
      </c>
      <c r="AT137" s="247" t="s">
        <v>151</v>
      </c>
      <c r="AU137" s="247" t="s">
        <v>85</v>
      </c>
      <c r="AY137" s="18" t="s">
        <v>149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83</v>
      </c>
      <c r="BK137" s="248">
        <f>ROUND(I137*H137,2)</f>
        <v>0</v>
      </c>
      <c r="BL137" s="18" t="s">
        <v>1269</v>
      </c>
      <c r="BM137" s="247" t="s">
        <v>1277</v>
      </c>
    </row>
    <row r="138" spans="1:63" s="12" customFormat="1" ht="22.8" customHeight="1">
      <c r="A138" s="12"/>
      <c r="B138" s="219"/>
      <c r="C138" s="220"/>
      <c r="D138" s="221" t="s">
        <v>74</v>
      </c>
      <c r="E138" s="233" t="s">
        <v>1278</v>
      </c>
      <c r="F138" s="233" t="s">
        <v>128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172</v>
      </c>
      <c r="AT138" s="231" t="s">
        <v>74</v>
      </c>
      <c r="AU138" s="231" t="s">
        <v>83</v>
      </c>
      <c r="AY138" s="230" t="s">
        <v>149</v>
      </c>
      <c r="BK138" s="232">
        <f>BK139</f>
        <v>0</v>
      </c>
    </row>
    <row r="139" spans="1:65" s="2" customFormat="1" ht="16.5" customHeight="1">
      <c r="A139" s="39"/>
      <c r="B139" s="40"/>
      <c r="C139" s="235" t="s">
        <v>85</v>
      </c>
      <c r="D139" s="235" t="s">
        <v>151</v>
      </c>
      <c r="E139" s="236" t="s">
        <v>1279</v>
      </c>
      <c r="F139" s="237" t="s">
        <v>128</v>
      </c>
      <c r="G139" s="238" t="s">
        <v>1276</v>
      </c>
      <c r="H139" s="318"/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40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1269</v>
      </c>
      <c r="AT139" s="247" t="s">
        <v>151</v>
      </c>
      <c r="AU139" s="247" t="s">
        <v>85</v>
      </c>
      <c r="AY139" s="18" t="s">
        <v>149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83</v>
      </c>
      <c r="BK139" s="248">
        <f>ROUND(I139*H139,2)</f>
        <v>0</v>
      </c>
      <c r="BL139" s="18" t="s">
        <v>1269</v>
      </c>
      <c r="BM139" s="247" t="s">
        <v>1280</v>
      </c>
    </row>
    <row r="140" spans="1:63" s="12" customFormat="1" ht="22.8" customHeight="1">
      <c r="A140" s="12"/>
      <c r="B140" s="219"/>
      <c r="C140" s="220"/>
      <c r="D140" s="221" t="s">
        <v>74</v>
      </c>
      <c r="E140" s="233" t="s">
        <v>1281</v>
      </c>
      <c r="F140" s="233" t="s">
        <v>99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172</v>
      </c>
      <c r="AT140" s="231" t="s">
        <v>74</v>
      </c>
      <c r="AU140" s="231" t="s">
        <v>83</v>
      </c>
      <c r="AY140" s="230" t="s">
        <v>149</v>
      </c>
      <c r="BK140" s="232">
        <f>BK141</f>
        <v>0</v>
      </c>
    </row>
    <row r="141" spans="1:65" s="2" customFormat="1" ht="16.5" customHeight="1">
      <c r="A141" s="39"/>
      <c r="B141" s="40"/>
      <c r="C141" s="235" t="s">
        <v>162</v>
      </c>
      <c r="D141" s="235" t="s">
        <v>151</v>
      </c>
      <c r="E141" s="236" t="s">
        <v>1282</v>
      </c>
      <c r="F141" s="237" t="s">
        <v>99</v>
      </c>
      <c r="G141" s="238" t="s">
        <v>1276</v>
      </c>
      <c r="H141" s="318"/>
      <c r="I141" s="240"/>
      <c r="J141" s="241">
        <f>ROUND(I141*H141,2)</f>
        <v>0</v>
      </c>
      <c r="K141" s="242"/>
      <c r="L141" s="45"/>
      <c r="M141" s="319" t="s">
        <v>1</v>
      </c>
      <c r="N141" s="320" t="s">
        <v>40</v>
      </c>
      <c r="O141" s="312"/>
      <c r="P141" s="313">
        <f>O141*H141</f>
        <v>0</v>
      </c>
      <c r="Q141" s="313">
        <v>0</v>
      </c>
      <c r="R141" s="313">
        <f>Q141*H141</f>
        <v>0</v>
      </c>
      <c r="S141" s="313">
        <v>0</v>
      </c>
      <c r="T141" s="31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1269</v>
      </c>
      <c r="AT141" s="247" t="s">
        <v>151</v>
      </c>
      <c r="AU141" s="247" t="s">
        <v>85</v>
      </c>
      <c r="AY141" s="18" t="s">
        <v>149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83</v>
      </c>
      <c r="BK141" s="248">
        <f>ROUND(I141*H141,2)</f>
        <v>0</v>
      </c>
      <c r="BL141" s="18" t="s">
        <v>1269</v>
      </c>
      <c r="BM141" s="247" t="s">
        <v>1283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30:K141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MKADERABEK\Martin</cp:lastModifiedBy>
  <dcterms:created xsi:type="dcterms:W3CDTF">2023-06-26T08:03:55Z</dcterms:created>
  <dcterms:modified xsi:type="dcterms:W3CDTF">2023-06-26T08:04:07Z</dcterms:modified>
  <cp:category/>
  <cp:version/>
  <cp:contentType/>
  <cp:contentStatus/>
</cp:coreProperties>
</file>