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ediva\Documents\Provozní záměry - 2023\Oprava zadního traktu objektu školy a příjezdové cesty\"/>
    </mc:Choice>
  </mc:AlternateContent>
  <xr:revisionPtr revIDLastSave="0" documentId="8_{177D04D7-B345-48CB-97C6-21B0F82A0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Stavební úpravy zpev..." sheetId="2" r:id="rId2"/>
  </sheets>
  <definedNames>
    <definedName name="_xlnm._FilterDatabase" localSheetId="1" hidden="1">'00 - Stavební úpravy zpev...'!$C$125:$K$277</definedName>
    <definedName name="_xlnm.Print_Titles" localSheetId="1">'00 - Stavební úpravy zpev...'!$125:$125</definedName>
    <definedName name="_xlnm.Print_Titles" localSheetId="0">'Rekapitulace stavby'!$92:$92</definedName>
    <definedName name="_xlnm.Print_Area" localSheetId="1">'00 - Stavební úpravy zpev...'!$C$4:$J$37,'00 - Stavební úpravy zpev...'!$C$50:$J$76,'00 - Stavební úpravy zpev...'!$C$82:$J$109,'00 - Stavební úpravy zpev...'!$C$115:$K$277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77" i="2"/>
  <c r="BH277" i="2"/>
  <c r="BG277" i="2"/>
  <c r="BF277" i="2"/>
  <c r="T277" i="2"/>
  <c r="T276" i="2" s="1"/>
  <c r="R277" i="2"/>
  <c r="R276" i="2" s="1"/>
  <c r="P277" i="2"/>
  <c r="P276" i="2" s="1"/>
  <c r="BI275" i="2"/>
  <c r="BH275" i="2"/>
  <c r="BG275" i="2"/>
  <c r="BF275" i="2"/>
  <c r="T275" i="2"/>
  <c r="T274" i="2" s="1"/>
  <c r="R275" i="2"/>
  <c r="R274" i="2" s="1"/>
  <c r="P275" i="2"/>
  <c r="P274" i="2" s="1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T264" i="2" s="1"/>
  <c r="R265" i="2"/>
  <c r="R264" i="2"/>
  <c r="P265" i="2"/>
  <c r="P264" i="2" s="1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3" i="2"/>
  <c r="BH233" i="2"/>
  <c r="BG233" i="2"/>
  <c r="BF233" i="2"/>
  <c r="T233" i="2"/>
  <c r="T232" i="2" s="1"/>
  <c r="R233" i="2"/>
  <c r="R232" i="2" s="1"/>
  <c r="P233" i="2"/>
  <c r="P232" i="2" s="1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18" i="2"/>
  <c r="BH218" i="2"/>
  <c r="BG218" i="2"/>
  <c r="BF218" i="2"/>
  <c r="T218" i="2"/>
  <c r="R218" i="2"/>
  <c r="P218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T197" i="2"/>
  <c r="R198" i="2"/>
  <c r="R197" i="2" s="1"/>
  <c r="P198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0" i="2"/>
  <c r="J89" i="2"/>
  <c r="F89" i="2"/>
  <c r="F87" i="2"/>
  <c r="E85" i="2"/>
  <c r="J16" i="2"/>
  <c r="E16" i="2"/>
  <c r="F123" i="2" s="1"/>
  <c r="J15" i="2"/>
  <c r="J10" i="2"/>
  <c r="J120" i="2"/>
  <c r="L90" i="1"/>
  <c r="AM90" i="1"/>
  <c r="AM89" i="1"/>
  <c r="L89" i="1"/>
  <c r="AM87" i="1"/>
  <c r="L87" i="1"/>
  <c r="L85" i="1"/>
  <c r="L84" i="1"/>
  <c r="J275" i="2"/>
  <c r="J251" i="2"/>
  <c r="BK233" i="2"/>
  <c r="BK193" i="2"/>
  <c r="BK167" i="2"/>
  <c r="BK158" i="2"/>
  <c r="J133" i="2"/>
  <c r="J262" i="2"/>
  <c r="BK272" i="2"/>
  <c r="BK248" i="2"/>
  <c r="BK183" i="2"/>
  <c r="BK270" i="2"/>
  <c r="BK209" i="2"/>
  <c r="J193" i="2"/>
  <c r="BK172" i="2"/>
  <c r="BK159" i="2"/>
  <c r="BK151" i="2"/>
  <c r="J218" i="2"/>
  <c r="J195" i="2"/>
  <c r="J181" i="2"/>
  <c r="J169" i="2"/>
  <c r="BK144" i="2"/>
  <c r="J265" i="2"/>
  <c r="J254" i="2"/>
  <c r="BK243" i="2"/>
  <c r="J230" i="2"/>
  <c r="J155" i="2"/>
  <c r="J131" i="2"/>
  <c r="BK262" i="2"/>
  <c r="J256" i="2"/>
  <c r="BK245" i="2"/>
  <c r="BK230" i="2"/>
  <c r="BK169" i="2"/>
  <c r="BK155" i="2"/>
  <c r="BK131" i="2"/>
  <c r="BK265" i="2"/>
  <c r="J277" i="2"/>
  <c r="J245" i="2"/>
  <c r="J228" i="2"/>
  <c r="BK166" i="2"/>
  <c r="BK275" i="2"/>
  <c r="J261" i="2"/>
  <c r="J240" i="2"/>
  <c r="BK195" i="2"/>
  <c r="BK163" i="2"/>
  <c r="J158" i="2"/>
  <c r="BK150" i="2"/>
  <c r="J202" i="2"/>
  <c r="BK188" i="2"/>
  <c r="BK181" i="2"/>
  <c r="J172" i="2"/>
  <c r="BK161" i="2"/>
  <c r="BK273" i="2"/>
  <c r="BK258" i="2"/>
  <c r="J248" i="2"/>
  <c r="BK240" i="2"/>
  <c r="J209" i="2"/>
  <c r="BK133" i="2"/>
  <c r="BK261" i="2"/>
  <c r="J225" i="2"/>
  <c r="J166" i="2"/>
  <c r="J144" i="2"/>
  <c r="J263" i="2"/>
  <c r="BK228" i="2"/>
  <c r="BK269" i="2"/>
  <c r="J243" i="2"/>
  <c r="J159" i="2"/>
  <c r="J272" i="2"/>
  <c r="BK242" i="2"/>
  <c r="BK129" i="2"/>
  <c r="J167" i="2"/>
  <c r="BK277" i="2"/>
  <c r="BK263" i="2"/>
  <c r="BK249" i="2"/>
  <c r="BK225" i="2"/>
  <c r="BK142" i="2"/>
  <c r="J273" i="2"/>
  <c r="J258" i="2"/>
  <c r="J241" i="2"/>
  <c r="BK226" i="2"/>
  <c r="J188" i="2"/>
  <c r="J164" i="2"/>
  <c r="J150" i="2"/>
  <c r="J249" i="2"/>
  <c r="BK251" i="2"/>
  <c r="BK241" i="2"/>
  <c r="BK218" i="2"/>
  <c r="J151" i="2"/>
  <c r="J269" i="2"/>
  <c r="BK202" i="2"/>
  <c r="J174" i="2"/>
  <c r="BK164" i="2"/>
  <c r="J161" i="2"/>
  <c r="J154" i="2"/>
  <c r="J142" i="2"/>
  <c r="J198" i="2"/>
  <c r="J183" i="2"/>
  <c r="BK174" i="2"/>
  <c r="AS94" i="1"/>
  <c r="J270" i="2"/>
  <c r="BK256" i="2"/>
  <c r="J242" i="2"/>
  <c r="J226" i="2"/>
  <c r="BK154" i="2"/>
  <c r="J129" i="2"/>
  <c r="J233" i="2"/>
  <c r="J163" i="2"/>
  <c r="BK254" i="2"/>
  <c r="BK198" i="2"/>
  <c r="R201" i="2" l="1"/>
  <c r="T239" i="2"/>
  <c r="BK128" i="2"/>
  <c r="J128" i="2"/>
  <c r="J96" i="2" s="1"/>
  <c r="R128" i="2"/>
  <c r="BK247" i="2"/>
  <c r="J247" i="2"/>
  <c r="J101" i="2" s="1"/>
  <c r="R247" i="2"/>
  <c r="T253" i="2"/>
  <c r="BK268" i="2"/>
  <c r="J268" i="2" s="1"/>
  <c r="J105" i="2" s="1"/>
  <c r="T268" i="2"/>
  <c r="BK271" i="2"/>
  <c r="J271" i="2" s="1"/>
  <c r="J106" i="2" s="1"/>
  <c r="P201" i="2"/>
  <c r="P239" i="2"/>
  <c r="T247" i="2"/>
  <c r="P271" i="2"/>
  <c r="P128" i="2"/>
  <c r="T128" i="2"/>
  <c r="T201" i="2"/>
  <c r="BK239" i="2"/>
  <c r="J239" i="2"/>
  <c r="J100" i="2"/>
  <c r="P247" i="2"/>
  <c r="P253" i="2"/>
  <c r="R268" i="2"/>
  <c r="T271" i="2"/>
  <c r="BK201" i="2"/>
  <c r="J201" i="2" s="1"/>
  <c r="J98" i="2" s="1"/>
  <c r="R239" i="2"/>
  <c r="BK253" i="2"/>
  <c r="J253" i="2" s="1"/>
  <c r="J102" i="2" s="1"/>
  <c r="R253" i="2"/>
  <c r="P268" i="2"/>
  <c r="P267" i="2" s="1"/>
  <c r="R271" i="2"/>
  <c r="BK197" i="2"/>
  <c r="J197" i="2" s="1"/>
  <c r="J97" i="2" s="1"/>
  <c r="BK232" i="2"/>
  <c r="J232" i="2"/>
  <c r="J99" i="2" s="1"/>
  <c r="BK274" i="2"/>
  <c r="J274" i="2"/>
  <c r="J107" i="2"/>
  <c r="BK276" i="2"/>
  <c r="J276" i="2" s="1"/>
  <c r="J108" i="2" s="1"/>
  <c r="BK264" i="2"/>
  <c r="J264" i="2" s="1"/>
  <c r="J103" i="2" s="1"/>
  <c r="BE151" i="2"/>
  <c r="BE193" i="2"/>
  <c r="BE228" i="2"/>
  <c r="BE241" i="2"/>
  <c r="F90" i="2"/>
  <c r="BE131" i="2"/>
  <c r="BE155" i="2"/>
  <c r="BE158" i="2"/>
  <c r="BE163" i="2"/>
  <c r="BE164" i="2"/>
  <c r="BE172" i="2"/>
  <c r="BE174" i="2"/>
  <c r="BE181" i="2"/>
  <c r="BE277" i="2"/>
  <c r="BE133" i="2"/>
  <c r="BE154" i="2"/>
  <c r="BE159" i="2"/>
  <c r="BE166" i="2"/>
  <c r="BE169" i="2"/>
  <c r="BE188" i="2"/>
  <c r="BE258" i="2"/>
  <c r="BE262" i="2"/>
  <c r="J87" i="2"/>
  <c r="BE129" i="2"/>
  <c r="BE142" i="2"/>
  <c r="BE144" i="2"/>
  <c r="BE150" i="2"/>
  <c r="BE167" i="2"/>
  <c r="BE195" i="2"/>
  <c r="BE198" i="2"/>
  <c r="BE202" i="2"/>
  <c r="BE209" i="2"/>
  <c r="BE225" i="2"/>
  <c r="BE226" i="2"/>
  <c r="BE230" i="2"/>
  <c r="BE242" i="2"/>
  <c r="BE256" i="2"/>
  <c r="BE263" i="2"/>
  <c r="BE265" i="2"/>
  <c r="BE270" i="2"/>
  <c r="BE233" i="2"/>
  <c r="BE245" i="2"/>
  <c r="BE248" i="2"/>
  <c r="BE261" i="2"/>
  <c r="BE161" i="2"/>
  <c r="BE183" i="2"/>
  <c r="BE218" i="2"/>
  <c r="BE240" i="2"/>
  <c r="BE243" i="2"/>
  <c r="BE249" i="2"/>
  <c r="BE251" i="2"/>
  <c r="BE254" i="2"/>
  <c r="BE269" i="2"/>
  <c r="BE272" i="2"/>
  <c r="BE273" i="2"/>
  <c r="BE275" i="2"/>
  <c r="F34" i="2"/>
  <c r="BC95" i="1"/>
  <c r="BC94" i="1" s="1"/>
  <c r="W32" i="1" s="1"/>
  <c r="F35" i="2"/>
  <c r="BD95" i="1"/>
  <c r="BD94" i="1" s="1"/>
  <c r="W33" i="1" s="1"/>
  <c r="F32" i="2"/>
  <c r="BA95" i="1"/>
  <c r="BA94" i="1" s="1"/>
  <c r="W30" i="1" s="1"/>
  <c r="F33" i="2"/>
  <c r="BB95" i="1"/>
  <c r="BB94" i="1" s="1"/>
  <c r="AX94" i="1" s="1"/>
  <c r="J32" i="2"/>
  <c r="AW95" i="1"/>
  <c r="R267" i="2" l="1"/>
  <c r="T127" i="2"/>
  <c r="P127" i="2"/>
  <c r="P126" i="2"/>
  <c r="AU95" i="1" s="1"/>
  <c r="AU94" i="1" s="1"/>
  <c r="T267" i="2"/>
  <c r="R127" i="2"/>
  <c r="R126" i="2"/>
  <c r="BK127" i="2"/>
  <c r="J127" i="2"/>
  <c r="J95" i="2"/>
  <c r="BK267" i="2"/>
  <c r="J267" i="2" s="1"/>
  <c r="J104" i="2" s="1"/>
  <c r="AY94" i="1"/>
  <c r="J31" i="2"/>
  <c r="AV95" i="1" s="1"/>
  <c r="AT95" i="1" s="1"/>
  <c r="F31" i="2"/>
  <c r="AZ95" i="1" s="1"/>
  <c r="AZ94" i="1" s="1"/>
  <c r="W29" i="1" s="1"/>
  <c r="W31" i="1"/>
  <c r="AW94" i="1"/>
  <c r="AK30" i="1" s="1"/>
  <c r="T126" i="2" l="1"/>
  <c r="BK126" i="2"/>
  <c r="J126" i="2"/>
  <c r="J94" i="2"/>
  <c r="AV94" i="1"/>
  <c r="AK29" i="1"/>
  <c r="J28" i="2" l="1"/>
  <c r="AG95" i="1" s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<sst xmlns="http://schemas.openxmlformats.org/spreadsheetml/2006/main" count="1824" uniqueCount="430">
  <si>
    <t>Export Komplet</t>
  </si>
  <si>
    <t/>
  </si>
  <si>
    <t>2.0</t>
  </si>
  <si>
    <t>ZAMOK</t>
  </si>
  <si>
    <t>False</t>
  </si>
  <si>
    <t>{d36884ec-769e-46e3-80ca-7e316d91958c}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</si>
  <si>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</si>
  <si>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</si>
  <si>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</si>
  <si>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</si>
  <si>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</si>
  <si>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</si>
  <si>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</si>
  <si>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</si>
  <si>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</si>
  <si>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</si>
  <si>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</si>
  <si>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zpevněné plochy a oplocení - Areál Gymnázia Poděbrady - Etapa 1 - verze zámková dlažba</t>
  </si>
  <si>
    <t>KSO:</t>
  </si>
  <si>
    <t>CC-CZ:</t>
  </si>
  <si>
    <t>Místo:</t>
  </si>
  <si>
    <t>Areál Gymnázia v Poděbradech</t>
  </si>
  <si>
    <t>Datum:</t>
  </si>
  <si>
    <t>12. 7. 2019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</si>
  <si>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</si>
  <si>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</si>
  <si>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</si>
  <si>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</si>
  <si>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</si>
  <si>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</si>
  <si>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</si>
  <si>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ANDAMI s.r.o.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</si>
  <si>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</si>
  <si>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</si>
  <si>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</si>
  <si>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</si>
  <si>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</si>
  <si>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</si>
  <si>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</si>
  <si>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</si>
  <si>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</si>
  <si>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</si>
  <si>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</si>
  <si>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</si>
  <si>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</si>
  <si>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</si>
  <si>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</si>
  <si>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</si>
  <si>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</si>
  <si>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</si>
  <si>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</si>
  <si>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</si>
  <si>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</si>
  <si>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</si>
  <si>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</si>
  <si>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</si>
  <si>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</si>
  <si>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</si>
  <si>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</si>
  <si>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</si>
  <si>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</si>
  <si>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</si>
  <si>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</si>
  <si>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</si>
  <si>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</si>
  <si>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</si>
  <si>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</si>
  <si>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</si>
  <si>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</si>
  <si>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</si>
  <si>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</si>
  <si>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</si>
  <si>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</si>
  <si>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</si>
  <si>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</si>
  <si>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</si>
  <si>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</si>
  <si>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</si>
  <si>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</si>
  <si>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</si>
  <si>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</si>
  <si>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</si>
  <si>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</si>
  <si>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</si>
  <si>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</si>
  <si>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</si>
  <si>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</si>
  <si>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</si>
  <si>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</si>
  <si>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</si>
  <si>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</si>
  <si>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</si>
  <si>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</si>
  <si>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</si>
  <si>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</si>
  <si>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</si>
  <si>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</si>
  <si>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</si>
  <si>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</si>
  <si>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</si>
  <si>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</si>
  <si>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</si>
  <si>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</si>
  <si>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</si>
  <si>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</si>
  <si>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</si>
  <si>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</si>
  <si>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</si>
  <si>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</si>
  <si>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</si>
  <si>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</si>
  <si>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</si>
  <si>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</si>
  <si>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</si>
  <si>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</si>
  <si>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</si>
  <si>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</si>
  <si>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</si>
  <si>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</si>
  <si>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</si>
  <si>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</si>
  <si>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</si>
  <si>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</si>
  <si>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</si>
  <si>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</si>
  <si>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CS ÚRS 2023 01</t>
  </si>
  <si>
    <t>4</t>
  </si>
  <si>
    <t>1244499707</t>
  </si>
  <si>
    <t>Online PSC</t>
  </si>
  <si>
    <t>https://podminky.urs.cz/item/CS_URS_2023_01/113106134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</si>
  <si>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</si>
  <si>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</si>
  <si>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-1854507984</t>
  </si>
  <si>
    <t>https://podminky.urs.cz/item/CS_URS_2023_01/113107237</t>
  </si>
  <si>
    <t>3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</si>
  <si>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</si>
  <si>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</si>
  <si>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-2019028459</t>
  </si>
  <si>
    <t>https://podminky.urs.cz/item/CS_URS_2023_01/113107212</t>
  </si>
  <si>
    <t>VV</t>
  </si>
  <si>
    <t>Kačírek</t>
  </si>
  <si>
    <t>96,2</t>
  </si>
  <si>
    <t>Štěrkový povrch</t>
  </si>
  <si>
    <t>115,3</t>
  </si>
  <si>
    <t>Štěrk pod dlažbou</t>
  </si>
  <si>
    <t>28</t>
  </si>
  <si>
    <t>Součet</t>
  </si>
  <si>
    <t>121101101</t>
  </si>
  <si>
    <t>Sejmutí ornice nebo lesní půdy  s vodorovným přemístěním na hromady v místě upotřebení nebo na dočasné či trvalé skládky se složením, na vzdálenost do 50 m</t>
  </si>
  <si>
    <t>m3</t>
  </si>
  <si>
    <t>CS ÚRS 2019 02</t>
  </si>
  <si>
    <t>96239614</t>
  </si>
  <si>
    <t>34,1*0,15</t>
  </si>
  <si>
    <t>5</t>
  </si>
  <si>
    <t>122202202</t>
  </si>
  <si>
    <t>Odkopávky a prokopávky nezapažené pro silnice  s přemístěním výkopku v příčných profilech na vzdálenost do 15 m nebo s naložením na dopravní prostředek v hornině tř. 3 přes 100 do 1 000 m3</t>
  </si>
  <si>
    <t>-513696432</t>
  </si>
  <si>
    <t>(13,38+13,48+56,45)*0,30</t>
  </si>
  <si>
    <t>(112,53+63,2+81,57)*0,67</t>
  </si>
  <si>
    <t>(252,75+25)*0,69</t>
  </si>
  <si>
    <t>-618,29*0,306</t>
  </si>
  <si>
    <t>6</t>
  </si>
  <si>
    <t>122202209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</si>
  <si>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</si>
  <si>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-1586019004</t>
  </si>
  <si>
    <t>7</t>
  </si>
  <si>
    <t>131201101</t>
  </si>
  <si>
    <t>Hloubení nezapažených jam a zářezů s urovnáním dna do předepsaného profilu a spádu v hornině tř. 3 do 100 m3</t>
  </si>
  <si>
    <t>-1948936611</t>
  </si>
  <si>
    <t>Pro vsak</t>
  </si>
  <si>
    <t>(1,2*0,8*0,51)*79</t>
  </si>
  <si>
    <t>8</t>
  </si>
  <si>
    <t>131201109</t>
  </si>
  <si>
    <t>Hloubení nezapažených jam a zářezů s urovnáním dna do předepsaného profilu a spádu Příplatek k cenám za lepivost horniny tř. 3</t>
  </si>
  <si>
    <t>-554874402</t>
  </si>
  <si>
    <t>9</t>
  </si>
  <si>
    <t>132201101</t>
  </si>
  <si>
    <t>Hloubení zapažených i nezapažených rýh šířky do 600 mm  s urovnáním dna do předepsaného profilu a spádu v hornině tř. 3 do 100 m3</t>
  </si>
  <si>
    <t>-1819026073</t>
  </si>
  <si>
    <t>Rýha pro potrubí z jímky do vsaku</t>
  </si>
  <si>
    <t>(12,2*0,6)*0,8</t>
  </si>
  <si>
    <t>10</t>
  </si>
  <si>
    <t>132201109</t>
  </si>
  <si>
    <t>Hloubení zapažených i nezapažených rýh šířky do 600 mm  s urovnáním dna do předepsaného profilu a spádu v hornině tř. 3 Příplatek k cenám za lepivost horniny tř. 3</t>
  </si>
  <si>
    <t>-874536429</t>
  </si>
  <si>
    <t>11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</si>
  <si>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</si>
  <si>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</si>
  <si>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-298032784</t>
  </si>
  <si>
    <t>38,678+5,856</t>
  </si>
  <si>
    <t>12</t>
  </si>
  <si>
    <t>167101102</t>
  </si>
  <si>
    <t>Nakládání, skládání a překládání neulehlého výkopku nebo sypaniny  nakládání, množství přes 100 m3, z hornin tř. 1 až 4</t>
  </si>
  <si>
    <t>-1860226403</t>
  </si>
  <si>
    <t>199,835+38,678+5,856-6,058</t>
  </si>
  <si>
    <t>13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</si>
  <si>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</si>
  <si>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</si>
  <si>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2090610471</t>
  </si>
  <si>
    <t>14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</si>
  <si>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</si>
  <si>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</si>
  <si>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799425968</t>
  </si>
  <si>
    <t>238,311*2</t>
  </si>
  <si>
    <t>171201201</t>
  </si>
  <si>
    <t>Uložení sypaniny  na skládky</t>
  </si>
  <si>
    <t>-638365855</t>
  </si>
  <si>
    <t>16</t>
  </si>
  <si>
    <t>171201211</t>
  </si>
  <si>
    <t>Poplatek za uložení stavebního odpadu na skládce (skládkovné) zeminy a kameniva zatříděného do Katalogu odpadů pod kódem 170 504</t>
  </si>
  <si>
    <t>t</t>
  </si>
  <si>
    <t>-1315868288</t>
  </si>
  <si>
    <t>238,311*1.8</t>
  </si>
  <si>
    <t>17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</si>
  <si>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</si>
  <si>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</si>
  <si>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-484799968</t>
  </si>
  <si>
    <t>https://podminky.urs.cz/item/CS_URS_2023_01/175151101</t>
  </si>
  <si>
    <t>(12,2*0,6)*0,45</t>
  </si>
  <si>
    <t>18</t>
  </si>
  <si>
    <t>M</t>
  </si>
  <si>
    <t>58331351</t>
  </si>
  <si>
    <t>kamenivo těžené drobné frakce 0/4</t>
  </si>
  <si>
    <t>-837070036</t>
  </si>
  <si>
    <t>3,294*2 'Přepočtené koeficientem množství</t>
  </si>
  <si>
    <t>19</t>
  </si>
  <si>
    <t>174101101</t>
  </si>
  <si>
    <t>Zásyp sypaninou z jakékoliv horniny  s uložením výkopku ve vrstvách se zhutněním jam, šachet, rýh nebo kolem objektů v těchto vykopávkách</t>
  </si>
  <si>
    <t>-1271518470</t>
  </si>
  <si>
    <t>https://podminky.urs.cz/item/CS_URS_2023_01/174101101</t>
  </si>
  <si>
    <t>Rýha potrubí</t>
  </si>
  <si>
    <t>(12,2*0,6)*0,35</t>
  </si>
  <si>
    <t>Kolem obrub</t>
  </si>
  <si>
    <t>(28,27+1,78+36,46+5+5+1,18)*(0,3*0,15)</t>
  </si>
  <si>
    <t>20</t>
  </si>
  <si>
    <t>181951102</t>
  </si>
  <si>
    <t>Úprava pláně vyrovnáním výškových rozdílů  v hornině tř. 1 až 4 se zhutněním</t>
  </si>
  <si>
    <t>1357348142</t>
  </si>
  <si>
    <t>13,38+13,48+56,45+112,53+63,2+81,5+252,75+25</t>
  </si>
  <si>
    <t>181301102</t>
  </si>
  <si>
    <t>Rozprostření a urovnání ornice v rovině nebo ve svahu sklonu do 1:5 při souvislé ploše do 500 m2, tl. vrstvy přes 100 do 150 mm</t>
  </si>
  <si>
    <t>-702373717</t>
  </si>
  <si>
    <t>6,88*3,66</t>
  </si>
  <si>
    <t>4,2*2</t>
  </si>
  <si>
    <t>(28,27+1,78+36,46+5+5+1,18)*0,5</t>
  </si>
  <si>
    <t>22</t>
  </si>
  <si>
    <t>10364101</t>
  </si>
  <si>
    <t>zemina pro terénní úpravy -  ornice</t>
  </si>
  <si>
    <t>-116447571</t>
  </si>
  <si>
    <t>72,426*0,15</t>
  </si>
  <si>
    <t>-5,115</t>
  </si>
  <si>
    <t>5,749*2 'Přepočtené koeficientem množství</t>
  </si>
  <si>
    <t>23</t>
  </si>
  <si>
    <t>181411131</t>
  </si>
  <si>
    <t>Založení trávníku na půdě předem připravené plochy do 1000 m2 výsevem včetně utažení parkového v rovině nebo na svahu do 1:5</t>
  </si>
  <si>
    <t>-1949512596</t>
  </si>
  <si>
    <t>https://podminky.urs.cz/item/CS_URS_2023_01/181411131</t>
  </si>
  <si>
    <t>24</t>
  </si>
  <si>
    <t>00572410</t>
  </si>
  <si>
    <t>osivo směs travní parková</t>
  </si>
  <si>
    <t>kg</t>
  </si>
  <si>
    <t>187404848</t>
  </si>
  <si>
    <t>72,426*0,015 'Přepočtené koeficientem množství</t>
  </si>
  <si>
    <t>Vodorovné konstrukce</t>
  </si>
  <si>
    <t>25</t>
  </si>
  <si>
    <t>451572111</t>
  </si>
  <si>
    <t>Lože pod potrubí, stoky a drobné objekty v otevřeném výkopu z kameniva drobného těženého 0 až 4 mm</t>
  </si>
  <si>
    <t>-567464659</t>
  </si>
  <si>
    <t>https://podminky.urs.cz/item/CS_URS_2023_01/451572111</t>
  </si>
  <si>
    <t>(12,2*0,6)*0,1</t>
  </si>
  <si>
    <t>Komunikace pozemní</t>
  </si>
  <si>
    <t>26</t>
  </si>
  <si>
    <t>564231111</t>
  </si>
  <si>
    <t>Podklad nebo podsyp ze štěrkopísku ŠP  s rozprostřením, vlhčením a zhutněním, po zhutnění tl. 100 mm</t>
  </si>
  <si>
    <t>-209554002</t>
  </si>
  <si>
    <t>https://podminky.urs.cz/item/CS_URS_2023_01/564231111</t>
  </si>
  <si>
    <t>Skladba A</t>
  </si>
  <si>
    <t>252,75+25</t>
  </si>
  <si>
    <t>Skladba C</t>
  </si>
  <si>
    <t>112,53+13,48+56,45</t>
  </si>
  <si>
    <t>27</t>
  </si>
  <si>
    <t>564750011</t>
  </si>
  <si>
    <t>Podklad nebo kryt z kameniva hrubého drceného  vel. 8-16 mm s rozprostřením a zhutněním, po zhutnění tl. 150 mm</t>
  </si>
  <si>
    <t>1504742747</t>
  </si>
  <si>
    <t>https://podminky.urs.cz/item/CS_URS_2023_01/564750011</t>
  </si>
  <si>
    <t>277,75</t>
  </si>
  <si>
    <t>Skladba B</t>
  </si>
  <si>
    <t>13,38+13,48+56,45</t>
  </si>
  <si>
    <t>182,46</t>
  </si>
  <si>
    <t>564770111</t>
  </si>
  <si>
    <t>Podklad nebo kryt z kameniva hrubého drceného  vel. 16-32 mm s rozprostřením a zhutněním, po zhutnění tl. 250 mm</t>
  </si>
  <si>
    <t>362537040</t>
  </si>
  <si>
    <t>https://podminky.urs.cz/item/CS_URS_2023_01/564770111</t>
  </si>
  <si>
    <t>29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</si>
  <si>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</si>
  <si>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</si>
  <si>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864103148</t>
  </si>
  <si>
    <t>30</t>
  </si>
  <si>
    <t>59245021</t>
  </si>
  <si>
    <t>dlažba tvar čtverec betonová 200x200x60mm přírodní</t>
  </si>
  <si>
    <t>1995167132</t>
  </si>
  <si>
    <t>83,31*1,03 'Přepočtené koeficientem množství</t>
  </si>
  <si>
    <t>31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</si>
  <si>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</si>
  <si>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</si>
  <si>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-696953904</t>
  </si>
  <si>
    <t>https://podminky.urs.cz/item/CS_URS_2023_01/596212213</t>
  </si>
  <si>
    <t>32</t>
  </si>
  <si>
    <t>59245020</t>
  </si>
  <si>
    <t>dlažba tvar obdélník betonová 200x100x80mm přírodní</t>
  </si>
  <si>
    <t>2143415682</t>
  </si>
  <si>
    <t>460,21*1,01 'Přepočtené koeficientem množství</t>
  </si>
  <si>
    <t>Úpravy povrchů, podlahy a osazování výplní</t>
  </si>
  <si>
    <t>33</t>
  </si>
  <si>
    <t>637121112</t>
  </si>
  <si>
    <t>Okapový chodník z kameniva  s udusáním a urovnáním povrchu z kačírku tl. 150 mm</t>
  </si>
  <si>
    <t>263769963</t>
  </si>
  <si>
    <t>https://podminky.urs.cz/item/CS_URS_2023_01/637121112</t>
  </si>
  <si>
    <t>1,69*0,73</t>
  </si>
  <si>
    <t>6,47*0,42</t>
  </si>
  <si>
    <t>1,1*0,4</t>
  </si>
  <si>
    <t>Trubní vedení</t>
  </si>
  <si>
    <t>34</t>
  </si>
  <si>
    <t>008-x1</t>
  </si>
  <si>
    <t>Úprava jímky na kanalizační vpusť - dodávka a osazení kanalizační vpusti s košem pro záchyt splavenin s napojením na potrubí</t>
  </si>
  <si>
    <t>soubor</t>
  </si>
  <si>
    <t>1426692847</t>
  </si>
  <si>
    <t>35</t>
  </si>
  <si>
    <t>008-x2</t>
  </si>
  <si>
    <t>Stávající kanalizační šachta - dle potřeby opravit, osadit do nové úrovně komunikace nový poklop</t>
  </si>
  <si>
    <t>-2078579733</t>
  </si>
  <si>
    <t>36</t>
  </si>
  <si>
    <t>008-x3</t>
  </si>
  <si>
    <t>Kompletní provedení vsakovacího objektu z tunelů Garantia (79ks) vč. ukončovacích tvarovek, opláštění geotextilií, lože a obsypu - kompletní provedení!</t>
  </si>
  <si>
    <t>1091713876</t>
  </si>
  <si>
    <t>37</t>
  </si>
  <si>
    <t>871365221</t>
  </si>
  <si>
    <t>Kanalizační potrubí z tvrdého PVC v otevřeném výkopu ve sklonu do 20 %, hladkého plnostěnného jednovrstvého, tuhost třídy SN 8 DN 250</t>
  </si>
  <si>
    <t>m</t>
  </si>
  <si>
    <t>576261168</t>
  </si>
  <si>
    <t>https://podminky.urs.cz/item/CS_URS_2023_01/871365221</t>
  </si>
  <si>
    <t>38</t>
  </si>
  <si>
    <t>892381111</t>
  </si>
  <si>
    <t>Tlakové zkoušky vodou na potrubí DN 250, 300 nebo 350</t>
  </si>
  <si>
    <t>1895323968</t>
  </si>
  <si>
    <t>https://podminky.urs.cz/item/CS_URS_2023_01/892381111</t>
  </si>
  <si>
    <t>Ostatní konstrukce a práce, bourání</t>
  </si>
  <si>
    <t>39</t>
  </si>
  <si>
    <t>009-x1</t>
  </si>
  <si>
    <t>Ochrana stromu - např. geotextilií a dřev. hrazením</t>
  </si>
  <si>
    <t>-85461219</t>
  </si>
  <si>
    <t>40</t>
  </si>
  <si>
    <t>916241213</t>
  </si>
  <si>
    <t>Osazení obrubníku kamenného se zřízením lože, s vyplněním a zatřením spár cementovou maltou stojatého s boční opěrou z betonu prostého, do lože z betonu prostého</t>
  </si>
  <si>
    <t>256185277</t>
  </si>
  <si>
    <t>https://podminky.urs.cz/item/CS_URS_2023_01/916241213</t>
  </si>
  <si>
    <t>41</t>
  </si>
  <si>
    <t>58380001</t>
  </si>
  <si>
    <t>krajník kamenný žulový silniční 130x200x300-800mm</t>
  </si>
  <si>
    <t>-973527668</t>
  </si>
  <si>
    <t>180,31*1,05 'Přepočtené koeficientem množství</t>
  </si>
  <si>
    <t>997</t>
  </si>
  <si>
    <t>Přesun sutě</t>
  </si>
  <si>
    <t>42</t>
  </si>
  <si>
    <t>997221611</t>
  </si>
  <si>
    <t>Nakládání na dopravní prostředky  pro vodorovnou dopravu suti</t>
  </si>
  <si>
    <t>573240676</t>
  </si>
  <si>
    <t>https://podminky.urs.cz/item/CS_URS_2023_01/997221611</t>
  </si>
  <si>
    <t>43</t>
  </si>
  <si>
    <t>997013501</t>
  </si>
  <si>
    <t>Odvoz suti a vybouraných hmot na skládku nebo meziskládku  se složením, na vzdálenost do 1 km</t>
  </si>
  <si>
    <t>2132876256</t>
  </si>
  <si>
    <t>https://podminky.urs.cz/item/CS_URS_2023_01/997013501</t>
  </si>
  <si>
    <t>44</t>
  </si>
  <si>
    <t>997013509</t>
  </si>
  <si>
    <t>Odvoz suti a vybouraných hmot na skládku nebo meziskládku  se složením, na vzdálenost Příplatek k ceně za každý další i započatý 1 km přes 1 km</t>
  </si>
  <si>
    <t>-807539543</t>
  </si>
  <si>
    <t>https://podminky.urs.cz/item/CS_URS_2023_01/997013509</t>
  </si>
  <si>
    <t>300,827*11</t>
  </si>
  <si>
    <t>45</t>
  </si>
  <si>
    <t>997013801</t>
  </si>
  <si>
    <t>Poplatek za uložení stavebního odpadu na skládce (skládkovné) z prostého betonu zatříděného do Katalogu odpadů pod kódem 170 101</t>
  </si>
  <si>
    <t>-1296889121</t>
  </si>
  <si>
    <t>46</t>
  </si>
  <si>
    <t>997013802</t>
  </si>
  <si>
    <t>Poplatek za uložení stavebního odpadu na skládce (skládkovné) z armovaného betonu zatříděného do Katalogu odpadů pod kódem 170 101</t>
  </si>
  <si>
    <t>1115771146</t>
  </si>
  <si>
    <t>47</t>
  </si>
  <si>
    <t>997223855</t>
  </si>
  <si>
    <t>-1375126786</t>
  </si>
  <si>
    <t>998</t>
  </si>
  <si>
    <t>Přesun hmot</t>
  </si>
  <si>
    <t>48</t>
  </si>
  <si>
    <t>998223011</t>
  </si>
  <si>
    <t>Přesun hmot pro pozemní komunikace s krytem dlážděným  dopravní vzdálenost do 200 m jakékoliv délky objektu</t>
  </si>
  <si>
    <t>984818552</t>
  </si>
  <si>
    <t>https://podminky.urs.cz/item/CS_URS_2023_01/998223011</t>
  </si>
  <si>
    <t>VRN</t>
  </si>
  <si>
    <t>Vedlejší rozpočtové náklady</t>
  </si>
  <si>
    <t>VRN1</t>
  </si>
  <si>
    <t>Průzkumné, geodetické a projektové práce</t>
  </si>
  <si>
    <t>49</t>
  </si>
  <si>
    <t>012002000</t>
  </si>
  <si>
    <t>Geodetické práce</t>
  </si>
  <si>
    <t>1024</t>
  </si>
  <si>
    <t>-587655265</t>
  </si>
  <si>
    <t>50</t>
  </si>
  <si>
    <t>013254000</t>
  </si>
  <si>
    <t>Dokumentace skutečného provedení stavby</t>
  </si>
  <si>
    <t>113895231</t>
  </si>
  <si>
    <t>VRN3</t>
  </si>
  <si>
    <t>Zařízení staveniště</t>
  </si>
  <si>
    <t>51</t>
  </si>
  <si>
    <t>030001000</t>
  </si>
  <si>
    <t>-1967761734</t>
  </si>
  <si>
    <t>52</t>
  </si>
  <si>
    <t>034303000</t>
  </si>
  <si>
    <t>Dopravní značení na staveništi</t>
  </si>
  <si>
    <t>1126968507</t>
  </si>
  <si>
    <t>VRN6</t>
  </si>
  <si>
    <t>Územní vlivy</t>
  </si>
  <si>
    <t>53</t>
  </si>
  <si>
    <t>065002000</t>
  </si>
  <si>
    <t>Mimostaveništní doprava materiálů</t>
  </si>
  <si>
    <t>453645854</t>
  </si>
  <si>
    <t>VRN9</t>
  </si>
  <si>
    <t>Ostatní náklady</t>
  </si>
  <si>
    <t>54</t>
  </si>
  <si>
    <t>090001000</t>
  </si>
  <si>
    <t>761815708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</si>
</sst>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564231111" TargetMode="External"/><Relationship Id="rId13" Type="http://schemas.openxmlformats.org/officeDocument/2006/relationships/hyperlink" Target="https://podminky.urs.cz/item/CS_URS_2023_01/871365221" TargetMode="External"/><Relationship Id="rId18" Type="http://schemas.openxmlformats.org/officeDocument/2006/relationships/hyperlink" Target="https://podminky.urs.cz/item/CS_URS_2023_01/997013509" TargetMode="External"/><Relationship Id="rId3" Type="http://schemas.openxmlformats.org/officeDocument/2006/relationships/hyperlink" Target="https://podminky.urs.cz/item/CS_URS_2023_01/113107212" TargetMode="External"/><Relationship Id="rId7" Type="http://schemas.openxmlformats.org/officeDocument/2006/relationships/hyperlink" Target="https://podminky.urs.cz/item/CS_URS_2023_01/451572111" TargetMode="External"/><Relationship Id="rId12" Type="http://schemas.openxmlformats.org/officeDocument/2006/relationships/hyperlink" Target="https://podminky.urs.cz/item/CS_URS_2023_01/637121112" TargetMode="External"/><Relationship Id="rId17" Type="http://schemas.openxmlformats.org/officeDocument/2006/relationships/hyperlink" Target="https://podminky.urs.cz/item/CS_URS_2023_01/997013501" TargetMode="External"/><Relationship Id="rId2" Type="http://schemas.openxmlformats.org/officeDocument/2006/relationships/hyperlink" Target="https://podminky.urs.cz/item/CS_URS_2023_01/113107237" TargetMode="External"/><Relationship Id="rId16" Type="http://schemas.openxmlformats.org/officeDocument/2006/relationships/hyperlink" Target="https://podminky.urs.cz/item/CS_URS_2023_01/997221611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113106134" TargetMode="External"/><Relationship Id="rId6" Type="http://schemas.openxmlformats.org/officeDocument/2006/relationships/hyperlink" Target="https://podminky.urs.cz/item/CS_URS_2023_01/181411131" TargetMode="External"/><Relationship Id="rId11" Type="http://schemas.openxmlformats.org/officeDocument/2006/relationships/hyperlink" Target="https://podminky.urs.cz/item/CS_URS_2023_01/596212213" TargetMode="External"/><Relationship Id="rId5" Type="http://schemas.openxmlformats.org/officeDocument/2006/relationships/hyperlink" Target="https://podminky.urs.cz/item/CS_URS_2023_01/174101101" TargetMode="External"/><Relationship Id="rId15" Type="http://schemas.openxmlformats.org/officeDocument/2006/relationships/hyperlink" Target="https://podminky.urs.cz/item/CS_URS_2023_01/916241213" TargetMode="External"/><Relationship Id="rId10" Type="http://schemas.openxmlformats.org/officeDocument/2006/relationships/hyperlink" Target="https://podminky.urs.cz/item/CS_URS_2023_01/564770111" TargetMode="External"/><Relationship Id="rId19" Type="http://schemas.openxmlformats.org/officeDocument/2006/relationships/hyperlink" Target="https://podminky.urs.cz/item/CS_URS_2023_01/998223011" TargetMode="External"/><Relationship Id="rId4" Type="http://schemas.openxmlformats.org/officeDocument/2006/relationships/hyperlink" Target="https://podminky.urs.cz/item/CS_URS_2023_01/175151101" TargetMode="External"/><Relationship Id="rId9" Type="http://schemas.openxmlformats.org/officeDocument/2006/relationships/hyperlink" Target="https://podminky.urs.cz/item/CS_URS_2023_01/564750011" TargetMode="External"/><Relationship Id="rId14" Type="http://schemas.openxmlformats.org/officeDocument/2006/relationships/hyperlink" Target="https://podminky.urs.cz/item/CS_URS_2023_01/892381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2" t="s">
        <v>14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9"/>
      <c r="BE5" s="179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4" t="s">
        <v>17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9"/>
      <c r="BE6" s="18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0"/>
      <c r="BS8" s="16" t="s">
        <v>6</v>
      </c>
    </row>
    <row r="9" spans="1:74" ht="14.45" customHeight="1">
      <c r="B9" s="19"/>
      <c r="AR9" s="19"/>
      <c r="BE9" s="18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0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0"/>
      <c r="BS11" s="16" t="s">
        <v>6</v>
      </c>
    </row>
    <row r="12" spans="1:74" ht="6.95" customHeight="1">
      <c r="B12" s="19"/>
      <c r="AR12" s="19"/>
      <c r="BE12" s="180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0"/>
      <c r="BS13" s="16" t="s">
        <v>6</v>
      </c>
    </row>
    <row r="14" spans="1:74" ht="12.75">
      <c r="B14" s="19"/>
      <c r="E14" s="185" t="s">
        <v>29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6" t="s">
        <v>27</v>
      </c>
      <c r="AN14" s="28" t="s">
        <v>29</v>
      </c>
      <c r="AR14" s="19"/>
      <c r="BE14" s="180"/>
      <c r="BS14" s="16" t="s">
        <v>6</v>
      </c>
    </row>
    <row r="15" spans="1:74" ht="6.95" customHeight="1">
      <c r="B15" s="19"/>
      <c r="AR15" s="19"/>
      <c r="BE15" s="180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0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80"/>
      <c r="BS17" s="16" t="s">
        <v>32</v>
      </c>
    </row>
    <row r="18" spans="2:71" ht="6.95" customHeight="1">
      <c r="B18" s="19"/>
      <c r="AR18" s="19"/>
      <c r="BE18" s="180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80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80"/>
      <c r="BS20" s="16" t="s">
        <v>4</v>
      </c>
    </row>
    <row r="21" spans="2:71" ht="6.95" customHeight="1">
      <c r="B21" s="19"/>
      <c r="AR21" s="19"/>
      <c r="BE21" s="180"/>
    </row>
    <row r="22" spans="2:71" ht="12" customHeight="1">
      <c r="B22" s="19"/>
      <c r="D22" s="26" t="s">
        <v>35</v>
      </c>
      <c r="AR22" s="19"/>
      <c r="BE22" s="180"/>
    </row>
    <row r="23" spans="2:71" ht="16.5" customHeight="1">
      <c r="B23" s="19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9"/>
      <c r="BE23" s="180"/>
    </row>
    <row r="24" spans="2:71" ht="6.95" customHeight="1">
      <c r="B24" s="19"/>
      <c r="AR24" s="19"/>
      <c r="BE24" s="18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0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8">
        <f>ROUND(AG94,2)</f>
        <v>0</v>
      </c>
      <c r="AL26" s="189"/>
      <c r="AM26" s="189"/>
      <c r="AN26" s="189"/>
      <c r="AO26" s="189"/>
      <c r="AR26" s="31"/>
      <c r="BE26" s="180"/>
    </row>
    <row r="27" spans="2:71" s="1" customFormat="1" ht="6.95" customHeight="1">
      <c r="B27" s="31"/>
      <c r="AR27" s="31"/>
      <c r="BE27" s="180"/>
    </row>
    <row r="28" spans="2:71" s="1" customFormat="1" ht="12.75">
      <c r="B28" s="31"/>
      <c r="L28" s="190" t="s">
        <v>37</v>
      </c>
      <c r="M28" s="190"/>
      <c r="N28" s="190"/>
      <c r="O28" s="190"/>
      <c r="P28" s="190"/>
      <c r="W28" s="190" t="s">
        <v>38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39</v>
      </c>
      <c r="AL28" s="190"/>
      <c r="AM28" s="190"/>
      <c r="AN28" s="190"/>
      <c r="AO28" s="190"/>
      <c r="AR28" s="31"/>
      <c r="BE28" s="180"/>
    </row>
    <row r="29" spans="2:71" s="2" customFormat="1" ht="14.45" customHeight="1">
      <c r="B29" s="35"/>
      <c r="D29" s="26" t="s">
        <v>40</v>
      </c>
      <c r="F29" s="26" t="s">
        <v>41</v>
      </c>
      <c r="L29" s="193">
        <v>0.21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5"/>
      <c r="BE29" s="181"/>
    </row>
    <row r="30" spans="2:71" s="2" customFormat="1" ht="14.45" customHeight="1">
      <c r="B30" s="35"/>
      <c r="F30" s="26" t="s">
        <v>42</v>
      </c>
      <c r="L30" s="193">
        <v>0.15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5"/>
      <c r="BE30" s="181"/>
    </row>
    <row r="31" spans="2:71" s="2" customFormat="1" ht="14.45" hidden="1" customHeight="1">
      <c r="B31" s="35"/>
      <c r="F31" s="26" t="s">
        <v>43</v>
      </c>
      <c r="L31" s="193">
        <v>0.21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5"/>
      <c r="BE31" s="181"/>
    </row>
    <row r="32" spans="2:71" s="2" customFormat="1" ht="14.45" hidden="1" customHeight="1">
      <c r="B32" s="35"/>
      <c r="F32" s="26" t="s">
        <v>44</v>
      </c>
      <c r="L32" s="193">
        <v>0.15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5"/>
      <c r="BE32" s="181"/>
    </row>
    <row r="33" spans="2:57" s="2" customFormat="1" ht="14.45" hidden="1" customHeight="1">
      <c r="B33" s="35"/>
      <c r="F33" s="26" t="s">
        <v>45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5"/>
      <c r="BE33" s="181"/>
    </row>
    <row r="34" spans="2:57" s="1" customFormat="1" ht="6.95" customHeight="1">
      <c r="B34" s="31"/>
      <c r="AR34" s="31"/>
      <c r="BE34" s="180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4" t="s">
        <v>48</v>
      </c>
      <c r="Y35" s="195"/>
      <c r="Z35" s="195"/>
      <c r="AA35" s="195"/>
      <c r="AB35" s="195"/>
      <c r="AC35" s="38"/>
      <c r="AD35" s="38"/>
      <c r="AE35" s="38"/>
      <c r="AF35" s="38"/>
      <c r="AG35" s="38"/>
      <c r="AH35" s="38"/>
      <c r="AI35" s="38"/>
      <c r="AJ35" s="38"/>
      <c r="AK35" s="196">
        <f>SUM(AK26:AK33)</f>
        <v>0</v>
      </c>
      <c r="AL35" s="195"/>
      <c r="AM35" s="195"/>
      <c r="AN35" s="195"/>
      <c r="AO35" s="19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5" customHeight="1">
      <c r="B82" s="31"/>
      <c r="C82" s="20" t="s">
        <v>55</v>
      </c>
      <c r="AR82" s="31"/>
    </row>
    <row r="83" spans="1:90" s="1" customFormat="1" ht="6.95" customHeight="1">
      <c r="B83" s="31"/>
      <c r="AR83" s="31"/>
    </row>
    <row r="84" spans="1:90" s="3" customFormat="1" ht="12" customHeight="1">
      <c r="B84" s="47"/>
      <c r="C84" s="26" t="s">
        <v>13</v>
      </c>
      <c r="L84" s="3" t="str">
        <f>K5</f>
        <v>00</v>
      </c>
      <c r="AR84" s="47"/>
    </row>
    <row r="85" spans="1:90" s="4" customFormat="1" ht="36.950000000000003" customHeight="1">
      <c r="B85" s="48"/>
      <c r="C85" s="49" t="s">
        <v>16</v>
      </c>
      <c r="L85" s="198" t="str">
        <f>K6</f>
        <v>Stavební úpravy zpevněné plochy a oplocení - Areál Gymnázia Poděbrady - Etapa 1 - verze zámková dlažba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8"/>
    </row>
    <row r="86" spans="1:90" s="1" customFormat="1" ht="6.95" customHeight="1">
      <c r="B86" s="31"/>
      <c r="AR86" s="31"/>
    </row>
    <row r="87" spans="1:90" s="1" customFormat="1" ht="12" customHeight="1">
      <c r="B87" s="31"/>
      <c r="C87" s="26" t="s">
        <v>20</v>
      </c>
      <c r="L87" s="50" t="str">
        <f>IF(K8="","",K8)</f>
        <v>Areál Gymnázia v Poděbradech</v>
      </c>
      <c r="AI87" s="26" t="s">
        <v>22</v>
      </c>
      <c r="AM87" s="200" t="str">
        <f>IF(AN8= "","",AN8)</f>
        <v>12. 7. 2019</v>
      </c>
      <c r="AN87" s="200"/>
      <c r="AR87" s="31"/>
    </row>
    <row r="88" spans="1:90" s="1" customFormat="1" ht="6.95" customHeight="1">
      <c r="B88" s="31"/>
      <c r="AR88" s="31"/>
    </row>
    <row r="89" spans="1:90" s="1" customFormat="1" ht="15.2" customHeight="1">
      <c r="B89" s="31"/>
      <c r="C89" s="26" t="s">
        <v>24</v>
      </c>
      <c r="L89" s="3" t="str">
        <f>IF(E11= "","",E11)</f>
        <v>Středočeský kraj</v>
      </c>
      <c r="AI89" s="26" t="s">
        <v>30</v>
      </c>
      <c r="AM89" s="201" t="str">
        <f>IF(E17="","",E17)</f>
        <v>ANDAMI s.r.o.</v>
      </c>
      <c r="AN89" s="202"/>
      <c r="AO89" s="202"/>
      <c r="AP89" s="202"/>
      <c r="AR89" s="31"/>
      <c r="AS89" s="203" t="s">
        <v>56</v>
      </c>
      <c r="AT89" s="20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1" t="str">
        <f>IF(E20="","",E20)</f>
        <v>Michal Kubelka</v>
      </c>
      <c r="AN90" s="202"/>
      <c r="AO90" s="202"/>
      <c r="AP90" s="202"/>
      <c r="AR90" s="31"/>
      <c r="AS90" s="205"/>
      <c r="AT90" s="206"/>
      <c r="BD90" s="55"/>
    </row>
    <row r="91" spans="1:90" s="1" customFormat="1" ht="10.9" customHeight="1">
      <c r="B91" s="31"/>
      <c r="AR91" s="31"/>
      <c r="AS91" s="205"/>
      <c r="AT91" s="206"/>
      <c r="BD91" s="55"/>
    </row>
    <row r="92" spans="1:90" s="1" customFormat="1" ht="29.25" customHeight="1">
      <c r="B92" s="31"/>
      <c r="C92" s="207" t="s">
        <v>57</v>
      </c>
      <c r="D92" s="208"/>
      <c r="E92" s="208"/>
      <c r="F92" s="208"/>
      <c r="G92" s="208"/>
      <c r="H92" s="56"/>
      <c r="I92" s="209" t="s">
        <v>58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59</v>
      </c>
      <c r="AH92" s="208"/>
      <c r="AI92" s="208"/>
      <c r="AJ92" s="208"/>
      <c r="AK92" s="208"/>
      <c r="AL92" s="208"/>
      <c r="AM92" s="208"/>
      <c r="AN92" s="209" t="s">
        <v>60</v>
      </c>
      <c r="AO92" s="208"/>
      <c r="AP92" s="211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0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0" s="6" customFormat="1" ht="37.5" customHeight="1">
      <c r="A95" s="72" t="s">
        <v>79</v>
      </c>
      <c r="B95" s="73"/>
      <c r="C95" s="74"/>
      <c r="D95" s="214" t="s">
        <v>14</v>
      </c>
      <c r="E95" s="214"/>
      <c r="F95" s="214"/>
      <c r="G95" s="214"/>
      <c r="H95" s="214"/>
      <c r="I95" s="75"/>
      <c r="J95" s="214" t="s">
        <v>17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'00 - Stavební úpravy zpev...'!J28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6" t="s">
        <v>80</v>
      </c>
      <c r="AR95" s="73"/>
      <c r="AS95" s="77">
        <v>0</v>
      </c>
      <c r="AT95" s="78">
        <f>ROUND(SUM(AV95:AW95),2)</f>
        <v>0</v>
      </c>
      <c r="AU95" s="79">
        <f>'00 - Stavební úpravy zpev...'!P126</f>
        <v>0</v>
      </c>
      <c r="AV95" s="78">
        <f>'00 - Stavební úpravy zpev...'!J31</f>
        <v>0</v>
      </c>
      <c r="AW95" s="78">
        <f>'00 - Stavební úpravy zpev...'!J32</f>
        <v>0</v>
      </c>
      <c r="AX95" s="78">
        <f>'00 - Stavební úpravy zpev...'!J33</f>
        <v>0</v>
      </c>
      <c r="AY95" s="78">
        <f>'00 - Stavební úpravy zpev...'!J34</f>
        <v>0</v>
      </c>
      <c r="AZ95" s="78">
        <f>'00 - Stavební úpravy zpev...'!F31</f>
        <v>0</v>
      </c>
      <c r="BA95" s="78">
        <f>'00 - Stavební úpravy zpev...'!F32</f>
        <v>0</v>
      </c>
      <c r="BB95" s="78">
        <f>'00 - Stavební úpravy zpev...'!F33</f>
        <v>0</v>
      </c>
      <c r="BC95" s="78">
        <f>'00 - Stavební úpravy zpev...'!F34</f>
        <v>0</v>
      </c>
      <c r="BD95" s="80">
        <f>'00 - Stavební úpravy zpev...'!F35</f>
        <v>0</v>
      </c>
      <c r="BT95" s="81" t="s">
        <v>81</v>
      </c>
      <c r="BU95" s="81" t="s">
        <v>82</v>
      </c>
      <c r="BV95" s="81" t="s">
        <v>77</v>
      </c>
      <c r="BW95" s="81" t="s">
        <v>5</v>
      </c>
      <c r="BX95" s="81" t="s">
        <v>78</v>
      </c>
      <c r="CL95" s="81" t="s">
        <v>1</v>
      </c>
    </row>
    <row r="96" spans="1:90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6eu2Wz2cgjKB2/IjywSHL/eafXWtNhsedWOJ1i2/oAEbpgXJtj/mixcwggI+462KwKAPCMZTlMT/MD3aLd41ow==" saltValue="nrNrPDGb6h0oQSxrGE4HAZ6uNOPwLvA/BEOxbI8lILKtt4DGgEvncyjva0xgTShp2U32mP+lEb5Jt3Qa/DVd9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 - Stavební úpravy zpe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84</v>
      </c>
      <c r="L4" s="19"/>
      <c r="M4" s="82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30" customHeight="1">
      <c r="B7" s="31"/>
      <c r="E7" s="198" t="s">
        <v>17</v>
      </c>
      <c r="F7" s="217"/>
      <c r="G7" s="217"/>
      <c r="H7" s="217"/>
      <c r="L7" s="31"/>
    </row>
    <row r="8" spans="2:46" s="1" customFormat="1" ht="11.25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1" t="str">
        <f>'Rekapitulace stavby'!AN8</f>
        <v>12. 7. 2019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">
        <v>1</v>
      </c>
      <c r="L12" s="31"/>
    </row>
    <row r="13" spans="2:46" s="1" customFormat="1" ht="18" customHeight="1">
      <c r="B13" s="31"/>
      <c r="E13" s="24" t="s">
        <v>26</v>
      </c>
      <c r="I13" s="26" t="s">
        <v>27</v>
      </c>
      <c r="J13" s="24" t="s">
        <v>1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28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18" t="str">
        <f>'Rekapitulace stavby'!E14</f>
        <v>Vyplň údaj</v>
      </c>
      <c r="F16" s="182"/>
      <c r="G16" s="182"/>
      <c r="H16" s="182"/>
      <c r="I16" s="26" t="s">
        <v>27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30</v>
      </c>
      <c r="I18" s="26" t="s">
        <v>25</v>
      </c>
      <c r="J18" s="24" t="s">
        <v>1</v>
      </c>
      <c r="L18" s="31"/>
    </row>
    <row r="19" spans="2:12" s="1" customFormat="1" ht="18" customHeight="1">
      <c r="B19" s="31"/>
      <c r="E19" s="24" t="s">
        <v>31</v>
      </c>
      <c r="I19" s="26" t="s">
        <v>27</v>
      </c>
      <c r="J19" s="24" t="s">
        <v>1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33</v>
      </c>
      <c r="I21" s="26" t="s">
        <v>25</v>
      </c>
      <c r="J21" s="24" t="s">
        <v>1</v>
      </c>
      <c r="L21" s="31"/>
    </row>
    <row r="22" spans="2:12" s="1" customFormat="1" ht="18" customHeight="1">
      <c r="B22" s="31"/>
      <c r="E22" s="24" t="s">
        <v>34</v>
      </c>
      <c r="I22" s="26" t="s">
        <v>27</v>
      </c>
      <c r="J22" s="24" t="s">
        <v>1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35</v>
      </c>
      <c r="L24" s="31"/>
    </row>
    <row r="25" spans="2:12" s="7" customFormat="1" ht="16.5" customHeight="1">
      <c r="B25" s="83"/>
      <c r="E25" s="187" t="s">
        <v>1</v>
      </c>
      <c r="F25" s="187"/>
      <c r="G25" s="187"/>
      <c r="H25" s="187"/>
      <c r="L25" s="83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4" t="s">
        <v>36</v>
      </c>
      <c r="J28" s="65">
        <f>ROUND(J126,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F30" s="34" t="s">
        <v>38</v>
      </c>
      <c r="I30" s="34" t="s">
        <v>37</v>
      </c>
      <c r="J30" s="34" t="s">
        <v>39</v>
      </c>
      <c r="L30" s="31"/>
    </row>
    <row r="31" spans="2:12" s="1" customFormat="1" ht="14.45" customHeight="1">
      <c r="B31" s="31"/>
      <c r="D31" s="54" t="s">
        <v>40</v>
      </c>
      <c r="E31" s="26" t="s">
        <v>41</v>
      </c>
      <c r="F31" s="85">
        <f>ROUND((SUM(BE126:BE277)),  2)</f>
        <v>0</v>
      </c>
      <c r="I31" s="86">
        <v>0.21</v>
      </c>
      <c r="J31" s="85">
        <f>ROUND(((SUM(BE126:BE277))*I31),  2)</f>
        <v>0</v>
      </c>
      <c r="L31" s="31"/>
    </row>
    <row r="32" spans="2:12" s="1" customFormat="1" ht="14.45" customHeight="1">
      <c r="B32" s="31"/>
      <c r="E32" s="26" t="s">
        <v>42</v>
      </c>
      <c r="F32" s="85">
        <f>ROUND((SUM(BF126:BF277)),  2)</f>
        <v>0</v>
      </c>
      <c r="I32" s="86">
        <v>0.15</v>
      </c>
      <c r="J32" s="85">
        <f>ROUND(((SUM(BF126:BF277))*I32),  2)</f>
        <v>0</v>
      </c>
      <c r="L32" s="31"/>
    </row>
    <row r="33" spans="2:12" s="1" customFormat="1" ht="14.45" hidden="1" customHeight="1">
      <c r="B33" s="31"/>
      <c r="E33" s="26" t="s">
        <v>43</v>
      </c>
      <c r="F33" s="85">
        <f>ROUND((SUM(BG126:BG277)),  2)</f>
        <v>0</v>
      </c>
      <c r="I33" s="86">
        <v>0.21</v>
      </c>
      <c r="J33" s="85">
        <f>0</f>
        <v>0</v>
      </c>
      <c r="L33" s="31"/>
    </row>
    <row r="34" spans="2:12" s="1" customFormat="1" ht="14.45" hidden="1" customHeight="1">
      <c r="B34" s="31"/>
      <c r="E34" s="26" t="s">
        <v>44</v>
      </c>
      <c r="F34" s="85">
        <f>ROUND((SUM(BH126:BH277)),  2)</f>
        <v>0</v>
      </c>
      <c r="I34" s="86">
        <v>0.15</v>
      </c>
      <c r="J34" s="85">
        <f>0</f>
        <v>0</v>
      </c>
      <c r="L34" s="31"/>
    </row>
    <row r="35" spans="2:12" s="1" customFormat="1" ht="14.45" hidden="1" customHeight="1">
      <c r="B35" s="31"/>
      <c r="E35" s="26" t="s">
        <v>45</v>
      </c>
      <c r="F35" s="85">
        <f>ROUND((SUM(BI126:BI277)),  2)</f>
        <v>0</v>
      </c>
      <c r="I35" s="86">
        <v>0</v>
      </c>
      <c r="J35" s="85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7"/>
      <c r="D37" s="88" t="s">
        <v>46</v>
      </c>
      <c r="E37" s="56"/>
      <c r="F37" s="56"/>
      <c r="G37" s="89" t="s">
        <v>47</v>
      </c>
      <c r="H37" s="90" t="s">
        <v>48</v>
      </c>
      <c r="I37" s="56"/>
      <c r="J37" s="91">
        <f>SUM(J28:J35)</f>
        <v>0</v>
      </c>
      <c r="K37" s="92"/>
      <c r="L37" s="31"/>
    </row>
    <row r="38" spans="2:12" s="1" customFormat="1" ht="14.45" customHeight="1">
      <c r="B38" s="31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3" t="s">
        <v>52</v>
      </c>
      <c r="G61" s="42" t="s">
        <v>51</v>
      </c>
      <c r="H61" s="33"/>
      <c r="I61" s="33"/>
      <c r="J61" s="94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3" t="s">
        <v>52</v>
      </c>
      <c r="G76" s="42" t="s">
        <v>51</v>
      </c>
      <c r="H76" s="33"/>
      <c r="I76" s="33"/>
      <c r="J76" s="94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30" customHeight="1">
      <c r="B85" s="31"/>
      <c r="E85" s="198" t="str">
        <f>E7</f>
        <v>Stavební úpravy zpevněné plochy a oplocení - Areál Gymnázia Poděbrady - Etapa 1 - verze zámková dlažba</v>
      </c>
      <c r="F85" s="217"/>
      <c r="G85" s="217"/>
      <c r="H85" s="217"/>
      <c r="L85" s="31"/>
    </row>
    <row r="86" spans="2:47" s="1" customFormat="1" ht="6.95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>Areál Gymnázia v Poděbradech</v>
      </c>
      <c r="I87" s="26" t="s">
        <v>22</v>
      </c>
      <c r="J87" s="51" t="str">
        <f>IF(J10="","",J10)</f>
        <v>12. 7. 2019</v>
      </c>
      <c r="L87" s="31"/>
    </row>
    <row r="88" spans="2:47" s="1" customFormat="1" ht="6.95" customHeight="1">
      <c r="B88" s="31"/>
      <c r="L88" s="31"/>
    </row>
    <row r="89" spans="2:47" s="1" customFormat="1" ht="15.2" customHeight="1">
      <c r="B89" s="31"/>
      <c r="C89" s="26" t="s">
        <v>24</v>
      </c>
      <c r="F89" s="24" t="str">
        <f>E13</f>
        <v>Středočeský kraj</v>
      </c>
      <c r="I89" s="26" t="s">
        <v>30</v>
      </c>
      <c r="J89" s="29" t="str">
        <f>E19</f>
        <v>ANDAMI s.r.o.</v>
      </c>
      <c r="L89" s="31"/>
    </row>
    <row r="90" spans="2:47" s="1" customFormat="1" ht="15.2" customHeight="1">
      <c r="B90" s="31"/>
      <c r="C90" s="26" t="s">
        <v>28</v>
      </c>
      <c r="F90" s="24" t="str">
        <f>IF(E16="","",E16)</f>
        <v>Vyplň údaj</v>
      </c>
      <c r="I90" s="26" t="s">
        <v>33</v>
      </c>
      <c r="J90" s="29" t="str">
        <f>E22</f>
        <v>Michal Kubelka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5" t="s">
        <v>86</v>
      </c>
      <c r="D92" s="87"/>
      <c r="E92" s="87"/>
      <c r="F92" s="87"/>
      <c r="G92" s="87"/>
      <c r="H92" s="87"/>
      <c r="I92" s="87"/>
      <c r="J92" s="96" t="s">
        <v>87</v>
      </c>
      <c r="K92" s="87"/>
      <c r="L92" s="31"/>
    </row>
    <row r="93" spans="2:47" s="1" customFormat="1" ht="10.35" customHeight="1">
      <c r="B93" s="31"/>
      <c r="L93" s="31"/>
    </row>
    <row r="94" spans="2:47" s="1" customFormat="1" ht="22.9" customHeight="1">
      <c r="B94" s="31"/>
      <c r="C94" s="97" t="s">
        <v>88</v>
      </c>
      <c r="J94" s="65">
        <f>J126</f>
        <v>0</v>
      </c>
      <c r="L94" s="31"/>
      <c r="AU94" s="16" t="s">
        <v>89</v>
      </c>
    </row>
    <row r="95" spans="2:47" s="8" customFormat="1" ht="24.95" customHeight="1">
      <c r="B95" s="98"/>
      <c r="D95" s="99" t="s">
        <v>90</v>
      </c>
      <c r="E95" s="100"/>
      <c r="F95" s="100"/>
      <c r="G95" s="100"/>
      <c r="H95" s="100"/>
      <c r="I95" s="100"/>
      <c r="J95" s="101">
        <f>J127</f>
        <v>0</v>
      </c>
      <c r="L95" s="98"/>
    </row>
    <row r="96" spans="2:47" s="9" customFormat="1" ht="19.899999999999999" customHeight="1">
      <c r="B96" s="102"/>
      <c r="D96" s="103" t="s">
        <v>91</v>
      </c>
      <c r="E96" s="104"/>
      <c r="F96" s="104"/>
      <c r="G96" s="104"/>
      <c r="H96" s="104"/>
      <c r="I96" s="104"/>
      <c r="J96" s="105">
        <f>J128</f>
        <v>0</v>
      </c>
      <c r="L96" s="102"/>
    </row>
    <row r="97" spans="2:12" s="9" customFormat="1" ht="19.899999999999999" customHeight="1">
      <c r="B97" s="102"/>
      <c r="D97" s="103" t="s">
        <v>92</v>
      </c>
      <c r="E97" s="104"/>
      <c r="F97" s="104"/>
      <c r="G97" s="104"/>
      <c r="H97" s="104"/>
      <c r="I97" s="104"/>
      <c r="J97" s="105">
        <f>J197</f>
        <v>0</v>
      </c>
      <c r="L97" s="102"/>
    </row>
    <row r="98" spans="2:12" s="9" customFormat="1" ht="19.899999999999999" customHeight="1">
      <c r="B98" s="102"/>
      <c r="D98" s="103" t="s">
        <v>93</v>
      </c>
      <c r="E98" s="104"/>
      <c r="F98" s="104"/>
      <c r="G98" s="104"/>
      <c r="H98" s="104"/>
      <c r="I98" s="104"/>
      <c r="J98" s="105">
        <f>J201</f>
        <v>0</v>
      </c>
      <c r="L98" s="102"/>
    </row>
    <row r="99" spans="2:12" s="9" customFormat="1" ht="19.899999999999999" customHeight="1">
      <c r="B99" s="102"/>
      <c r="D99" s="103" t="s">
        <v>94</v>
      </c>
      <c r="E99" s="104"/>
      <c r="F99" s="104"/>
      <c r="G99" s="104"/>
      <c r="H99" s="104"/>
      <c r="I99" s="104"/>
      <c r="J99" s="105">
        <f>J232</f>
        <v>0</v>
      </c>
      <c r="L99" s="102"/>
    </row>
    <row r="100" spans="2:12" s="9" customFormat="1" ht="19.899999999999999" customHeight="1">
      <c r="B100" s="102"/>
      <c r="D100" s="103" t="s">
        <v>95</v>
      </c>
      <c r="E100" s="104"/>
      <c r="F100" s="104"/>
      <c r="G100" s="104"/>
      <c r="H100" s="104"/>
      <c r="I100" s="104"/>
      <c r="J100" s="105">
        <f>J239</f>
        <v>0</v>
      </c>
      <c r="L100" s="102"/>
    </row>
    <row r="101" spans="2:12" s="9" customFormat="1" ht="19.899999999999999" customHeight="1">
      <c r="B101" s="102"/>
      <c r="D101" s="103" t="s">
        <v>96</v>
      </c>
      <c r="E101" s="104"/>
      <c r="F101" s="104"/>
      <c r="G101" s="104"/>
      <c r="H101" s="104"/>
      <c r="I101" s="104"/>
      <c r="J101" s="105">
        <f>J247</f>
        <v>0</v>
      </c>
      <c r="L101" s="102"/>
    </row>
    <row r="102" spans="2:12" s="9" customFormat="1" ht="19.899999999999999" customHeight="1">
      <c r="B102" s="102"/>
      <c r="D102" s="103" t="s">
        <v>97</v>
      </c>
      <c r="E102" s="104"/>
      <c r="F102" s="104"/>
      <c r="G102" s="104"/>
      <c r="H102" s="104"/>
      <c r="I102" s="104"/>
      <c r="J102" s="105">
        <f>J253</f>
        <v>0</v>
      </c>
      <c r="L102" s="102"/>
    </row>
    <row r="103" spans="2:12" s="9" customFormat="1" ht="19.899999999999999" customHeight="1">
      <c r="B103" s="102"/>
      <c r="D103" s="103" t="s">
        <v>98</v>
      </c>
      <c r="E103" s="104"/>
      <c r="F103" s="104"/>
      <c r="G103" s="104"/>
      <c r="H103" s="104"/>
      <c r="I103" s="104"/>
      <c r="J103" s="105">
        <f>J264</f>
        <v>0</v>
      </c>
      <c r="L103" s="102"/>
    </row>
    <row r="104" spans="2:12" s="8" customFormat="1" ht="24.95" customHeight="1">
      <c r="B104" s="98"/>
      <c r="D104" s="99" t="s">
        <v>99</v>
      </c>
      <c r="E104" s="100"/>
      <c r="F104" s="100"/>
      <c r="G104" s="100"/>
      <c r="H104" s="100"/>
      <c r="I104" s="100"/>
      <c r="J104" s="101">
        <f>J267</f>
        <v>0</v>
      </c>
      <c r="L104" s="98"/>
    </row>
    <row r="105" spans="2:12" s="9" customFormat="1" ht="19.899999999999999" customHeight="1">
      <c r="B105" s="102"/>
      <c r="D105" s="103" t="s">
        <v>100</v>
      </c>
      <c r="E105" s="104"/>
      <c r="F105" s="104"/>
      <c r="G105" s="104"/>
      <c r="H105" s="104"/>
      <c r="I105" s="104"/>
      <c r="J105" s="105">
        <f>J268</f>
        <v>0</v>
      </c>
      <c r="L105" s="102"/>
    </row>
    <row r="106" spans="2:12" s="9" customFormat="1" ht="19.899999999999999" customHeight="1">
      <c r="B106" s="102"/>
      <c r="D106" s="103" t="s">
        <v>101</v>
      </c>
      <c r="E106" s="104"/>
      <c r="F106" s="104"/>
      <c r="G106" s="104"/>
      <c r="H106" s="104"/>
      <c r="I106" s="104"/>
      <c r="J106" s="105">
        <f>J271</f>
        <v>0</v>
      </c>
      <c r="L106" s="102"/>
    </row>
    <row r="107" spans="2:12" s="9" customFormat="1" ht="19.899999999999999" customHeight="1">
      <c r="B107" s="102"/>
      <c r="D107" s="103" t="s">
        <v>102</v>
      </c>
      <c r="E107" s="104"/>
      <c r="F107" s="104"/>
      <c r="G107" s="104"/>
      <c r="H107" s="104"/>
      <c r="I107" s="104"/>
      <c r="J107" s="105">
        <f>J274</f>
        <v>0</v>
      </c>
      <c r="L107" s="102"/>
    </row>
    <row r="108" spans="2:12" s="9" customFormat="1" ht="19.899999999999999" customHeight="1">
      <c r="B108" s="102"/>
      <c r="D108" s="103" t="s">
        <v>103</v>
      </c>
      <c r="E108" s="104"/>
      <c r="F108" s="104"/>
      <c r="G108" s="104"/>
      <c r="H108" s="104"/>
      <c r="I108" s="104"/>
      <c r="J108" s="105">
        <f>J276</f>
        <v>0</v>
      </c>
      <c r="L108" s="102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104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30" customHeight="1">
      <c r="B118" s="31"/>
      <c r="E118" s="198" t="str">
        <f>E7</f>
        <v>Stavební úpravy zpevněné plochy a oplocení - Areál Gymnázia Poděbrady - Etapa 1 - verze zámková dlažba</v>
      </c>
      <c r="F118" s="217"/>
      <c r="G118" s="217"/>
      <c r="H118" s="217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F10</f>
        <v>Areál Gymnázia v Poděbradech</v>
      </c>
      <c r="I120" s="26" t="s">
        <v>22</v>
      </c>
      <c r="J120" s="51" t="str">
        <f>IF(J10="","",J10)</f>
        <v>12. 7. 2019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E13</f>
        <v>Středočeský kraj</v>
      </c>
      <c r="I122" s="26" t="s">
        <v>30</v>
      </c>
      <c r="J122" s="29" t="str">
        <f>E19</f>
        <v>ANDAMI s.r.o.</v>
      </c>
      <c r="L122" s="31"/>
    </row>
    <row r="123" spans="2:63" s="1" customFormat="1" ht="15.2" customHeight="1">
      <c r="B123" s="31"/>
      <c r="C123" s="26" t="s">
        <v>28</v>
      </c>
      <c r="F123" s="24" t="str">
        <f>IF(E16="","",E16)</f>
        <v>Vyplň údaj</v>
      </c>
      <c r="I123" s="26" t="s">
        <v>33</v>
      </c>
      <c r="J123" s="29" t="str">
        <f>E22</f>
        <v>Michal Kubelka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06"/>
      <c r="C125" s="107" t="s">
        <v>105</v>
      </c>
      <c r="D125" s="108" t="s">
        <v>61</v>
      </c>
      <c r="E125" s="108" t="s">
        <v>57</v>
      </c>
      <c r="F125" s="108" t="s">
        <v>58</v>
      </c>
      <c r="G125" s="108" t="s">
        <v>106</v>
      </c>
      <c r="H125" s="108" t="s">
        <v>107</v>
      </c>
      <c r="I125" s="108" t="s">
        <v>108</v>
      </c>
      <c r="J125" s="108" t="s">
        <v>87</v>
      </c>
      <c r="K125" s="109" t="s">
        <v>109</v>
      </c>
      <c r="L125" s="106"/>
      <c r="M125" s="58" t="s">
        <v>1</v>
      </c>
      <c r="N125" s="59" t="s">
        <v>40</v>
      </c>
      <c r="O125" s="59" t="s">
        <v>110</v>
      </c>
      <c r="P125" s="59" t="s">
        <v>111</v>
      </c>
      <c r="Q125" s="59" t="s">
        <v>112</v>
      </c>
      <c r="R125" s="59" t="s">
        <v>113</v>
      </c>
      <c r="S125" s="59" t="s">
        <v>114</v>
      </c>
      <c r="T125" s="60" t="s">
        <v>115</v>
      </c>
    </row>
    <row r="126" spans="2:63" s="1" customFormat="1" ht="22.9" customHeight="1">
      <c r="B126" s="31"/>
      <c r="C126" s="63" t="s">
        <v>116</v>
      </c>
      <c r="J126" s="110">
        <f>BK126</f>
        <v>0</v>
      </c>
      <c r="L126" s="31"/>
      <c r="M126" s="61"/>
      <c r="N126" s="52"/>
      <c r="O126" s="52"/>
      <c r="P126" s="111">
        <f>P127+P267</f>
        <v>0</v>
      </c>
      <c r="Q126" s="52"/>
      <c r="R126" s="111">
        <f>R127+R267</f>
        <v>208.491614</v>
      </c>
      <c r="S126" s="52"/>
      <c r="T126" s="112">
        <f>T127+T267</f>
        <v>300.827</v>
      </c>
      <c r="AT126" s="16" t="s">
        <v>75</v>
      </c>
      <c r="AU126" s="16" t="s">
        <v>89</v>
      </c>
      <c r="BK126" s="113">
        <f>BK127+BK267</f>
        <v>0</v>
      </c>
    </row>
    <row r="127" spans="2:63" s="11" customFormat="1" ht="25.9" customHeight="1">
      <c r="B127" s="114"/>
      <c r="D127" s="115" t="s">
        <v>75</v>
      </c>
      <c r="E127" s="116" t="s">
        <v>117</v>
      </c>
      <c r="F127" s="116" t="s">
        <v>118</v>
      </c>
      <c r="I127" s="117"/>
      <c r="J127" s="118">
        <f>BK127</f>
        <v>0</v>
      </c>
      <c r="L127" s="114"/>
      <c r="M127" s="119"/>
      <c r="P127" s="120">
        <f>P128+P197+P201+P232+P239+P247+P253+P264</f>
        <v>0</v>
      </c>
      <c r="R127" s="120">
        <f>R128+R197+R201+R232+R239+R247+R253+R264</f>
        <v>208.491614</v>
      </c>
      <c r="T127" s="121">
        <f>T128+T197+T201+T232+T239+T247+T253+T264</f>
        <v>300.827</v>
      </c>
      <c r="AR127" s="115" t="s">
        <v>81</v>
      </c>
      <c r="AT127" s="122" t="s">
        <v>75</v>
      </c>
      <c r="AU127" s="122" t="s">
        <v>76</v>
      </c>
      <c r="AY127" s="115" t="s">
        <v>119</v>
      </c>
      <c r="BK127" s="123">
        <f>BK128+BK197+BK201+BK232+BK239+BK247+BK253+BK264</f>
        <v>0</v>
      </c>
    </row>
    <row r="128" spans="2:63" s="11" customFormat="1" ht="22.9" customHeight="1">
      <c r="B128" s="114"/>
      <c r="D128" s="115" t="s">
        <v>75</v>
      </c>
      <c r="E128" s="124" t="s">
        <v>81</v>
      </c>
      <c r="F128" s="124" t="s">
        <v>120</v>
      </c>
      <c r="I128" s="117"/>
      <c r="J128" s="125">
        <f>BK128</f>
        <v>0</v>
      </c>
      <c r="L128" s="114"/>
      <c r="M128" s="119"/>
      <c r="P128" s="120">
        <f>SUM(P129:P196)</f>
        <v>0</v>
      </c>
      <c r="R128" s="120">
        <f>SUM(R129:R196)</f>
        <v>18.087085999999999</v>
      </c>
      <c r="T128" s="121">
        <f>SUM(T129:T196)</f>
        <v>300.827</v>
      </c>
      <c r="AR128" s="115" t="s">
        <v>81</v>
      </c>
      <c r="AT128" s="122" t="s">
        <v>75</v>
      </c>
      <c r="AU128" s="122" t="s">
        <v>81</v>
      </c>
      <c r="AY128" s="115" t="s">
        <v>119</v>
      </c>
      <c r="BK128" s="123">
        <f>SUM(BK129:BK196)</f>
        <v>0</v>
      </c>
    </row>
    <row r="129" spans="2:65" s="1" customFormat="1" ht="37.9" customHeight="1">
      <c r="B129" s="31"/>
      <c r="C129" s="126" t="s">
        <v>81</v>
      </c>
      <c r="D129" s="126" t="s">
        <v>121</v>
      </c>
      <c r="E129" s="127" t="s">
        <v>122</v>
      </c>
      <c r="F129" s="128" t="s">
        <v>123</v>
      </c>
      <c r="G129" s="129" t="s">
        <v>124</v>
      </c>
      <c r="H129" s="130">
        <v>28</v>
      </c>
      <c r="I129" s="131"/>
      <c r="J129" s="132">
        <f>ROUND(I129*H129,2)</f>
        <v>0</v>
      </c>
      <c r="K129" s="128" t="s">
        <v>125</v>
      </c>
      <c r="L129" s="31"/>
      <c r="M129" s="133" t="s">
        <v>1</v>
      </c>
      <c r="N129" s="134" t="s">
        <v>41</v>
      </c>
      <c r="P129" s="135">
        <f>O129*H129</f>
        <v>0</v>
      </c>
      <c r="Q129" s="135">
        <v>0</v>
      </c>
      <c r="R129" s="135">
        <f>Q129*H129</f>
        <v>0</v>
      </c>
      <c r="S129" s="135">
        <v>0.26</v>
      </c>
      <c r="T129" s="136">
        <f>S129*H129</f>
        <v>7.28</v>
      </c>
      <c r="AR129" s="137" t="s">
        <v>126</v>
      </c>
      <c r="AT129" s="137" t="s">
        <v>121</v>
      </c>
      <c r="AU129" s="137" t="s">
        <v>83</v>
      </c>
      <c r="AY129" s="16" t="s">
        <v>119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6" t="s">
        <v>81</v>
      </c>
      <c r="BK129" s="138">
        <f>ROUND(I129*H129,2)</f>
        <v>0</v>
      </c>
      <c r="BL129" s="16" t="s">
        <v>126</v>
      </c>
      <c r="BM129" s="137" t="s">
        <v>127</v>
      </c>
    </row>
    <row r="130" spans="2:65" s="1" customFormat="1" ht="11.25">
      <c r="B130" s="31"/>
      <c r="D130" s="139" t="s">
        <v>128</v>
      </c>
      <c r="F130" s="140" t="s">
        <v>129</v>
      </c>
      <c r="I130" s="141"/>
      <c r="L130" s="31"/>
      <c r="M130" s="142"/>
      <c r="T130" s="55"/>
      <c r="AT130" s="16" t="s">
        <v>128</v>
      </c>
      <c r="AU130" s="16" t="s">
        <v>83</v>
      </c>
    </row>
    <row r="131" spans="2:65" s="1" customFormat="1" ht="37.9" customHeight="1">
      <c r="B131" s="31"/>
      <c r="C131" s="126" t="s">
        <v>83</v>
      </c>
      <c r="D131" s="126" t="s">
        <v>121</v>
      </c>
      <c r="E131" s="127" t="s">
        <v>130</v>
      </c>
      <c r="F131" s="128" t="s">
        <v>131</v>
      </c>
      <c r="G131" s="129" t="s">
        <v>124</v>
      </c>
      <c r="H131" s="130">
        <v>351.9</v>
      </c>
      <c r="I131" s="131"/>
      <c r="J131" s="132">
        <f>ROUND(I131*H131,2)</f>
        <v>0</v>
      </c>
      <c r="K131" s="128" t="s">
        <v>125</v>
      </c>
      <c r="L131" s="31"/>
      <c r="M131" s="133" t="s">
        <v>1</v>
      </c>
      <c r="N131" s="134" t="s">
        <v>41</v>
      </c>
      <c r="P131" s="135">
        <f>O131*H131</f>
        <v>0</v>
      </c>
      <c r="Q131" s="135">
        <v>0</v>
      </c>
      <c r="R131" s="135">
        <f>Q131*H131</f>
        <v>0</v>
      </c>
      <c r="S131" s="135">
        <v>0.63</v>
      </c>
      <c r="T131" s="136">
        <f>S131*H131</f>
        <v>221.69699999999997</v>
      </c>
      <c r="AR131" s="137" t="s">
        <v>126</v>
      </c>
      <c r="AT131" s="137" t="s">
        <v>121</v>
      </c>
      <c r="AU131" s="137" t="s">
        <v>83</v>
      </c>
      <c r="AY131" s="16" t="s">
        <v>119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81</v>
      </c>
      <c r="BK131" s="138">
        <f>ROUND(I131*H131,2)</f>
        <v>0</v>
      </c>
      <c r="BL131" s="16" t="s">
        <v>126</v>
      </c>
      <c r="BM131" s="137" t="s">
        <v>132</v>
      </c>
    </row>
    <row r="132" spans="2:65" s="1" customFormat="1" ht="11.25">
      <c r="B132" s="31"/>
      <c r="D132" s="139" t="s">
        <v>128</v>
      </c>
      <c r="F132" s="140" t="s">
        <v>133</v>
      </c>
      <c r="I132" s="141"/>
      <c r="L132" s="31"/>
      <c r="M132" s="142"/>
      <c r="T132" s="55"/>
      <c r="AT132" s="16" t="s">
        <v>128</v>
      </c>
      <c r="AU132" s="16" t="s">
        <v>83</v>
      </c>
    </row>
    <row r="133" spans="2:65" s="1" customFormat="1" ht="37.9" customHeight="1">
      <c r="B133" s="31"/>
      <c r="C133" s="126" t="s">
        <v>134</v>
      </c>
      <c r="D133" s="126" t="s">
        <v>121</v>
      </c>
      <c r="E133" s="127" t="s">
        <v>135</v>
      </c>
      <c r="F133" s="128" t="s">
        <v>136</v>
      </c>
      <c r="G133" s="129" t="s">
        <v>124</v>
      </c>
      <c r="H133" s="130">
        <v>239.5</v>
      </c>
      <c r="I133" s="131"/>
      <c r="J133" s="132">
        <f>ROUND(I133*H133,2)</f>
        <v>0</v>
      </c>
      <c r="K133" s="128" t="s">
        <v>125</v>
      </c>
      <c r="L133" s="31"/>
      <c r="M133" s="133" t="s">
        <v>1</v>
      </c>
      <c r="N133" s="134" t="s">
        <v>41</v>
      </c>
      <c r="P133" s="135">
        <f>O133*H133</f>
        <v>0</v>
      </c>
      <c r="Q133" s="135">
        <v>0</v>
      </c>
      <c r="R133" s="135">
        <f>Q133*H133</f>
        <v>0</v>
      </c>
      <c r="S133" s="135">
        <v>0.3</v>
      </c>
      <c r="T133" s="136">
        <f>S133*H133</f>
        <v>71.849999999999994</v>
      </c>
      <c r="AR133" s="137" t="s">
        <v>126</v>
      </c>
      <c r="AT133" s="137" t="s">
        <v>121</v>
      </c>
      <c r="AU133" s="137" t="s">
        <v>83</v>
      </c>
      <c r="AY133" s="16" t="s">
        <v>119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6" t="s">
        <v>81</v>
      </c>
      <c r="BK133" s="138">
        <f>ROUND(I133*H133,2)</f>
        <v>0</v>
      </c>
      <c r="BL133" s="16" t="s">
        <v>126</v>
      </c>
      <c r="BM133" s="137" t="s">
        <v>137</v>
      </c>
    </row>
    <row r="134" spans="2:65" s="1" customFormat="1" ht="11.25">
      <c r="B134" s="31"/>
      <c r="D134" s="139" t="s">
        <v>128</v>
      </c>
      <c r="F134" s="140" t="s">
        <v>138</v>
      </c>
      <c r="I134" s="141"/>
      <c r="L134" s="31"/>
      <c r="M134" s="142"/>
      <c r="T134" s="55"/>
      <c r="AT134" s="16" t="s">
        <v>128</v>
      </c>
      <c r="AU134" s="16" t="s">
        <v>83</v>
      </c>
    </row>
    <row r="135" spans="2:65" s="12" customFormat="1" ht="11.25">
      <c r="B135" s="143"/>
      <c r="D135" s="144" t="s">
        <v>139</v>
      </c>
      <c r="E135" s="145" t="s">
        <v>1</v>
      </c>
      <c r="F135" s="146" t="s">
        <v>140</v>
      </c>
      <c r="H135" s="145" t="s">
        <v>1</v>
      </c>
      <c r="I135" s="147"/>
      <c r="L135" s="143"/>
      <c r="M135" s="148"/>
      <c r="T135" s="149"/>
      <c r="AT135" s="145" t="s">
        <v>139</v>
      </c>
      <c r="AU135" s="145" t="s">
        <v>83</v>
      </c>
      <c r="AV135" s="12" t="s">
        <v>81</v>
      </c>
      <c r="AW135" s="12" t="s">
        <v>32</v>
      </c>
      <c r="AX135" s="12" t="s">
        <v>76</v>
      </c>
      <c r="AY135" s="145" t="s">
        <v>119</v>
      </c>
    </row>
    <row r="136" spans="2:65" s="13" customFormat="1" ht="11.25">
      <c r="B136" s="150"/>
      <c r="D136" s="144" t="s">
        <v>139</v>
      </c>
      <c r="E136" s="151" t="s">
        <v>1</v>
      </c>
      <c r="F136" s="152" t="s">
        <v>141</v>
      </c>
      <c r="H136" s="153">
        <v>96.2</v>
      </c>
      <c r="I136" s="154"/>
      <c r="L136" s="150"/>
      <c r="M136" s="155"/>
      <c r="T136" s="156"/>
      <c r="AT136" s="151" t="s">
        <v>139</v>
      </c>
      <c r="AU136" s="151" t="s">
        <v>83</v>
      </c>
      <c r="AV136" s="13" t="s">
        <v>83</v>
      </c>
      <c r="AW136" s="13" t="s">
        <v>32</v>
      </c>
      <c r="AX136" s="13" t="s">
        <v>76</v>
      </c>
      <c r="AY136" s="151" t="s">
        <v>119</v>
      </c>
    </row>
    <row r="137" spans="2:65" s="12" customFormat="1" ht="11.25">
      <c r="B137" s="143"/>
      <c r="D137" s="144" t="s">
        <v>139</v>
      </c>
      <c r="E137" s="145" t="s">
        <v>1</v>
      </c>
      <c r="F137" s="146" t="s">
        <v>142</v>
      </c>
      <c r="H137" s="145" t="s">
        <v>1</v>
      </c>
      <c r="I137" s="147"/>
      <c r="L137" s="143"/>
      <c r="M137" s="148"/>
      <c r="T137" s="149"/>
      <c r="AT137" s="145" t="s">
        <v>139</v>
      </c>
      <c r="AU137" s="145" t="s">
        <v>83</v>
      </c>
      <c r="AV137" s="12" t="s">
        <v>81</v>
      </c>
      <c r="AW137" s="12" t="s">
        <v>32</v>
      </c>
      <c r="AX137" s="12" t="s">
        <v>76</v>
      </c>
      <c r="AY137" s="145" t="s">
        <v>119</v>
      </c>
    </row>
    <row r="138" spans="2:65" s="13" customFormat="1" ht="11.25">
      <c r="B138" s="150"/>
      <c r="D138" s="144" t="s">
        <v>139</v>
      </c>
      <c r="E138" s="151" t="s">
        <v>1</v>
      </c>
      <c r="F138" s="152" t="s">
        <v>143</v>
      </c>
      <c r="H138" s="153">
        <v>115.3</v>
      </c>
      <c r="I138" s="154"/>
      <c r="L138" s="150"/>
      <c r="M138" s="155"/>
      <c r="T138" s="156"/>
      <c r="AT138" s="151" t="s">
        <v>139</v>
      </c>
      <c r="AU138" s="151" t="s">
        <v>83</v>
      </c>
      <c r="AV138" s="13" t="s">
        <v>83</v>
      </c>
      <c r="AW138" s="13" t="s">
        <v>32</v>
      </c>
      <c r="AX138" s="13" t="s">
        <v>76</v>
      </c>
      <c r="AY138" s="151" t="s">
        <v>119</v>
      </c>
    </row>
    <row r="139" spans="2:65" s="12" customFormat="1" ht="11.25">
      <c r="B139" s="143"/>
      <c r="D139" s="144" t="s">
        <v>139</v>
      </c>
      <c r="E139" s="145" t="s">
        <v>1</v>
      </c>
      <c r="F139" s="146" t="s">
        <v>144</v>
      </c>
      <c r="H139" s="145" t="s">
        <v>1</v>
      </c>
      <c r="I139" s="147"/>
      <c r="L139" s="143"/>
      <c r="M139" s="148"/>
      <c r="T139" s="149"/>
      <c r="AT139" s="145" t="s">
        <v>139</v>
      </c>
      <c r="AU139" s="145" t="s">
        <v>83</v>
      </c>
      <c r="AV139" s="12" t="s">
        <v>81</v>
      </c>
      <c r="AW139" s="12" t="s">
        <v>32</v>
      </c>
      <c r="AX139" s="12" t="s">
        <v>76</v>
      </c>
      <c r="AY139" s="145" t="s">
        <v>119</v>
      </c>
    </row>
    <row r="140" spans="2:65" s="13" customFormat="1" ht="11.25">
      <c r="B140" s="150"/>
      <c r="D140" s="144" t="s">
        <v>139</v>
      </c>
      <c r="E140" s="151" t="s">
        <v>1</v>
      </c>
      <c r="F140" s="152" t="s">
        <v>145</v>
      </c>
      <c r="H140" s="153">
        <v>28</v>
      </c>
      <c r="I140" s="154"/>
      <c r="L140" s="150"/>
      <c r="M140" s="155"/>
      <c r="T140" s="156"/>
      <c r="AT140" s="151" t="s">
        <v>139</v>
      </c>
      <c r="AU140" s="151" t="s">
        <v>83</v>
      </c>
      <c r="AV140" s="13" t="s">
        <v>83</v>
      </c>
      <c r="AW140" s="13" t="s">
        <v>32</v>
      </c>
      <c r="AX140" s="13" t="s">
        <v>76</v>
      </c>
      <c r="AY140" s="151" t="s">
        <v>119</v>
      </c>
    </row>
    <row r="141" spans="2:65" s="14" customFormat="1" ht="11.25">
      <c r="B141" s="157"/>
      <c r="D141" s="144" t="s">
        <v>139</v>
      </c>
      <c r="E141" s="158" t="s">
        <v>1</v>
      </c>
      <c r="F141" s="159" t="s">
        <v>146</v>
      </c>
      <c r="H141" s="160">
        <v>239.5</v>
      </c>
      <c r="I141" s="161"/>
      <c r="L141" s="157"/>
      <c r="M141" s="162"/>
      <c r="T141" s="163"/>
      <c r="AT141" s="158" t="s">
        <v>139</v>
      </c>
      <c r="AU141" s="158" t="s">
        <v>83</v>
      </c>
      <c r="AV141" s="14" t="s">
        <v>126</v>
      </c>
      <c r="AW141" s="14" t="s">
        <v>32</v>
      </c>
      <c r="AX141" s="14" t="s">
        <v>81</v>
      </c>
      <c r="AY141" s="158" t="s">
        <v>119</v>
      </c>
    </row>
    <row r="142" spans="2:65" s="1" customFormat="1" ht="24.2" customHeight="1">
      <c r="B142" s="31"/>
      <c r="C142" s="126" t="s">
        <v>126</v>
      </c>
      <c r="D142" s="126" t="s">
        <v>121</v>
      </c>
      <c r="E142" s="127" t="s">
        <v>147</v>
      </c>
      <c r="F142" s="128" t="s">
        <v>148</v>
      </c>
      <c r="G142" s="129" t="s">
        <v>149</v>
      </c>
      <c r="H142" s="130">
        <v>5.1150000000000002</v>
      </c>
      <c r="I142" s="131"/>
      <c r="J142" s="132">
        <f>ROUND(I142*H142,2)</f>
        <v>0</v>
      </c>
      <c r="K142" s="128" t="s">
        <v>150</v>
      </c>
      <c r="L142" s="31"/>
      <c r="M142" s="133" t="s">
        <v>1</v>
      </c>
      <c r="N142" s="134" t="s">
        <v>41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126</v>
      </c>
      <c r="AT142" s="137" t="s">
        <v>121</v>
      </c>
      <c r="AU142" s="137" t="s">
        <v>83</v>
      </c>
      <c r="AY142" s="16" t="s">
        <v>119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6" t="s">
        <v>81</v>
      </c>
      <c r="BK142" s="138">
        <f>ROUND(I142*H142,2)</f>
        <v>0</v>
      </c>
      <c r="BL142" s="16" t="s">
        <v>126</v>
      </c>
      <c r="BM142" s="137" t="s">
        <v>151</v>
      </c>
    </row>
    <row r="143" spans="2:65" s="13" customFormat="1" ht="11.25">
      <c r="B143" s="150"/>
      <c r="D143" s="144" t="s">
        <v>139</v>
      </c>
      <c r="E143" s="151" t="s">
        <v>1</v>
      </c>
      <c r="F143" s="152" t="s">
        <v>152</v>
      </c>
      <c r="H143" s="153">
        <v>5.1150000000000002</v>
      </c>
      <c r="I143" s="154"/>
      <c r="L143" s="150"/>
      <c r="M143" s="155"/>
      <c r="T143" s="156"/>
      <c r="AT143" s="151" t="s">
        <v>139</v>
      </c>
      <c r="AU143" s="151" t="s">
        <v>83</v>
      </c>
      <c r="AV143" s="13" t="s">
        <v>83</v>
      </c>
      <c r="AW143" s="13" t="s">
        <v>32</v>
      </c>
      <c r="AX143" s="13" t="s">
        <v>81</v>
      </c>
      <c r="AY143" s="151" t="s">
        <v>119</v>
      </c>
    </row>
    <row r="144" spans="2:65" s="1" customFormat="1" ht="33" customHeight="1">
      <c r="B144" s="31"/>
      <c r="C144" s="126" t="s">
        <v>153</v>
      </c>
      <c r="D144" s="126" t="s">
        <v>121</v>
      </c>
      <c r="E144" s="127" t="s">
        <v>154</v>
      </c>
      <c r="F144" s="128" t="s">
        <v>155</v>
      </c>
      <c r="G144" s="129" t="s">
        <v>149</v>
      </c>
      <c r="H144" s="130">
        <v>199.83500000000001</v>
      </c>
      <c r="I144" s="131"/>
      <c r="J144" s="132">
        <f>ROUND(I144*H144,2)</f>
        <v>0</v>
      </c>
      <c r="K144" s="128" t="s">
        <v>150</v>
      </c>
      <c r="L144" s="31"/>
      <c r="M144" s="133" t="s">
        <v>1</v>
      </c>
      <c r="N144" s="134" t="s">
        <v>41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126</v>
      </c>
      <c r="AT144" s="137" t="s">
        <v>121</v>
      </c>
      <c r="AU144" s="137" t="s">
        <v>83</v>
      </c>
      <c r="AY144" s="16" t="s">
        <v>119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6" t="s">
        <v>81</v>
      </c>
      <c r="BK144" s="138">
        <f>ROUND(I144*H144,2)</f>
        <v>0</v>
      </c>
      <c r="BL144" s="16" t="s">
        <v>126</v>
      </c>
      <c r="BM144" s="137" t="s">
        <v>156</v>
      </c>
    </row>
    <row r="145" spans="2:65" s="13" customFormat="1" ht="11.25">
      <c r="B145" s="150"/>
      <c r="D145" s="144" t="s">
        <v>139</v>
      </c>
      <c r="E145" s="151" t="s">
        <v>1</v>
      </c>
      <c r="F145" s="152" t="s">
        <v>157</v>
      </c>
      <c r="H145" s="153">
        <v>24.992999999999999</v>
      </c>
      <c r="I145" s="154"/>
      <c r="L145" s="150"/>
      <c r="M145" s="155"/>
      <c r="T145" s="156"/>
      <c r="AT145" s="151" t="s">
        <v>139</v>
      </c>
      <c r="AU145" s="151" t="s">
        <v>83</v>
      </c>
      <c r="AV145" s="13" t="s">
        <v>83</v>
      </c>
      <c r="AW145" s="13" t="s">
        <v>32</v>
      </c>
      <c r="AX145" s="13" t="s">
        <v>76</v>
      </c>
      <c r="AY145" s="151" t="s">
        <v>119</v>
      </c>
    </row>
    <row r="146" spans="2:65" s="13" customFormat="1" ht="11.25">
      <c r="B146" s="150"/>
      <c r="D146" s="144" t="s">
        <v>139</v>
      </c>
      <c r="E146" s="151" t="s">
        <v>1</v>
      </c>
      <c r="F146" s="152" t="s">
        <v>158</v>
      </c>
      <c r="H146" s="153">
        <v>172.39099999999999</v>
      </c>
      <c r="I146" s="154"/>
      <c r="L146" s="150"/>
      <c r="M146" s="155"/>
      <c r="T146" s="156"/>
      <c r="AT146" s="151" t="s">
        <v>139</v>
      </c>
      <c r="AU146" s="151" t="s">
        <v>83</v>
      </c>
      <c r="AV146" s="13" t="s">
        <v>83</v>
      </c>
      <c r="AW146" s="13" t="s">
        <v>32</v>
      </c>
      <c r="AX146" s="13" t="s">
        <v>76</v>
      </c>
      <c r="AY146" s="151" t="s">
        <v>119</v>
      </c>
    </row>
    <row r="147" spans="2:65" s="13" customFormat="1" ht="11.25">
      <c r="B147" s="150"/>
      <c r="D147" s="144" t="s">
        <v>139</v>
      </c>
      <c r="E147" s="151" t="s">
        <v>1</v>
      </c>
      <c r="F147" s="152" t="s">
        <v>159</v>
      </c>
      <c r="H147" s="153">
        <v>191.648</v>
      </c>
      <c r="I147" s="154"/>
      <c r="L147" s="150"/>
      <c r="M147" s="155"/>
      <c r="T147" s="156"/>
      <c r="AT147" s="151" t="s">
        <v>139</v>
      </c>
      <c r="AU147" s="151" t="s">
        <v>83</v>
      </c>
      <c r="AV147" s="13" t="s">
        <v>83</v>
      </c>
      <c r="AW147" s="13" t="s">
        <v>32</v>
      </c>
      <c r="AX147" s="13" t="s">
        <v>76</v>
      </c>
      <c r="AY147" s="151" t="s">
        <v>119</v>
      </c>
    </row>
    <row r="148" spans="2:65" s="13" customFormat="1" ht="11.25">
      <c r="B148" s="150"/>
      <c r="D148" s="144" t="s">
        <v>139</v>
      </c>
      <c r="E148" s="151" t="s">
        <v>1</v>
      </c>
      <c r="F148" s="152" t="s">
        <v>160</v>
      </c>
      <c r="H148" s="153">
        <v>-189.197</v>
      </c>
      <c r="I148" s="154"/>
      <c r="L148" s="150"/>
      <c r="M148" s="155"/>
      <c r="T148" s="156"/>
      <c r="AT148" s="151" t="s">
        <v>139</v>
      </c>
      <c r="AU148" s="151" t="s">
        <v>83</v>
      </c>
      <c r="AV148" s="13" t="s">
        <v>83</v>
      </c>
      <c r="AW148" s="13" t="s">
        <v>32</v>
      </c>
      <c r="AX148" s="13" t="s">
        <v>76</v>
      </c>
      <c r="AY148" s="151" t="s">
        <v>119</v>
      </c>
    </row>
    <row r="149" spans="2:65" s="14" customFormat="1" ht="11.25">
      <c r="B149" s="157"/>
      <c r="D149" s="144" t="s">
        <v>139</v>
      </c>
      <c r="E149" s="158" t="s">
        <v>1</v>
      </c>
      <c r="F149" s="159" t="s">
        <v>146</v>
      </c>
      <c r="H149" s="160">
        <v>199.83499999999998</v>
      </c>
      <c r="I149" s="161"/>
      <c r="L149" s="157"/>
      <c r="M149" s="162"/>
      <c r="T149" s="163"/>
      <c r="AT149" s="158" t="s">
        <v>139</v>
      </c>
      <c r="AU149" s="158" t="s">
        <v>83</v>
      </c>
      <c r="AV149" s="14" t="s">
        <v>126</v>
      </c>
      <c r="AW149" s="14" t="s">
        <v>32</v>
      </c>
      <c r="AX149" s="14" t="s">
        <v>81</v>
      </c>
      <c r="AY149" s="158" t="s">
        <v>119</v>
      </c>
    </row>
    <row r="150" spans="2:65" s="1" customFormat="1" ht="33" customHeight="1">
      <c r="B150" s="31"/>
      <c r="C150" s="126" t="s">
        <v>161</v>
      </c>
      <c r="D150" s="126" t="s">
        <v>121</v>
      </c>
      <c r="E150" s="127" t="s">
        <v>162</v>
      </c>
      <c r="F150" s="128" t="s">
        <v>163</v>
      </c>
      <c r="G150" s="129" t="s">
        <v>149</v>
      </c>
      <c r="H150" s="130">
        <v>199.83500000000001</v>
      </c>
      <c r="I150" s="131"/>
      <c r="J150" s="132">
        <f>ROUND(I150*H150,2)</f>
        <v>0</v>
      </c>
      <c r="K150" s="128" t="s">
        <v>150</v>
      </c>
      <c r="L150" s="31"/>
      <c r="M150" s="133" t="s">
        <v>1</v>
      </c>
      <c r="N150" s="134" t="s">
        <v>41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126</v>
      </c>
      <c r="AT150" s="137" t="s">
        <v>121</v>
      </c>
      <c r="AU150" s="137" t="s">
        <v>83</v>
      </c>
      <c r="AY150" s="16" t="s">
        <v>119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6" t="s">
        <v>81</v>
      </c>
      <c r="BK150" s="138">
        <f>ROUND(I150*H150,2)</f>
        <v>0</v>
      </c>
      <c r="BL150" s="16" t="s">
        <v>126</v>
      </c>
      <c r="BM150" s="137" t="s">
        <v>164</v>
      </c>
    </row>
    <row r="151" spans="2:65" s="1" customFormat="1" ht="24.2" customHeight="1">
      <c r="B151" s="31"/>
      <c r="C151" s="126" t="s">
        <v>165</v>
      </c>
      <c r="D151" s="126" t="s">
        <v>121</v>
      </c>
      <c r="E151" s="127" t="s">
        <v>166</v>
      </c>
      <c r="F151" s="128" t="s">
        <v>167</v>
      </c>
      <c r="G151" s="129" t="s">
        <v>149</v>
      </c>
      <c r="H151" s="130">
        <v>38.677999999999997</v>
      </c>
      <c r="I151" s="131"/>
      <c r="J151" s="132">
        <f>ROUND(I151*H151,2)</f>
        <v>0</v>
      </c>
      <c r="K151" s="128" t="s">
        <v>150</v>
      </c>
      <c r="L151" s="31"/>
      <c r="M151" s="133" t="s">
        <v>1</v>
      </c>
      <c r="N151" s="134" t="s">
        <v>41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126</v>
      </c>
      <c r="AT151" s="137" t="s">
        <v>121</v>
      </c>
      <c r="AU151" s="137" t="s">
        <v>83</v>
      </c>
      <c r="AY151" s="16" t="s">
        <v>119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6" t="s">
        <v>81</v>
      </c>
      <c r="BK151" s="138">
        <f>ROUND(I151*H151,2)</f>
        <v>0</v>
      </c>
      <c r="BL151" s="16" t="s">
        <v>126</v>
      </c>
      <c r="BM151" s="137" t="s">
        <v>168</v>
      </c>
    </row>
    <row r="152" spans="2:65" s="12" customFormat="1" ht="11.25">
      <c r="B152" s="143"/>
      <c r="D152" s="144" t="s">
        <v>139</v>
      </c>
      <c r="E152" s="145" t="s">
        <v>1</v>
      </c>
      <c r="F152" s="146" t="s">
        <v>169</v>
      </c>
      <c r="H152" s="145" t="s">
        <v>1</v>
      </c>
      <c r="I152" s="147"/>
      <c r="L152" s="143"/>
      <c r="M152" s="148"/>
      <c r="T152" s="149"/>
      <c r="AT152" s="145" t="s">
        <v>139</v>
      </c>
      <c r="AU152" s="145" t="s">
        <v>83</v>
      </c>
      <c r="AV152" s="12" t="s">
        <v>81</v>
      </c>
      <c r="AW152" s="12" t="s">
        <v>32</v>
      </c>
      <c r="AX152" s="12" t="s">
        <v>76</v>
      </c>
      <c r="AY152" s="145" t="s">
        <v>119</v>
      </c>
    </row>
    <row r="153" spans="2:65" s="13" customFormat="1" ht="11.25">
      <c r="B153" s="150"/>
      <c r="D153" s="144" t="s">
        <v>139</v>
      </c>
      <c r="E153" s="151" t="s">
        <v>1</v>
      </c>
      <c r="F153" s="152" t="s">
        <v>170</v>
      </c>
      <c r="H153" s="153">
        <v>38.677999999999997</v>
      </c>
      <c r="I153" s="154"/>
      <c r="L153" s="150"/>
      <c r="M153" s="155"/>
      <c r="T153" s="156"/>
      <c r="AT153" s="151" t="s">
        <v>139</v>
      </c>
      <c r="AU153" s="151" t="s">
        <v>83</v>
      </c>
      <c r="AV153" s="13" t="s">
        <v>83</v>
      </c>
      <c r="AW153" s="13" t="s">
        <v>32</v>
      </c>
      <c r="AX153" s="13" t="s">
        <v>81</v>
      </c>
      <c r="AY153" s="151" t="s">
        <v>119</v>
      </c>
    </row>
    <row r="154" spans="2:65" s="1" customFormat="1" ht="24.2" customHeight="1">
      <c r="B154" s="31"/>
      <c r="C154" s="126" t="s">
        <v>171</v>
      </c>
      <c r="D154" s="126" t="s">
        <v>121</v>
      </c>
      <c r="E154" s="127" t="s">
        <v>172</v>
      </c>
      <c r="F154" s="128" t="s">
        <v>173</v>
      </c>
      <c r="G154" s="129" t="s">
        <v>149</v>
      </c>
      <c r="H154" s="130">
        <v>38.677999999999997</v>
      </c>
      <c r="I154" s="131"/>
      <c r="J154" s="132">
        <f>ROUND(I154*H154,2)</f>
        <v>0</v>
      </c>
      <c r="K154" s="128" t="s">
        <v>150</v>
      </c>
      <c r="L154" s="31"/>
      <c r="M154" s="133" t="s">
        <v>1</v>
      </c>
      <c r="N154" s="134" t="s">
        <v>41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126</v>
      </c>
      <c r="AT154" s="137" t="s">
        <v>121</v>
      </c>
      <c r="AU154" s="137" t="s">
        <v>83</v>
      </c>
      <c r="AY154" s="16" t="s">
        <v>119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6" t="s">
        <v>81</v>
      </c>
      <c r="BK154" s="138">
        <f>ROUND(I154*H154,2)</f>
        <v>0</v>
      </c>
      <c r="BL154" s="16" t="s">
        <v>126</v>
      </c>
      <c r="BM154" s="137" t="s">
        <v>174</v>
      </c>
    </row>
    <row r="155" spans="2:65" s="1" customFormat="1" ht="24.2" customHeight="1">
      <c r="B155" s="31"/>
      <c r="C155" s="126" t="s">
        <v>175</v>
      </c>
      <c r="D155" s="126" t="s">
        <v>121</v>
      </c>
      <c r="E155" s="127" t="s">
        <v>176</v>
      </c>
      <c r="F155" s="128" t="s">
        <v>177</v>
      </c>
      <c r="G155" s="129" t="s">
        <v>149</v>
      </c>
      <c r="H155" s="130">
        <v>5.8559999999999999</v>
      </c>
      <c r="I155" s="131"/>
      <c r="J155" s="132">
        <f>ROUND(I155*H155,2)</f>
        <v>0</v>
      </c>
      <c r="K155" s="128" t="s">
        <v>150</v>
      </c>
      <c r="L155" s="31"/>
      <c r="M155" s="133" t="s">
        <v>1</v>
      </c>
      <c r="N155" s="134" t="s">
        <v>41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126</v>
      </c>
      <c r="AT155" s="137" t="s">
        <v>121</v>
      </c>
      <c r="AU155" s="137" t="s">
        <v>83</v>
      </c>
      <c r="AY155" s="16" t="s">
        <v>119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6" t="s">
        <v>81</v>
      </c>
      <c r="BK155" s="138">
        <f>ROUND(I155*H155,2)</f>
        <v>0</v>
      </c>
      <c r="BL155" s="16" t="s">
        <v>126</v>
      </c>
      <c r="BM155" s="137" t="s">
        <v>178</v>
      </c>
    </row>
    <row r="156" spans="2:65" s="12" customFormat="1" ht="11.25">
      <c r="B156" s="143"/>
      <c r="D156" s="144" t="s">
        <v>139</v>
      </c>
      <c r="E156" s="145" t="s">
        <v>1</v>
      </c>
      <c r="F156" s="146" t="s">
        <v>179</v>
      </c>
      <c r="H156" s="145" t="s">
        <v>1</v>
      </c>
      <c r="I156" s="147"/>
      <c r="L156" s="143"/>
      <c r="M156" s="148"/>
      <c r="T156" s="149"/>
      <c r="AT156" s="145" t="s">
        <v>139</v>
      </c>
      <c r="AU156" s="145" t="s">
        <v>83</v>
      </c>
      <c r="AV156" s="12" t="s">
        <v>81</v>
      </c>
      <c r="AW156" s="12" t="s">
        <v>32</v>
      </c>
      <c r="AX156" s="12" t="s">
        <v>76</v>
      </c>
      <c r="AY156" s="145" t="s">
        <v>119</v>
      </c>
    </row>
    <row r="157" spans="2:65" s="13" customFormat="1" ht="11.25">
      <c r="B157" s="150"/>
      <c r="D157" s="144" t="s">
        <v>139</v>
      </c>
      <c r="E157" s="151" t="s">
        <v>1</v>
      </c>
      <c r="F157" s="152" t="s">
        <v>180</v>
      </c>
      <c r="H157" s="153">
        <v>5.8559999999999999</v>
      </c>
      <c r="I157" s="154"/>
      <c r="L157" s="150"/>
      <c r="M157" s="155"/>
      <c r="T157" s="156"/>
      <c r="AT157" s="151" t="s">
        <v>139</v>
      </c>
      <c r="AU157" s="151" t="s">
        <v>83</v>
      </c>
      <c r="AV157" s="13" t="s">
        <v>83</v>
      </c>
      <c r="AW157" s="13" t="s">
        <v>32</v>
      </c>
      <c r="AX157" s="13" t="s">
        <v>81</v>
      </c>
      <c r="AY157" s="151" t="s">
        <v>119</v>
      </c>
    </row>
    <row r="158" spans="2:65" s="1" customFormat="1" ht="24.2" customHeight="1">
      <c r="B158" s="31"/>
      <c r="C158" s="126" t="s">
        <v>181</v>
      </c>
      <c r="D158" s="126" t="s">
        <v>121</v>
      </c>
      <c r="E158" s="127" t="s">
        <v>182</v>
      </c>
      <c r="F158" s="128" t="s">
        <v>183</v>
      </c>
      <c r="G158" s="129" t="s">
        <v>149</v>
      </c>
      <c r="H158" s="130">
        <v>5.8559999999999999</v>
      </c>
      <c r="I158" s="131"/>
      <c r="J158" s="132">
        <f>ROUND(I158*H158,2)</f>
        <v>0</v>
      </c>
      <c r="K158" s="128" t="s">
        <v>150</v>
      </c>
      <c r="L158" s="31"/>
      <c r="M158" s="133" t="s">
        <v>1</v>
      </c>
      <c r="N158" s="134" t="s">
        <v>41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126</v>
      </c>
      <c r="AT158" s="137" t="s">
        <v>121</v>
      </c>
      <c r="AU158" s="137" t="s">
        <v>83</v>
      </c>
      <c r="AY158" s="16" t="s">
        <v>119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6" t="s">
        <v>81</v>
      </c>
      <c r="BK158" s="138">
        <f>ROUND(I158*H158,2)</f>
        <v>0</v>
      </c>
      <c r="BL158" s="16" t="s">
        <v>126</v>
      </c>
      <c r="BM158" s="137" t="s">
        <v>184</v>
      </c>
    </row>
    <row r="159" spans="2:65" s="1" customFormat="1" ht="33" customHeight="1">
      <c r="B159" s="31"/>
      <c r="C159" s="126" t="s">
        <v>185</v>
      </c>
      <c r="D159" s="126" t="s">
        <v>121</v>
      </c>
      <c r="E159" s="127" t="s">
        <v>186</v>
      </c>
      <c r="F159" s="128" t="s">
        <v>187</v>
      </c>
      <c r="G159" s="129" t="s">
        <v>149</v>
      </c>
      <c r="H159" s="130">
        <v>44.533999999999999</v>
      </c>
      <c r="I159" s="131"/>
      <c r="J159" s="132">
        <f>ROUND(I159*H159,2)</f>
        <v>0</v>
      </c>
      <c r="K159" s="128" t="s">
        <v>150</v>
      </c>
      <c r="L159" s="31"/>
      <c r="M159" s="133" t="s">
        <v>1</v>
      </c>
      <c r="N159" s="134" t="s">
        <v>41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126</v>
      </c>
      <c r="AT159" s="137" t="s">
        <v>121</v>
      </c>
      <c r="AU159" s="137" t="s">
        <v>83</v>
      </c>
      <c r="AY159" s="16" t="s">
        <v>119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6" t="s">
        <v>81</v>
      </c>
      <c r="BK159" s="138">
        <f>ROUND(I159*H159,2)</f>
        <v>0</v>
      </c>
      <c r="BL159" s="16" t="s">
        <v>126</v>
      </c>
      <c r="BM159" s="137" t="s">
        <v>188</v>
      </c>
    </row>
    <row r="160" spans="2:65" s="13" customFormat="1" ht="11.25">
      <c r="B160" s="150"/>
      <c r="D160" s="144" t="s">
        <v>139</v>
      </c>
      <c r="E160" s="151" t="s">
        <v>1</v>
      </c>
      <c r="F160" s="152" t="s">
        <v>189</v>
      </c>
      <c r="H160" s="153">
        <v>44.533999999999999</v>
      </c>
      <c r="I160" s="154"/>
      <c r="L160" s="150"/>
      <c r="M160" s="155"/>
      <c r="T160" s="156"/>
      <c r="AT160" s="151" t="s">
        <v>139</v>
      </c>
      <c r="AU160" s="151" t="s">
        <v>83</v>
      </c>
      <c r="AV160" s="13" t="s">
        <v>83</v>
      </c>
      <c r="AW160" s="13" t="s">
        <v>32</v>
      </c>
      <c r="AX160" s="13" t="s">
        <v>81</v>
      </c>
      <c r="AY160" s="151" t="s">
        <v>119</v>
      </c>
    </row>
    <row r="161" spans="2:65" s="1" customFormat="1" ht="24.2" customHeight="1">
      <c r="B161" s="31"/>
      <c r="C161" s="126" t="s">
        <v>190</v>
      </c>
      <c r="D161" s="126" t="s">
        <v>121</v>
      </c>
      <c r="E161" s="127" t="s">
        <v>191</v>
      </c>
      <c r="F161" s="128" t="s">
        <v>192</v>
      </c>
      <c r="G161" s="129" t="s">
        <v>149</v>
      </c>
      <c r="H161" s="130">
        <v>238.31100000000001</v>
      </c>
      <c r="I161" s="131"/>
      <c r="J161" s="132">
        <f>ROUND(I161*H161,2)</f>
        <v>0</v>
      </c>
      <c r="K161" s="128" t="s">
        <v>150</v>
      </c>
      <c r="L161" s="31"/>
      <c r="M161" s="133" t="s">
        <v>1</v>
      </c>
      <c r="N161" s="134" t="s">
        <v>41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126</v>
      </c>
      <c r="AT161" s="137" t="s">
        <v>121</v>
      </c>
      <c r="AU161" s="137" t="s">
        <v>83</v>
      </c>
      <c r="AY161" s="16" t="s">
        <v>119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6" t="s">
        <v>81</v>
      </c>
      <c r="BK161" s="138">
        <f>ROUND(I161*H161,2)</f>
        <v>0</v>
      </c>
      <c r="BL161" s="16" t="s">
        <v>126</v>
      </c>
      <c r="BM161" s="137" t="s">
        <v>193</v>
      </c>
    </row>
    <row r="162" spans="2:65" s="13" customFormat="1" ht="11.25">
      <c r="B162" s="150"/>
      <c r="D162" s="144" t="s">
        <v>139</v>
      </c>
      <c r="E162" s="151" t="s">
        <v>1</v>
      </c>
      <c r="F162" s="152" t="s">
        <v>194</v>
      </c>
      <c r="H162" s="153">
        <v>238.31100000000001</v>
      </c>
      <c r="I162" s="154"/>
      <c r="L162" s="150"/>
      <c r="M162" s="155"/>
      <c r="T162" s="156"/>
      <c r="AT162" s="151" t="s">
        <v>139</v>
      </c>
      <c r="AU162" s="151" t="s">
        <v>83</v>
      </c>
      <c r="AV162" s="13" t="s">
        <v>83</v>
      </c>
      <c r="AW162" s="13" t="s">
        <v>32</v>
      </c>
      <c r="AX162" s="13" t="s">
        <v>81</v>
      </c>
      <c r="AY162" s="151" t="s">
        <v>119</v>
      </c>
    </row>
    <row r="163" spans="2:65" s="1" customFormat="1" ht="33" customHeight="1">
      <c r="B163" s="31"/>
      <c r="C163" s="126" t="s">
        <v>195</v>
      </c>
      <c r="D163" s="126" t="s">
        <v>121</v>
      </c>
      <c r="E163" s="127" t="s">
        <v>196</v>
      </c>
      <c r="F163" s="128" t="s">
        <v>197</v>
      </c>
      <c r="G163" s="129" t="s">
        <v>149</v>
      </c>
      <c r="H163" s="130">
        <v>238.31100000000001</v>
      </c>
      <c r="I163" s="131"/>
      <c r="J163" s="132">
        <f>ROUND(I163*H163,2)</f>
        <v>0</v>
      </c>
      <c r="K163" s="128" t="s">
        <v>150</v>
      </c>
      <c r="L163" s="31"/>
      <c r="M163" s="133" t="s">
        <v>1</v>
      </c>
      <c r="N163" s="134" t="s">
        <v>41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126</v>
      </c>
      <c r="AT163" s="137" t="s">
        <v>121</v>
      </c>
      <c r="AU163" s="137" t="s">
        <v>83</v>
      </c>
      <c r="AY163" s="16" t="s">
        <v>119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6" t="s">
        <v>81</v>
      </c>
      <c r="BK163" s="138">
        <f>ROUND(I163*H163,2)</f>
        <v>0</v>
      </c>
      <c r="BL163" s="16" t="s">
        <v>126</v>
      </c>
      <c r="BM163" s="137" t="s">
        <v>198</v>
      </c>
    </row>
    <row r="164" spans="2:65" s="1" customFormat="1" ht="37.9" customHeight="1">
      <c r="B164" s="31"/>
      <c r="C164" s="126" t="s">
        <v>199</v>
      </c>
      <c r="D164" s="126" t="s">
        <v>121</v>
      </c>
      <c r="E164" s="127" t="s">
        <v>200</v>
      </c>
      <c r="F164" s="128" t="s">
        <v>201</v>
      </c>
      <c r="G164" s="129" t="s">
        <v>149</v>
      </c>
      <c r="H164" s="130">
        <v>476.62200000000001</v>
      </c>
      <c r="I164" s="131"/>
      <c r="J164" s="132">
        <f>ROUND(I164*H164,2)</f>
        <v>0</v>
      </c>
      <c r="K164" s="128" t="s">
        <v>150</v>
      </c>
      <c r="L164" s="31"/>
      <c r="M164" s="133" t="s">
        <v>1</v>
      </c>
      <c r="N164" s="134" t="s">
        <v>41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126</v>
      </c>
      <c r="AT164" s="137" t="s">
        <v>121</v>
      </c>
      <c r="AU164" s="137" t="s">
        <v>83</v>
      </c>
      <c r="AY164" s="16" t="s">
        <v>119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6" t="s">
        <v>81</v>
      </c>
      <c r="BK164" s="138">
        <f>ROUND(I164*H164,2)</f>
        <v>0</v>
      </c>
      <c r="BL164" s="16" t="s">
        <v>126</v>
      </c>
      <c r="BM164" s="137" t="s">
        <v>202</v>
      </c>
    </row>
    <row r="165" spans="2:65" s="13" customFormat="1" ht="11.25">
      <c r="B165" s="150"/>
      <c r="D165" s="144" t="s">
        <v>139</v>
      </c>
      <c r="E165" s="151" t="s">
        <v>1</v>
      </c>
      <c r="F165" s="152" t="s">
        <v>203</v>
      </c>
      <c r="H165" s="153">
        <v>476.62200000000001</v>
      </c>
      <c r="I165" s="154"/>
      <c r="L165" s="150"/>
      <c r="M165" s="155"/>
      <c r="T165" s="156"/>
      <c r="AT165" s="151" t="s">
        <v>139</v>
      </c>
      <c r="AU165" s="151" t="s">
        <v>83</v>
      </c>
      <c r="AV165" s="13" t="s">
        <v>83</v>
      </c>
      <c r="AW165" s="13" t="s">
        <v>32</v>
      </c>
      <c r="AX165" s="13" t="s">
        <v>81</v>
      </c>
      <c r="AY165" s="151" t="s">
        <v>119</v>
      </c>
    </row>
    <row r="166" spans="2:65" s="1" customFormat="1" ht="16.5" customHeight="1">
      <c r="B166" s="31"/>
      <c r="C166" s="126" t="s">
        <v>8</v>
      </c>
      <c r="D166" s="126" t="s">
        <v>121</v>
      </c>
      <c r="E166" s="127" t="s">
        <v>204</v>
      </c>
      <c r="F166" s="128" t="s">
        <v>205</v>
      </c>
      <c r="G166" s="129" t="s">
        <v>149</v>
      </c>
      <c r="H166" s="130">
        <v>238.31100000000001</v>
      </c>
      <c r="I166" s="131"/>
      <c r="J166" s="132">
        <f>ROUND(I166*H166,2)</f>
        <v>0</v>
      </c>
      <c r="K166" s="128" t="s">
        <v>150</v>
      </c>
      <c r="L166" s="31"/>
      <c r="M166" s="133" t="s">
        <v>1</v>
      </c>
      <c r="N166" s="134" t="s">
        <v>41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126</v>
      </c>
      <c r="AT166" s="137" t="s">
        <v>121</v>
      </c>
      <c r="AU166" s="137" t="s">
        <v>83</v>
      </c>
      <c r="AY166" s="16" t="s">
        <v>119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6" t="s">
        <v>81</v>
      </c>
      <c r="BK166" s="138">
        <f>ROUND(I166*H166,2)</f>
        <v>0</v>
      </c>
      <c r="BL166" s="16" t="s">
        <v>126</v>
      </c>
      <c r="BM166" s="137" t="s">
        <v>206</v>
      </c>
    </row>
    <row r="167" spans="2:65" s="1" customFormat="1" ht="24.2" customHeight="1">
      <c r="B167" s="31"/>
      <c r="C167" s="126" t="s">
        <v>207</v>
      </c>
      <c r="D167" s="126" t="s">
        <v>121</v>
      </c>
      <c r="E167" s="127" t="s">
        <v>208</v>
      </c>
      <c r="F167" s="128" t="s">
        <v>209</v>
      </c>
      <c r="G167" s="129" t="s">
        <v>210</v>
      </c>
      <c r="H167" s="130">
        <v>428.96</v>
      </c>
      <c r="I167" s="131"/>
      <c r="J167" s="132">
        <f>ROUND(I167*H167,2)</f>
        <v>0</v>
      </c>
      <c r="K167" s="128" t="s">
        <v>150</v>
      </c>
      <c r="L167" s="31"/>
      <c r="M167" s="133" t="s">
        <v>1</v>
      </c>
      <c r="N167" s="134" t="s">
        <v>41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126</v>
      </c>
      <c r="AT167" s="137" t="s">
        <v>121</v>
      </c>
      <c r="AU167" s="137" t="s">
        <v>83</v>
      </c>
      <c r="AY167" s="16" t="s">
        <v>119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6" t="s">
        <v>81</v>
      </c>
      <c r="BK167" s="138">
        <f>ROUND(I167*H167,2)</f>
        <v>0</v>
      </c>
      <c r="BL167" s="16" t="s">
        <v>126</v>
      </c>
      <c r="BM167" s="137" t="s">
        <v>211</v>
      </c>
    </row>
    <row r="168" spans="2:65" s="13" customFormat="1" ht="11.25">
      <c r="B168" s="150"/>
      <c r="D168" s="144" t="s">
        <v>139</v>
      </c>
      <c r="E168" s="151" t="s">
        <v>1</v>
      </c>
      <c r="F168" s="152" t="s">
        <v>212</v>
      </c>
      <c r="H168" s="153">
        <v>428.96</v>
      </c>
      <c r="I168" s="154"/>
      <c r="L168" s="150"/>
      <c r="M168" s="155"/>
      <c r="T168" s="156"/>
      <c r="AT168" s="151" t="s">
        <v>139</v>
      </c>
      <c r="AU168" s="151" t="s">
        <v>83</v>
      </c>
      <c r="AV168" s="13" t="s">
        <v>83</v>
      </c>
      <c r="AW168" s="13" t="s">
        <v>32</v>
      </c>
      <c r="AX168" s="13" t="s">
        <v>81</v>
      </c>
      <c r="AY168" s="151" t="s">
        <v>119</v>
      </c>
    </row>
    <row r="169" spans="2:65" s="1" customFormat="1" ht="33" customHeight="1">
      <c r="B169" s="31"/>
      <c r="C169" s="126" t="s">
        <v>213</v>
      </c>
      <c r="D169" s="126" t="s">
        <v>121</v>
      </c>
      <c r="E169" s="127" t="s">
        <v>214</v>
      </c>
      <c r="F169" s="128" t="s">
        <v>215</v>
      </c>
      <c r="G169" s="129" t="s">
        <v>149</v>
      </c>
      <c r="H169" s="130">
        <v>3.294</v>
      </c>
      <c r="I169" s="131"/>
      <c r="J169" s="132">
        <f>ROUND(I169*H169,2)</f>
        <v>0</v>
      </c>
      <c r="K169" s="128" t="s">
        <v>125</v>
      </c>
      <c r="L169" s="31"/>
      <c r="M169" s="133" t="s">
        <v>1</v>
      </c>
      <c r="N169" s="134" t="s">
        <v>41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126</v>
      </c>
      <c r="AT169" s="137" t="s">
        <v>121</v>
      </c>
      <c r="AU169" s="137" t="s">
        <v>83</v>
      </c>
      <c r="AY169" s="16" t="s">
        <v>119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6" t="s">
        <v>81</v>
      </c>
      <c r="BK169" s="138">
        <f>ROUND(I169*H169,2)</f>
        <v>0</v>
      </c>
      <c r="BL169" s="16" t="s">
        <v>126</v>
      </c>
      <c r="BM169" s="137" t="s">
        <v>216</v>
      </c>
    </row>
    <row r="170" spans="2:65" s="1" customFormat="1" ht="11.25">
      <c r="B170" s="31"/>
      <c r="D170" s="139" t="s">
        <v>128</v>
      </c>
      <c r="F170" s="140" t="s">
        <v>217</v>
      </c>
      <c r="I170" s="141"/>
      <c r="L170" s="31"/>
      <c r="M170" s="142"/>
      <c r="T170" s="55"/>
      <c r="AT170" s="16" t="s">
        <v>128</v>
      </c>
      <c r="AU170" s="16" t="s">
        <v>83</v>
      </c>
    </row>
    <row r="171" spans="2:65" s="13" customFormat="1" ht="11.25">
      <c r="B171" s="150"/>
      <c r="D171" s="144" t="s">
        <v>139</v>
      </c>
      <c r="E171" s="151" t="s">
        <v>1</v>
      </c>
      <c r="F171" s="152" t="s">
        <v>218</v>
      </c>
      <c r="H171" s="153">
        <v>3.294</v>
      </c>
      <c r="I171" s="154"/>
      <c r="L171" s="150"/>
      <c r="M171" s="155"/>
      <c r="T171" s="156"/>
      <c r="AT171" s="151" t="s">
        <v>139</v>
      </c>
      <c r="AU171" s="151" t="s">
        <v>83</v>
      </c>
      <c r="AV171" s="13" t="s">
        <v>83</v>
      </c>
      <c r="AW171" s="13" t="s">
        <v>32</v>
      </c>
      <c r="AX171" s="13" t="s">
        <v>81</v>
      </c>
      <c r="AY171" s="151" t="s">
        <v>119</v>
      </c>
    </row>
    <row r="172" spans="2:65" s="1" customFormat="1" ht="16.5" customHeight="1">
      <c r="B172" s="31"/>
      <c r="C172" s="164" t="s">
        <v>219</v>
      </c>
      <c r="D172" s="164" t="s">
        <v>220</v>
      </c>
      <c r="E172" s="165" t="s">
        <v>221</v>
      </c>
      <c r="F172" s="166" t="s">
        <v>222</v>
      </c>
      <c r="G172" s="167" t="s">
        <v>210</v>
      </c>
      <c r="H172" s="168">
        <v>6.5880000000000001</v>
      </c>
      <c r="I172" s="169"/>
      <c r="J172" s="170">
        <f>ROUND(I172*H172,2)</f>
        <v>0</v>
      </c>
      <c r="K172" s="166" t="s">
        <v>125</v>
      </c>
      <c r="L172" s="171"/>
      <c r="M172" s="172" t="s">
        <v>1</v>
      </c>
      <c r="N172" s="173" t="s">
        <v>41</v>
      </c>
      <c r="P172" s="135">
        <f>O172*H172</f>
        <v>0</v>
      </c>
      <c r="Q172" s="135">
        <v>1</v>
      </c>
      <c r="R172" s="135">
        <f>Q172*H172</f>
        <v>6.5880000000000001</v>
      </c>
      <c r="S172" s="135">
        <v>0</v>
      </c>
      <c r="T172" s="136">
        <f>S172*H172</f>
        <v>0</v>
      </c>
      <c r="AR172" s="137" t="s">
        <v>171</v>
      </c>
      <c r="AT172" s="137" t="s">
        <v>220</v>
      </c>
      <c r="AU172" s="137" t="s">
        <v>83</v>
      </c>
      <c r="AY172" s="16" t="s">
        <v>119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6" t="s">
        <v>81</v>
      </c>
      <c r="BK172" s="138">
        <f>ROUND(I172*H172,2)</f>
        <v>0</v>
      </c>
      <c r="BL172" s="16" t="s">
        <v>126</v>
      </c>
      <c r="BM172" s="137" t="s">
        <v>223</v>
      </c>
    </row>
    <row r="173" spans="2:65" s="13" customFormat="1" ht="11.25">
      <c r="B173" s="150"/>
      <c r="D173" s="144" t="s">
        <v>139</v>
      </c>
      <c r="F173" s="152" t="s">
        <v>224</v>
      </c>
      <c r="H173" s="153">
        <v>6.5880000000000001</v>
      </c>
      <c r="I173" s="154"/>
      <c r="L173" s="150"/>
      <c r="M173" s="155"/>
      <c r="T173" s="156"/>
      <c r="AT173" s="151" t="s">
        <v>139</v>
      </c>
      <c r="AU173" s="151" t="s">
        <v>83</v>
      </c>
      <c r="AV173" s="13" t="s">
        <v>83</v>
      </c>
      <c r="AW173" s="13" t="s">
        <v>4</v>
      </c>
      <c r="AX173" s="13" t="s">
        <v>81</v>
      </c>
      <c r="AY173" s="151" t="s">
        <v>119</v>
      </c>
    </row>
    <row r="174" spans="2:65" s="1" customFormat="1" ht="24.2" customHeight="1">
      <c r="B174" s="31"/>
      <c r="C174" s="126" t="s">
        <v>225</v>
      </c>
      <c r="D174" s="126" t="s">
        <v>121</v>
      </c>
      <c r="E174" s="127" t="s">
        <v>226</v>
      </c>
      <c r="F174" s="128" t="s">
        <v>227</v>
      </c>
      <c r="G174" s="129" t="s">
        <v>149</v>
      </c>
      <c r="H174" s="130">
        <v>6.0579999999999998</v>
      </c>
      <c r="I174" s="131"/>
      <c r="J174" s="132">
        <f>ROUND(I174*H174,2)</f>
        <v>0</v>
      </c>
      <c r="K174" s="128" t="s">
        <v>125</v>
      </c>
      <c r="L174" s="31"/>
      <c r="M174" s="133" t="s">
        <v>1</v>
      </c>
      <c r="N174" s="134" t="s">
        <v>41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126</v>
      </c>
      <c r="AT174" s="137" t="s">
        <v>121</v>
      </c>
      <c r="AU174" s="137" t="s">
        <v>83</v>
      </c>
      <c r="AY174" s="16" t="s">
        <v>119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6" t="s">
        <v>81</v>
      </c>
      <c r="BK174" s="138">
        <f>ROUND(I174*H174,2)</f>
        <v>0</v>
      </c>
      <c r="BL174" s="16" t="s">
        <v>126</v>
      </c>
      <c r="BM174" s="137" t="s">
        <v>228</v>
      </c>
    </row>
    <row r="175" spans="2:65" s="1" customFormat="1" ht="11.25">
      <c r="B175" s="31"/>
      <c r="D175" s="139" t="s">
        <v>128</v>
      </c>
      <c r="F175" s="140" t="s">
        <v>229</v>
      </c>
      <c r="I175" s="141"/>
      <c r="L175" s="31"/>
      <c r="M175" s="142"/>
      <c r="T175" s="55"/>
      <c r="AT175" s="16" t="s">
        <v>128</v>
      </c>
      <c r="AU175" s="16" t="s">
        <v>83</v>
      </c>
    </row>
    <row r="176" spans="2:65" s="12" customFormat="1" ht="11.25">
      <c r="B176" s="143"/>
      <c r="D176" s="144" t="s">
        <v>139</v>
      </c>
      <c r="E176" s="145" t="s">
        <v>1</v>
      </c>
      <c r="F176" s="146" t="s">
        <v>230</v>
      </c>
      <c r="H176" s="145" t="s">
        <v>1</v>
      </c>
      <c r="I176" s="147"/>
      <c r="L176" s="143"/>
      <c r="M176" s="148"/>
      <c r="T176" s="149"/>
      <c r="AT176" s="145" t="s">
        <v>139</v>
      </c>
      <c r="AU176" s="145" t="s">
        <v>83</v>
      </c>
      <c r="AV176" s="12" t="s">
        <v>81</v>
      </c>
      <c r="AW176" s="12" t="s">
        <v>32</v>
      </c>
      <c r="AX176" s="12" t="s">
        <v>76</v>
      </c>
      <c r="AY176" s="145" t="s">
        <v>119</v>
      </c>
    </row>
    <row r="177" spans="2:65" s="13" customFormat="1" ht="11.25">
      <c r="B177" s="150"/>
      <c r="D177" s="144" t="s">
        <v>139</v>
      </c>
      <c r="E177" s="151" t="s">
        <v>1</v>
      </c>
      <c r="F177" s="152" t="s">
        <v>231</v>
      </c>
      <c r="H177" s="153">
        <v>2.5619999999999998</v>
      </c>
      <c r="I177" s="154"/>
      <c r="L177" s="150"/>
      <c r="M177" s="155"/>
      <c r="T177" s="156"/>
      <c r="AT177" s="151" t="s">
        <v>139</v>
      </c>
      <c r="AU177" s="151" t="s">
        <v>83</v>
      </c>
      <c r="AV177" s="13" t="s">
        <v>83</v>
      </c>
      <c r="AW177" s="13" t="s">
        <v>32</v>
      </c>
      <c r="AX177" s="13" t="s">
        <v>76</v>
      </c>
      <c r="AY177" s="151" t="s">
        <v>119</v>
      </c>
    </row>
    <row r="178" spans="2:65" s="12" customFormat="1" ht="11.25">
      <c r="B178" s="143"/>
      <c r="D178" s="144" t="s">
        <v>139</v>
      </c>
      <c r="E178" s="145" t="s">
        <v>1</v>
      </c>
      <c r="F178" s="146" t="s">
        <v>232</v>
      </c>
      <c r="H178" s="145" t="s">
        <v>1</v>
      </c>
      <c r="I178" s="147"/>
      <c r="L178" s="143"/>
      <c r="M178" s="148"/>
      <c r="T178" s="149"/>
      <c r="AT178" s="145" t="s">
        <v>139</v>
      </c>
      <c r="AU178" s="145" t="s">
        <v>83</v>
      </c>
      <c r="AV178" s="12" t="s">
        <v>81</v>
      </c>
      <c r="AW178" s="12" t="s">
        <v>32</v>
      </c>
      <c r="AX178" s="12" t="s">
        <v>76</v>
      </c>
      <c r="AY178" s="145" t="s">
        <v>119</v>
      </c>
    </row>
    <row r="179" spans="2:65" s="13" customFormat="1" ht="11.25">
      <c r="B179" s="150"/>
      <c r="D179" s="144" t="s">
        <v>139</v>
      </c>
      <c r="E179" s="151" t="s">
        <v>1</v>
      </c>
      <c r="F179" s="152" t="s">
        <v>233</v>
      </c>
      <c r="H179" s="153">
        <v>3.496</v>
      </c>
      <c r="I179" s="154"/>
      <c r="L179" s="150"/>
      <c r="M179" s="155"/>
      <c r="T179" s="156"/>
      <c r="AT179" s="151" t="s">
        <v>139</v>
      </c>
      <c r="AU179" s="151" t="s">
        <v>83</v>
      </c>
      <c r="AV179" s="13" t="s">
        <v>83</v>
      </c>
      <c r="AW179" s="13" t="s">
        <v>32</v>
      </c>
      <c r="AX179" s="13" t="s">
        <v>76</v>
      </c>
      <c r="AY179" s="151" t="s">
        <v>119</v>
      </c>
    </row>
    <row r="180" spans="2:65" s="14" customFormat="1" ht="11.25">
      <c r="B180" s="157"/>
      <c r="D180" s="144" t="s">
        <v>139</v>
      </c>
      <c r="E180" s="158" t="s">
        <v>1</v>
      </c>
      <c r="F180" s="159" t="s">
        <v>146</v>
      </c>
      <c r="H180" s="160">
        <v>6.0579999999999998</v>
      </c>
      <c r="I180" s="161"/>
      <c r="L180" s="157"/>
      <c r="M180" s="162"/>
      <c r="T180" s="163"/>
      <c r="AT180" s="158" t="s">
        <v>139</v>
      </c>
      <c r="AU180" s="158" t="s">
        <v>83</v>
      </c>
      <c r="AV180" s="14" t="s">
        <v>126</v>
      </c>
      <c r="AW180" s="14" t="s">
        <v>32</v>
      </c>
      <c r="AX180" s="14" t="s">
        <v>81</v>
      </c>
      <c r="AY180" s="158" t="s">
        <v>119</v>
      </c>
    </row>
    <row r="181" spans="2:65" s="1" customFormat="1" ht="16.5" customHeight="1">
      <c r="B181" s="31"/>
      <c r="C181" s="126" t="s">
        <v>234</v>
      </c>
      <c r="D181" s="126" t="s">
        <v>121</v>
      </c>
      <c r="E181" s="127" t="s">
        <v>235</v>
      </c>
      <c r="F181" s="128" t="s">
        <v>236</v>
      </c>
      <c r="G181" s="129" t="s">
        <v>124</v>
      </c>
      <c r="H181" s="130">
        <v>618.29</v>
      </c>
      <c r="I181" s="131"/>
      <c r="J181" s="132">
        <f>ROUND(I181*H181,2)</f>
        <v>0</v>
      </c>
      <c r="K181" s="128" t="s">
        <v>150</v>
      </c>
      <c r="L181" s="31"/>
      <c r="M181" s="133" t="s">
        <v>1</v>
      </c>
      <c r="N181" s="134" t="s">
        <v>41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126</v>
      </c>
      <c r="AT181" s="137" t="s">
        <v>121</v>
      </c>
      <c r="AU181" s="137" t="s">
        <v>83</v>
      </c>
      <c r="AY181" s="16" t="s">
        <v>119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6" t="s">
        <v>81</v>
      </c>
      <c r="BK181" s="138">
        <f>ROUND(I181*H181,2)</f>
        <v>0</v>
      </c>
      <c r="BL181" s="16" t="s">
        <v>126</v>
      </c>
      <c r="BM181" s="137" t="s">
        <v>237</v>
      </c>
    </row>
    <row r="182" spans="2:65" s="13" customFormat="1" ht="11.25">
      <c r="B182" s="150"/>
      <c r="D182" s="144" t="s">
        <v>139</v>
      </c>
      <c r="E182" s="151" t="s">
        <v>1</v>
      </c>
      <c r="F182" s="152" t="s">
        <v>238</v>
      </c>
      <c r="H182" s="153">
        <v>618.29</v>
      </c>
      <c r="I182" s="154"/>
      <c r="L182" s="150"/>
      <c r="M182" s="155"/>
      <c r="T182" s="156"/>
      <c r="AT182" s="151" t="s">
        <v>139</v>
      </c>
      <c r="AU182" s="151" t="s">
        <v>83</v>
      </c>
      <c r="AV182" s="13" t="s">
        <v>83</v>
      </c>
      <c r="AW182" s="13" t="s">
        <v>32</v>
      </c>
      <c r="AX182" s="13" t="s">
        <v>81</v>
      </c>
      <c r="AY182" s="151" t="s">
        <v>119</v>
      </c>
    </row>
    <row r="183" spans="2:65" s="1" customFormat="1" ht="24.2" customHeight="1">
      <c r="B183" s="31"/>
      <c r="C183" s="126" t="s">
        <v>7</v>
      </c>
      <c r="D183" s="126" t="s">
        <v>121</v>
      </c>
      <c r="E183" s="127" t="s">
        <v>239</v>
      </c>
      <c r="F183" s="128" t="s">
        <v>240</v>
      </c>
      <c r="G183" s="129" t="s">
        <v>124</v>
      </c>
      <c r="H183" s="130">
        <v>72.426000000000002</v>
      </c>
      <c r="I183" s="131"/>
      <c r="J183" s="132">
        <f>ROUND(I183*H183,2)</f>
        <v>0</v>
      </c>
      <c r="K183" s="128" t="s">
        <v>150</v>
      </c>
      <c r="L183" s="31"/>
      <c r="M183" s="133" t="s">
        <v>1</v>
      </c>
      <c r="N183" s="134" t="s">
        <v>41</v>
      </c>
      <c r="P183" s="135">
        <f>O183*H183</f>
        <v>0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126</v>
      </c>
      <c r="AT183" s="137" t="s">
        <v>121</v>
      </c>
      <c r="AU183" s="137" t="s">
        <v>83</v>
      </c>
      <c r="AY183" s="16" t="s">
        <v>119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6" t="s">
        <v>81</v>
      </c>
      <c r="BK183" s="138">
        <f>ROUND(I183*H183,2)</f>
        <v>0</v>
      </c>
      <c r="BL183" s="16" t="s">
        <v>126</v>
      </c>
      <c r="BM183" s="137" t="s">
        <v>241</v>
      </c>
    </row>
    <row r="184" spans="2:65" s="13" customFormat="1" ht="11.25">
      <c r="B184" s="150"/>
      <c r="D184" s="144" t="s">
        <v>139</v>
      </c>
      <c r="E184" s="151" t="s">
        <v>1</v>
      </c>
      <c r="F184" s="152" t="s">
        <v>242</v>
      </c>
      <c r="H184" s="153">
        <v>25.181000000000001</v>
      </c>
      <c r="I184" s="154"/>
      <c r="L184" s="150"/>
      <c r="M184" s="155"/>
      <c r="T184" s="156"/>
      <c r="AT184" s="151" t="s">
        <v>139</v>
      </c>
      <c r="AU184" s="151" t="s">
        <v>83</v>
      </c>
      <c r="AV184" s="13" t="s">
        <v>83</v>
      </c>
      <c r="AW184" s="13" t="s">
        <v>32</v>
      </c>
      <c r="AX184" s="13" t="s">
        <v>76</v>
      </c>
      <c r="AY184" s="151" t="s">
        <v>119</v>
      </c>
    </row>
    <row r="185" spans="2:65" s="13" customFormat="1" ht="11.25">
      <c r="B185" s="150"/>
      <c r="D185" s="144" t="s">
        <v>139</v>
      </c>
      <c r="E185" s="151" t="s">
        <v>1</v>
      </c>
      <c r="F185" s="152" t="s">
        <v>243</v>
      </c>
      <c r="H185" s="153">
        <v>8.4</v>
      </c>
      <c r="I185" s="154"/>
      <c r="L185" s="150"/>
      <c r="M185" s="155"/>
      <c r="T185" s="156"/>
      <c r="AT185" s="151" t="s">
        <v>139</v>
      </c>
      <c r="AU185" s="151" t="s">
        <v>83</v>
      </c>
      <c r="AV185" s="13" t="s">
        <v>83</v>
      </c>
      <c r="AW185" s="13" t="s">
        <v>32</v>
      </c>
      <c r="AX185" s="13" t="s">
        <v>76</v>
      </c>
      <c r="AY185" s="151" t="s">
        <v>119</v>
      </c>
    </row>
    <row r="186" spans="2:65" s="13" customFormat="1" ht="11.25">
      <c r="B186" s="150"/>
      <c r="D186" s="144" t="s">
        <v>139</v>
      </c>
      <c r="E186" s="151" t="s">
        <v>1</v>
      </c>
      <c r="F186" s="152" t="s">
        <v>244</v>
      </c>
      <c r="H186" s="153">
        <v>38.844999999999999</v>
      </c>
      <c r="I186" s="154"/>
      <c r="L186" s="150"/>
      <c r="M186" s="155"/>
      <c r="T186" s="156"/>
      <c r="AT186" s="151" t="s">
        <v>139</v>
      </c>
      <c r="AU186" s="151" t="s">
        <v>83</v>
      </c>
      <c r="AV186" s="13" t="s">
        <v>83</v>
      </c>
      <c r="AW186" s="13" t="s">
        <v>32</v>
      </c>
      <c r="AX186" s="13" t="s">
        <v>76</v>
      </c>
      <c r="AY186" s="151" t="s">
        <v>119</v>
      </c>
    </row>
    <row r="187" spans="2:65" s="14" customFormat="1" ht="11.25">
      <c r="B187" s="157"/>
      <c r="D187" s="144" t="s">
        <v>139</v>
      </c>
      <c r="E187" s="158" t="s">
        <v>1</v>
      </c>
      <c r="F187" s="159" t="s">
        <v>146</v>
      </c>
      <c r="H187" s="160">
        <v>72.426000000000002</v>
      </c>
      <c r="I187" s="161"/>
      <c r="L187" s="157"/>
      <c r="M187" s="162"/>
      <c r="T187" s="163"/>
      <c r="AT187" s="158" t="s">
        <v>139</v>
      </c>
      <c r="AU187" s="158" t="s">
        <v>83</v>
      </c>
      <c r="AV187" s="14" t="s">
        <v>126</v>
      </c>
      <c r="AW187" s="14" t="s">
        <v>32</v>
      </c>
      <c r="AX187" s="14" t="s">
        <v>81</v>
      </c>
      <c r="AY187" s="158" t="s">
        <v>119</v>
      </c>
    </row>
    <row r="188" spans="2:65" s="1" customFormat="1" ht="16.5" customHeight="1">
      <c r="B188" s="31"/>
      <c r="C188" s="164" t="s">
        <v>245</v>
      </c>
      <c r="D188" s="164" t="s">
        <v>220</v>
      </c>
      <c r="E188" s="165" t="s">
        <v>246</v>
      </c>
      <c r="F188" s="166" t="s">
        <v>247</v>
      </c>
      <c r="G188" s="167" t="s">
        <v>210</v>
      </c>
      <c r="H188" s="168">
        <v>11.497999999999999</v>
      </c>
      <c r="I188" s="169"/>
      <c r="J188" s="170">
        <f>ROUND(I188*H188,2)</f>
        <v>0</v>
      </c>
      <c r="K188" s="166" t="s">
        <v>125</v>
      </c>
      <c r="L188" s="171"/>
      <c r="M188" s="172" t="s">
        <v>1</v>
      </c>
      <c r="N188" s="173" t="s">
        <v>41</v>
      </c>
      <c r="P188" s="135">
        <f>O188*H188</f>
        <v>0</v>
      </c>
      <c r="Q188" s="135">
        <v>1</v>
      </c>
      <c r="R188" s="135">
        <f>Q188*H188</f>
        <v>11.497999999999999</v>
      </c>
      <c r="S188" s="135">
        <v>0</v>
      </c>
      <c r="T188" s="136">
        <f>S188*H188</f>
        <v>0</v>
      </c>
      <c r="AR188" s="137" t="s">
        <v>171</v>
      </c>
      <c r="AT188" s="137" t="s">
        <v>220</v>
      </c>
      <c r="AU188" s="137" t="s">
        <v>83</v>
      </c>
      <c r="AY188" s="16" t="s">
        <v>119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6" t="s">
        <v>81</v>
      </c>
      <c r="BK188" s="138">
        <f>ROUND(I188*H188,2)</f>
        <v>0</v>
      </c>
      <c r="BL188" s="16" t="s">
        <v>126</v>
      </c>
      <c r="BM188" s="137" t="s">
        <v>248</v>
      </c>
    </row>
    <row r="189" spans="2:65" s="13" customFormat="1" ht="11.25">
      <c r="B189" s="150"/>
      <c r="D189" s="144" t="s">
        <v>139</v>
      </c>
      <c r="E189" s="151" t="s">
        <v>1</v>
      </c>
      <c r="F189" s="152" t="s">
        <v>249</v>
      </c>
      <c r="H189" s="153">
        <v>10.864000000000001</v>
      </c>
      <c r="I189" s="154"/>
      <c r="L189" s="150"/>
      <c r="M189" s="155"/>
      <c r="T189" s="156"/>
      <c r="AT189" s="151" t="s">
        <v>139</v>
      </c>
      <c r="AU189" s="151" t="s">
        <v>83</v>
      </c>
      <c r="AV189" s="13" t="s">
        <v>83</v>
      </c>
      <c r="AW189" s="13" t="s">
        <v>32</v>
      </c>
      <c r="AX189" s="13" t="s">
        <v>76</v>
      </c>
      <c r="AY189" s="151" t="s">
        <v>119</v>
      </c>
    </row>
    <row r="190" spans="2:65" s="13" customFormat="1" ht="11.25">
      <c r="B190" s="150"/>
      <c r="D190" s="144" t="s">
        <v>139</v>
      </c>
      <c r="E190" s="151" t="s">
        <v>1</v>
      </c>
      <c r="F190" s="152" t="s">
        <v>250</v>
      </c>
      <c r="H190" s="153">
        <v>-5.1150000000000002</v>
      </c>
      <c r="I190" s="154"/>
      <c r="L190" s="150"/>
      <c r="M190" s="155"/>
      <c r="T190" s="156"/>
      <c r="AT190" s="151" t="s">
        <v>139</v>
      </c>
      <c r="AU190" s="151" t="s">
        <v>83</v>
      </c>
      <c r="AV190" s="13" t="s">
        <v>83</v>
      </c>
      <c r="AW190" s="13" t="s">
        <v>32</v>
      </c>
      <c r="AX190" s="13" t="s">
        <v>76</v>
      </c>
      <c r="AY190" s="151" t="s">
        <v>119</v>
      </c>
    </row>
    <row r="191" spans="2:65" s="14" customFormat="1" ht="11.25">
      <c r="B191" s="157"/>
      <c r="D191" s="144" t="s">
        <v>139</v>
      </c>
      <c r="E191" s="158" t="s">
        <v>1</v>
      </c>
      <c r="F191" s="159" t="s">
        <v>146</v>
      </c>
      <c r="H191" s="160">
        <v>5.7490000000000006</v>
      </c>
      <c r="I191" s="161"/>
      <c r="L191" s="157"/>
      <c r="M191" s="162"/>
      <c r="T191" s="163"/>
      <c r="AT191" s="158" t="s">
        <v>139</v>
      </c>
      <c r="AU191" s="158" t="s">
        <v>83</v>
      </c>
      <c r="AV191" s="14" t="s">
        <v>126</v>
      </c>
      <c r="AW191" s="14" t="s">
        <v>32</v>
      </c>
      <c r="AX191" s="14" t="s">
        <v>81</v>
      </c>
      <c r="AY191" s="158" t="s">
        <v>119</v>
      </c>
    </row>
    <row r="192" spans="2:65" s="13" customFormat="1" ht="11.25">
      <c r="B192" s="150"/>
      <c r="D192" s="144" t="s">
        <v>139</v>
      </c>
      <c r="F192" s="152" t="s">
        <v>251</v>
      </c>
      <c r="H192" s="153">
        <v>11.497999999999999</v>
      </c>
      <c r="I192" s="154"/>
      <c r="L192" s="150"/>
      <c r="M192" s="155"/>
      <c r="T192" s="156"/>
      <c r="AT192" s="151" t="s">
        <v>139</v>
      </c>
      <c r="AU192" s="151" t="s">
        <v>83</v>
      </c>
      <c r="AV192" s="13" t="s">
        <v>83</v>
      </c>
      <c r="AW192" s="13" t="s">
        <v>4</v>
      </c>
      <c r="AX192" s="13" t="s">
        <v>81</v>
      </c>
      <c r="AY192" s="151" t="s">
        <v>119</v>
      </c>
    </row>
    <row r="193" spans="2:65" s="1" customFormat="1" ht="24.2" customHeight="1">
      <c r="B193" s="31"/>
      <c r="C193" s="126" t="s">
        <v>252</v>
      </c>
      <c r="D193" s="126" t="s">
        <v>121</v>
      </c>
      <c r="E193" s="127" t="s">
        <v>253</v>
      </c>
      <c r="F193" s="128" t="s">
        <v>254</v>
      </c>
      <c r="G193" s="129" t="s">
        <v>124</v>
      </c>
      <c r="H193" s="130">
        <v>72.426000000000002</v>
      </c>
      <c r="I193" s="131"/>
      <c r="J193" s="132">
        <f>ROUND(I193*H193,2)</f>
        <v>0</v>
      </c>
      <c r="K193" s="128" t="s">
        <v>125</v>
      </c>
      <c r="L193" s="31"/>
      <c r="M193" s="133" t="s">
        <v>1</v>
      </c>
      <c r="N193" s="134" t="s">
        <v>41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126</v>
      </c>
      <c r="AT193" s="137" t="s">
        <v>121</v>
      </c>
      <c r="AU193" s="137" t="s">
        <v>83</v>
      </c>
      <c r="AY193" s="16" t="s">
        <v>119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6" t="s">
        <v>81</v>
      </c>
      <c r="BK193" s="138">
        <f>ROUND(I193*H193,2)</f>
        <v>0</v>
      </c>
      <c r="BL193" s="16" t="s">
        <v>126</v>
      </c>
      <c r="BM193" s="137" t="s">
        <v>255</v>
      </c>
    </row>
    <row r="194" spans="2:65" s="1" customFormat="1" ht="11.25">
      <c r="B194" s="31"/>
      <c r="D194" s="139" t="s">
        <v>128</v>
      </c>
      <c r="F194" s="140" t="s">
        <v>256</v>
      </c>
      <c r="I194" s="141"/>
      <c r="L194" s="31"/>
      <c r="M194" s="142"/>
      <c r="T194" s="55"/>
      <c r="AT194" s="16" t="s">
        <v>128</v>
      </c>
      <c r="AU194" s="16" t="s">
        <v>83</v>
      </c>
    </row>
    <row r="195" spans="2:65" s="1" customFormat="1" ht="16.5" customHeight="1">
      <c r="B195" s="31"/>
      <c r="C195" s="164" t="s">
        <v>257</v>
      </c>
      <c r="D195" s="164" t="s">
        <v>220</v>
      </c>
      <c r="E195" s="165" t="s">
        <v>258</v>
      </c>
      <c r="F195" s="166" t="s">
        <v>259</v>
      </c>
      <c r="G195" s="167" t="s">
        <v>260</v>
      </c>
      <c r="H195" s="168">
        <v>1.0860000000000001</v>
      </c>
      <c r="I195" s="169"/>
      <c r="J195" s="170">
        <f>ROUND(I195*H195,2)</f>
        <v>0</v>
      </c>
      <c r="K195" s="166" t="s">
        <v>125</v>
      </c>
      <c r="L195" s="171"/>
      <c r="M195" s="172" t="s">
        <v>1</v>
      </c>
      <c r="N195" s="173" t="s">
        <v>41</v>
      </c>
      <c r="P195" s="135">
        <f>O195*H195</f>
        <v>0</v>
      </c>
      <c r="Q195" s="135">
        <v>1E-3</v>
      </c>
      <c r="R195" s="135">
        <f>Q195*H195</f>
        <v>1.0860000000000002E-3</v>
      </c>
      <c r="S195" s="135">
        <v>0</v>
      </c>
      <c r="T195" s="136">
        <f>S195*H195</f>
        <v>0</v>
      </c>
      <c r="AR195" s="137" t="s">
        <v>171</v>
      </c>
      <c r="AT195" s="137" t="s">
        <v>220</v>
      </c>
      <c r="AU195" s="137" t="s">
        <v>83</v>
      </c>
      <c r="AY195" s="16" t="s">
        <v>119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6" t="s">
        <v>81</v>
      </c>
      <c r="BK195" s="138">
        <f>ROUND(I195*H195,2)</f>
        <v>0</v>
      </c>
      <c r="BL195" s="16" t="s">
        <v>126</v>
      </c>
      <c r="BM195" s="137" t="s">
        <v>261</v>
      </c>
    </row>
    <row r="196" spans="2:65" s="13" customFormat="1" ht="11.25">
      <c r="B196" s="150"/>
      <c r="D196" s="144" t="s">
        <v>139</v>
      </c>
      <c r="F196" s="152" t="s">
        <v>262</v>
      </c>
      <c r="H196" s="153">
        <v>1.0860000000000001</v>
      </c>
      <c r="I196" s="154"/>
      <c r="L196" s="150"/>
      <c r="M196" s="155"/>
      <c r="T196" s="156"/>
      <c r="AT196" s="151" t="s">
        <v>139</v>
      </c>
      <c r="AU196" s="151" t="s">
        <v>83</v>
      </c>
      <c r="AV196" s="13" t="s">
        <v>83</v>
      </c>
      <c r="AW196" s="13" t="s">
        <v>4</v>
      </c>
      <c r="AX196" s="13" t="s">
        <v>81</v>
      </c>
      <c r="AY196" s="151" t="s">
        <v>119</v>
      </c>
    </row>
    <row r="197" spans="2:65" s="11" customFormat="1" ht="22.9" customHeight="1">
      <c r="B197" s="114"/>
      <c r="D197" s="115" t="s">
        <v>75</v>
      </c>
      <c r="E197" s="124" t="s">
        <v>126</v>
      </c>
      <c r="F197" s="124" t="s">
        <v>263</v>
      </c>
      <c r="I197" s="117"/>
      <c r="J197" s="125">
        <f>BK197</f>
        <v>0</v>
      </c>
      <c r="L197" s="114"/>
      <c r="M197" s="119"/>
      <c r="P197" s="120">
        <f>SUM(P198:P200)</f>
        <v>0</v>
      </c>
      <c r="R197" s="120">
        <f>SUM(R198:R200)</f>
        <v>0</v>
      </c>
      <c r="T197" s="121">
        <f>SUM(T198:T200)</f>
        <v>0</v>
      </c>
      <c r="AR197" s="115" t="s">
        <v>81</v>
      </c>
      <c r="AT197" s="122" t="s">
        <v>75</v>
      </c>
      <c r="AU197" s="122" t="s">
        <v>81</v>
      </c>
      <c r="AY197" s="115" t="s">
        <v>119</v>
      </c>
      <c r="BK197" s="123">
        <f>SUM(BK198:BK200)</f>
        <v>0</v>
      </c>
    </row>
    <row r="198" spans="2:65" s="1" customFormat="1" ht="21.75" customHeight="1">
      <c r="B198" s="31"/>
      <c r="C198" s="126" t="s">
        <v>264</v>
      </c>
      <c r="D198" s="126" t="s">
        <v>121</v>
      </c>
      <c r="E198" s="127" t="s">
        <v>265</v>
      </c>
      <c r="F198" s="128" t="s">
        <v>266</v>
      </c>
      <c r="G198" s="129" t="s">
        <v>149</v>
      </c>
      <c r="H198" s="130">
        <v>0.73199999999999998</v>
      </c>
      <c r="I198" s="131"/>
      <c r="J198" s="132">
        <f>ROUND(I198*H198,2)</f>
        <v>0</v>
      </c>
      <c r="K198" s="128" t="s">
        <v>125</v>
      </c>
      <c r="L198" s="31"/>
      <c r="M198" s="133" t="s">
        <v>1</v>
      </c>
      <c r="N198" s="134" t="s">
        <v>41</v>
      </c>
      <c r="P198" s="135">
        <f>O198*H198</f>
        <v>0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126</v>
      </c>
      <c r="AT198" s="137" t="s">
        <v>121</v>
      </c>
      <c r="AU198" s="137" t="s">
        <v>83</v>
      </c>
      <c r="AY198" s="16" t="s">
        <v>119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6" t="s">
        <v>81</v>
      </c>
      <c r="BK198" s="138">
        <f>ROUND(I198*H198,2)</f>
        <v>0</v>
      </c>
      <c r="BL198" s="16" t="s">
        <v>126</v>
      </c>
      <c r="BM198" s="137" t="s">
        <v>267</v>
      </c>
    </row>
    <row r="199" spans="2:65" s="1" customFormat="1" ht="11.25">
      <c r="B199" s="31"/>
      <c r="D199" s="139" t="s">
        <v>128</v>
      </c>
      <c r="F199" s="140" t="s">
        <v>268</v>
      </c>
      <c r="I199" s="141"/>
      <c r="L199" s="31"/>
      <c r="M199" s="142"/>
      <c r="T199" s="55"/>
      <c r="AT199" s="16" t="s">
        <v>128</v>
      </c>
      <c r="AU199" s="16" t="s">
        <v>83</v>
      </c>
    </row>
    <row r="200" spans="2:65" s="13" customFormat="1" ht="11.25">
      <c r="B200" s="150"/>
      <c r="D200" s="144" t="s">
        <v>139</v>
      </c>
      <c r="E200" s="151" t="s">
        <v>1</v>
      </c>
      <c r="F200" s="152" t="s">
        <v>269</v>
      </c>
      <c r="H200" s="153">
        <v>0.73199999999999998</v>
      </c>
      <c r="I200" s="154"/>
      <c r="L200" s="150"/>
      <c r="M200" s="155"/>
      <c r="T200" s="156"/>
      <c r="AT200" s="151" t="s">
        <v>139</v>
      </c>
      <c r="AU200" s="151" t="s">
        <v>83</v>
      </c>
      <c r="AV200" s="13" t="s">
        <v>83</v>
      </c>
      <c r="AW200" s="13" t="s">
        <v>32</v>
      </c>
      <c r="AX200" s="13" t="s">
        <v>81</v>
      </c>
      <c r="AY200" s="151" t="s">
        <v>119</v>
      </c>
    </row>
    <row r="201" spans="2:65" s="11" customFormat="1" ht="22.9" customHeight="1">
      <c r="B201" s="114"/>
      <c r="D201" s="115" t="s">
        <v>75</v>
      </c>
      <c r="E201" s="124" t="s">
        <v>153</v>
      </c>
      <c r="F201" s="124" t="s">
        <v>270</v>
      </c>
      <c r="I201" s="117"/>
      <c r="J201" s="125">
        <f>BK201</f>
        <v>0</v>
      </c>
      <c r="L201" s="114"/>
      <c r="M201" s="119"/>
      <c r="P201" s="120">
        <f>SUM(P202:P231)</f>
        <v>0</v>
      </c>
      <c r="R201" s="120">
        <f>SUM(R202:R231)</f>
        <v>151.43539870000001</v>
      </c>
      <c r="T201" s="121">
        <f>SUM(T202:T231)</f>
        <v>0</v>
      </c>
      <c r="AR201" s="115" t="s">
        <v>81</v>
      </c>
      <c r="AT201" s="122" t="s">
        <v>75</v>
      </c>
      <c r="AU201" s="122" t="s">
        <v>81</v>
      </c>
      <c r="AY201" s="115" t="s">
        <v>119</v>
      </c>
      <c r="BK201" s="123">
        <f>SUM(BK202:BK231)</f>
        <v>0</v>
      </c>
    </row>
    <row r="202" spans="2:65" s="1" customFormat="1" ht="21.75" customHeight="1">
      <c r="B202" s="31"/>
      <c r="C202" s="126" t="s">
        <v>271</v>
      </c>
      <c r="D202" s="126" t="s">
        <v>121</v>
      </c>
      <c r="E202" s="127" t="s">
        <v>272</v>
      </c>
      <c r="F202" s="128" t="s">
        <v>273</v>
      </c>
      <c r="G202" s="129" t="s">
        <v>124</v>
      </c>
      <c r="H202" s="130">
        <v>460.21</v>
      </c>
      <c r="I202" s="131"/>
      <c r="J202" s="132">
        <f>ROUND(I202*H202,2)</f>
        <v>0</v>
      </c>
      <c r="K202" s="128" t="s">
        <v>125</v>
      </c>
      <c r="L202" s="31"/>
      <c r="M202" s="133" t="s">
        <v>1</v>
      </c>
      <c r="N202" s="134" t="s">
        <v>41</v>
      </c>
      <c r="P202" s="135">
        <f>O202*H202</f>
        <v>0</v>
      </c>
      <c r="Q202" s="135">
        <v>0</v>
      </c>
      <c r="R202" s="135">
        <f>Q202*H202</f>
        <v>0</v>
      </c>
      <c r="S202" s="135">
        <v>0</v>
      </c>
      <c r="T202" s="136">
        <f>S202*H202</f>
        <v>0</v>
      </c>
      <c r="AR202" s="137" t="s">
        <v>126</v>
      </c>
      <c r="AT202" s="137" t="s">
        <v>121</v>
      </c>
      <c r="AU202" s="137" t="s">
        <v>83</v>
      </c>
      <c r="AY202" s="16" t="s">
        <v>119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6" t="s">
        <v>81</v>
      </c>
      <c r="BK202" s="138">
        <f>ROUND(I202*H202,2)</f>
        <v>0</v>
      </c>
      <c r="BL202" s="16" t="s">
        <v>126</v>
      </c>
      <c r="BM202" s="137" t="s">
        <v>274</v>
      </c>
    </row>
    <row r="203" spans="2:65" s="1" customFormat="1" ht="11.25">
      <c r="B203" s="31"/>
      <c r="D203" s="139" t="s">
        <v>128</v>
      </c>
      <c r="F203" s="140" t="s">
        <v>275</v>
      </c>
      <c r="I203" s="141"/>
      <c r="L203" s="31"/>
      <c r="M203" s="142"/>
      <c r="T203" s="55"/>
      <c r="AT203" s="16" t="s">
        <v>128</v>
      </c>
      <c r="AU203" s="16" t="s">
        <v>83</v>
      </c>
    </row>
    <row r="204" spans="2:65" s="12" customFormat="1" ht="11.25">
      <c r="B204" s="143"/>
      <c r="D204" s="144" t="s">
        <v>139</v>
      </c>
      <c r="E204" s="145" t="s">
        <v>1</v>
      </c>
      <c r="F204" s="146" t="s">
        <v>276</v>
      </c>
      <c r="H204" s="145" t="s">
        <v>1</v>
      </c>
      <c r="I204" s="147"/>
      <c r="L204" s="143"/>
      <c r="M204" s="148"/>
      <c r="T204" s="149"/>
      <c r="AT204" s="145" t="s">
        <v>139</v>
      </c>
      <c r="AU204" s="145" t="s">
        <v>83</v>
      </c>
      <c r="AV204" s="12" t="s">
        <v>81</v>
      </c>
      <c r="AW204" s="12" t="s">
        <v>32</v>
      </c>
      <c r="AX204" s="12" t="s">
        <v>76</v>
      </c>
      <c r="AY204" s="145" t="s">
        <v>119</v>
      </c>
    </row>
    <row r="205" spans="2:65" s="13" customFormat="1" ht="11.25">
      <c r="B205" s="150"/>
      <c r="D205" s="144" t="s">
        <v>139</v>
      </c>
      <c r="E205" s="151" t="s">
        <v>1</v>
      </c>
      <c r="F205" s="152" t="s">
        <v>277</v>
      </c>
      <c r="H205" s="153">
        <v>277.75</v>
      </c>
      <c r="I205" s="154"/>
      <c r="L205" s="150"/>
      <c r="M205" s="155"/>
      <c r="T205" s="156"/>
      <c r="AT205" s="151" t="s">
        <v>139</v>
      </c>
      <c r="AU205" s="151" t="s">
        <v>83</v>
      </c>
      <c r="AV205" s="13" t="s">
        <v>83</v>
      </c>
      <c r="AW205" s="13" t="s">
        <v>32</v>
      </c>
      <c r="AX205" s="13" t="s">
        <v>76</v>
      </c>
      <c r="AY205" s="151" t="s">
        <v>119</v>
      </c>
    </row>
    <row r="206" spans="2:65" s="12" customFormat="1" ht="11.25">
      <c r="B206" s="143"/>
      <c r="D206" s="144" t="s">
        <v>139</v>
      </c>
      <c r="E206" s="145" t="s">
        <v>1</v>
      </c>
      <c r="F206" s="146" t="s">
        <v>278</v>
      </c>
      <c r="H206" s="145" t="s">
        <v>1</v>
      </c>
      <c r="I206" s="147"/>
      <c r="L206" s="143"/>
      <c r="M206" s="148"/>
      <c r="T206" s="149"/>
      <c r="AT206" s="145" t="s">
        <v>139</v>
      </c>
      <c r="AU206" s="145" t="s">
        <v>83</v>
      </c>
      <c r="AV206" s="12" t="s">
        <v>81</v>
      </c>
      <c r="AW206" s="12" t="s">
        <v>32</v>
      </c>
      <c r="AX206" s="12" t="s">
        <v>76</v>
      </c>
      <c r="AY206" s="145" t="s">
        <v>119</v>
      </c>
    </row>
    <row r="207" spans="2:65" s="13" customFormat="1" ht="11.25">
      <c r="B207" s="150"/>
      <c r="D207" s="144" t="s">
        <v>139</v>
      </c>
      <c r="E207" s="151" t="s">
        <v>1</v>
      </c>
      <c r="F207" s="152" t="s">
        <v>279</v>
      </c>
      <c r="H207" s="153">
        <v>182.46</v>
      </c>
      <c r="I207" s="154"/>
      <c r="L207" s="150"/>
      <c r="M207" s="155"/>
      <c r="T207" s="156"/>
      <c r="AT207" s="151" t="s">
        <v>139</v>
      </c>
      <c r="AU207" s="151" t="s">
        <v>83</v>
      </c>
      <c r="AV207" s="13" t="s">
        <v>83</v>
      </c>
      <c r="AW207" s="13" t="s">
        <v>32</v>
      </c>
      <c r="AX207" s="13" t="s">
        <v>76</v>
      </c>
      <c r="AY207" s="151" t="s">
        <v>119</v>
      </c>
    </row>
    <row r="208" spans="2:65" s="14" customFormat="1" ht="11.25">
      <c r="B208" s="157"/>
      <c r="D208" s="144" t="s">
        <v>139</v>
      </c>
      <c r="E208" s="158" t="s">
        <v>1</v>
      </c>
      <c r="F208" s="159" t="s">
        <v>146</v>
      </c>
      <c r="H208" s="160">
        <v>460.21000000000004</v>
      </c>
      <c r="I208" s="161"/>
      <c r="L208" s="157"/>
      <c r="M208" s="162"/>
      <c r="T208" s="163"/>
      <c r="AT208" s="158" t="s">
        <v>139</v>
      </c>
      <c r="AU208" s="158" t="s">
        <v>83</v>
      </c>
      <c r="AV208" s="14" t="s">
        <v>126</v>
      </c>
      <c r="AW208" s="14" t="s">
        <v>32</v>
      </c>
      <c r="AX208" s="14" t="s">
        <v>81</v>
      </c>
      <c r="AY208" s="158" t="s">
        <v>119</v>
      </c>
    </row>
    <row r="209" spans="2:65" s="1" customFormat="1" ht="24.2" customHeight="1">
      <c r="B209" s="31"/>
      <c r="C209" s="126" t="s">
        <v>280</v>
      </c>
      <c r="D209" s="126" t="s">
        <v>121</v>
      </c>
      <c r="E209" s="127" t="s">
        <v>281</v>
      </c>
      <c r="F209" s="128" t="s">
        <v>282</v>
      </c>
      <c r="G209" s="129" t="s">
        <v>124</v>
      </c>
      <c r="H209" s="130">
        <v>543.52</v>
      </c>
      <c r="I209" s="131"/>
      <c r="J209" s="132">
        <f>ROUND(I209*H209,2)</f>
        <v>0</v>
      </c>
      <c r="K209" s="128" t="s">
        <v>125</v>
      </c>
      <c r="L209" s="31"/>
      <c r="M209" s="133" t="s">
        <v>1</v>
      </c>
      <c r="N209" s="134" t="s">
        <v>41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126</v>
      </c>
      <c r="AT209" s="137" t="s">
        <v>121</v>
      </c>
      <c r="AU209" s="137" t="s">
        <v>83</v>
      </c>
      <c r="AY209" s="16" t="s">
        <v>119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6" t="s">
        <v>81</v>
      </c>
      <c r="BK209" s="138">
        <f>ROUND(I209*H209,2)</f>
        <v>0</v>
      </c>
      <c r="BL209" s="16" t="s">
        <v>126</v>
      </c>
      <c r="BM209" s="137" t="s">
        <v>283</v>
      </c>
    </row>
    <row r="210" spans="2:65" s="1" customFormat="1" ht="11.25">
      <c r="B210" s="31"/>
      <c r="D210" s="139" t="s">
        <v>128</v>
      </c>
      <c r="F210" s="140" t="s">
        <v>284</v>
      </c>
      <c r="I210" s="141"/>
      <c r="L210" s="31"/>
      <c r="M210" s="142"/>
      <c r="T210" s="55"/>
      <c r="AT210" s="16" t="s">
        <v>128</v>
      </c>
      <c r="AU210" s="16" t="s">
        <v>83</v>
      </c>
    </row>
    <row r="211" spans="2:65" s="12" customFormat="1" ht="11.25">
      <c r="B211" s="143"/>
      <c r="D211" s="144" t="s">
        <v>139</v>
      </c>
      <c r="E211" s="145" t="s">
        <v>1</v>
      </c>
      <c r="F211" s="146" t="s">
        <v>276</v>
      </c>
      <c r="H211" s="145" t="s">
        <v>1</v>
      </c>
      <c r="I211" s="147"/>
      <c r="L211" s="143"/>
      <c r="M211" s="148"/>
      <c r="T211" s="149"/>
      <c r="AT211" s="145" t="s">
        <v>139</v>
      </c>
      <c r="AU211" s="145" t="s">
        <v>83</v>
      </c>
      <c r="AV211" s="12" t="s">
        <v>81</v>
      </c>
      <c r="AW211" s="12" t="s">
        <v>32</v>
      </c>
      <c r="AX211" s="12" t="s">
        <v>76</v>
      </c>
      <c r="AY211" s="145" t="s">
        <v>119</v>
      </c>
    </row>
    <row r="212" spans="2:65" s="13" customFormat="1" ht="11.25">
      <c r="B212" s="150"/>
      <c r="D212" s="144" t="s">
        <v>139</v>
      </c>
      <c r="E212" s="151" t="s">
        <v>1</v>
      </c>
      <c r="F212" s="152" t="s">
        <v>285</v>
      </c>
      <c r="H212" s="153">
        <v>277.75</v>
      </c>
      <c r="I212" s="154"/>
      <c r="L212" s="150"/>
      <c r="M212" s="155"/>
      <c r="T212" s="156"/>
      <c r="AT212" s="151" t="s">
        <v>139</v>
      </c>
      <c r="AU212" s="151" t="s">
        <v>83</v>
      </c>
      <c r="AV212" s="13" t="s">
        <v>83</v>
      </c>
      <c r="AW212" s="13" t="s">
        <v>32</v>
      </c>
      <c r="AX212" s="13" t="s">
        <v>76</v>
      </c>
      <c r="AY212" s="151" t="s">
        <v>119</v>
      </c>
    </row>
    <row r="213" spans="2:65" s="12" customFormat="1" ht="11.25">
      <c r="B213" s="143"/>
      <c r="D213" s="144" t="s">
        <v>139</v>
      </c>
      <c r="E213" s="145" t="s">
        <v>1</v>
      </c>
      <c r="F213" s="146" t="s">
        <v>286</v>
      </c>
      <c r="H213" s="145" t="s">
        <v>1</v>
      </c>
      <c r="I213" s="147"/>
      <c r="L213" s="143"/>
      <c r="M213" s="148"/>
      <c r="T213" s="149"/>
      <c r="AT213" s="145" t="s">
        <v>139</v>
      </c>
      <c r="AU213" s="145" t="s">
        <v>83</v>
      </c>
      <c r="AV213" s="12" t="s">
        <v>81</v>
      </c>
      <c r="AW213" s="12" t="s">
        <v>32</v>
      </c>
      <c r="AX213" s="12" t="s">
        <v>76</v>
      </c>
      <c r="AY213" s="145" t="s">
        <v>119</v>
      </c>
    </row>
    <row r="214" spans="2:65" s="13" customFormat="1" ht="11.25">
      <c r="B214" s="150"/>
      <c r="D214" s="144" t="s">
        <v>139</v>
      </c>
      <c r="E214" s="151" t="s">
        <v>1</v>
      </c>
      <c r="F214" s="152" t="s">
        <v>287</v>
      </c>
      <c r="H214" s="153">
        <v>83.31</v>
      </c>
      <c r="I214" s="154"/>
      <c r="L214" s="150"/>
      <c r="M214" s="155"/>
      <c r="T214" s="156"/>
      <c r="AT214" s="151" t="s">
        <v>139</v>
      </c>
      <c r="AU214" s="151" t="s">
        <v>83</v>
      </c>
      <c r="AV214" s="13" t="s">
        <v>83</v>
      </c>
      <c r="AW214" s="13" t="s">
        <v>32</v>
      </c>
      <c r="AX214" s="13" t="s">
        <v>76</v>
      </c>
      <c r="AY214" s="151" t="s">
        <v>119</v>
      </c>
    </row>
    <row r="215" spans="2:65" s="12" customFormat="1" ht="11.25">
      <c r="B215" s="143"/>
      <c r="D215" s="144" t="s">
        <v>139</v>
      </c>
      <c r="E215" s="145" t="s">
        <v>1</v>
      </c>
      <c r="F215" s="146" t="s">
        <v>278</v>
      </c>
      <c r="H215" s="145" t="s">
        <v>1</v>
      </c>
      <c r="I215" s="147"/>
      <c r="L215" s="143"/>
      <c r="M215" s="148"/>
      <c r="T215" s="149"/>
      <c r="AT215" s="145" t="s">
        <v>139</v>
      </c>
      <c r="AU215" s="145" t="s">
        <v>83</v>
      </c>
      <c r="AV215" s="12" t="s">
        <v>81</v>
      </c>
      <c r="AW215" s="12" t="s">
        <v>32</v>
      </c>
      <c r="AX215" s="12" t="s">
        <v>76</v>
      </c>
      <c r="AY215" s="145" t="s">
        <v>119</v>
      </c>
    </row>
    <row r="216" spans="2:65" s="13" customFormat="1" ht="11.25">
      <c r="B216" s="150"/>
      <c r="D216" s="144" t="s">
        <v>139</v>
      </c>
      <c r="E216" s="151" t="s">
        <v>1</v>
      </c>
      <c r="F216" s="152" t="s">
        <v>288</v>
      </c>
      <c r="H216" s="153">
        <v>182.46</v>
      </c>
      <c r="I216" s="154"/>
      <c r="L216" s="150"/>
      <c r="M216" s="155"/>
      <c r="T216" s="156"/>
      <c r="AT216" s="151" t="s">
        <v>139</v>
      </c>
      <c r="AU216" s="151" t="s">
        <v>83</v>
      </c>
      <c r="AV216" s="13" t="s">
        <v>83</v>
      </c>
      <c r="AW216" s="13" t="s">
        <v>32</v>
      </c>
      <c r="AX216" s="13" t="s">
        <v>76</v>
      </c>
      <c r="AY216" s="151" t="s">
        <v>119</v>
      </c>
    </row>
    <row r="217" spans="2:65" s="14" customFormat="1" ht="11.25">
      <c r="B217" s="157"/>
      <c r="D217" s="144" t="s">
        <v>139</v>
      </c>
      <c r="E217" s="158" t="s">
        <v>1</v>
      </c>
      <c r="F217" s="159" t="s">
        <v>146</v>
      </c>
      <c r="H217" s="160">
        <v>543.52</v>
      </c>
      <c r="I217" s="161"/>
      <c r="L217" s="157"/>
      <c r="M217" s="162"/>
      <c r="T217" s="163"/>
      <c r="AT217" s="158" t="s">
        <v>139</v>
      </c>
      <c r="AU217" s="158" t="s">
        <v>83</v>
      </c>
      <c r="AV217" s="14" t="s">
        <v>126</v>
      </c>
      <c r="AW217" s="14" t="s">
        <v>32</v>
      </c>
      <c r="AX217" s="14" t="s">
        <v>81</v>
      </c>
      <c r="AY217" s="158" t="s">
        <v>119</v>
      </c>
    </row>
    <row r="218" spans="2:65" s="1" customFormat="1" ht="24.2" customHeight="1">
      <c r="B218" s="31"/>
      <c r="C218" s="126" t="s">
        <v>145</v>
      </c>
      <c r="D218" s="126" t="s">
        <v>121</v>
      </c>
      <c r="E218" s="127" t="s">
        <v>289</v>
      </c>
      <c r="F218" s="128" t="s">
        <v>290</v>
      </c>
      <c r="G218" s="129" t="s">
        <v>124</v>
      </c>
      <c r="H218" s="130">
        <v>460.21</v>
      </c>
      <c r="I218" s="131"/>
      <c r="J218" s="132">
        <f>ROUND(I218*H218,2)</f>
        <v>0</v>
      </c>
      <c r="K218" s="128" t="s">
        <v>125</v>
      </c>
      <c r="L218" s="31"/>
      <c r="M218" s="133" t="s">
        <v>1</v>
      </c>
      <c r="N218" s="134" t="s">
        <v>41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126</v>
      </c>
      <c r="AT218" s="137" t="s">
        <v>121</v>
      </c>
      <c r="AU218" s="137" t="s">
        <v>83</v>
      </c>
      <c r="AY218" s="16" t="s">
        <v>119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6" t="s">
        <v>81</v>
      </c>
      <c r="BK218" s="138">
        <f>ROUND(I218*H218,2)</f>
        <v>0</v>
      </c>
      <c r="BL218" s="16" t="s">
        <v>126</v>
      </c>
      <c r="BM218" s="137" t="s">
        <v>291</v>
      </c>
    </row>
    <row r="219" spans="2:65" s="1" customFormat="1" ht="11.25">
      <c r="B219" s="31"/>
      <c r="D219" s="139" t="s">
        <v>128</v>
      </c>
      <c r="F219" s="140" t="s">
        <v>292</v>
      </c>
      <c r="I219" s="141"/>
      <c r="L219" s="31"/>
      <c r="M219" s="142"/>
      <c r="T219" s="55"/>
      <c r="AT219" s="16" t="s">
        <v>128</v>
      </c>
      <c r="AU219" s="16" t="s">
        <v>83</v>
      </c>
    </row>
    <row r="220" spans="2:65" s="12" customFormat="1" ht="11.25">
      <c r="B220" s="143"/>
      <c r="D220" s="144" t="s">
        <v>139</v>
      </c>
      <c r="E220" s="145" t="s">
        <v>1</v>
      </c>
      <c r="F220" s="146" t="s">
        <v>276</v>
      </c>
      <c r="H220" s="145" t="s">
        <v>1</v>
      </c>
      <c r="I220" s="147"/>
      <c r="L220" s="143"/>
      <c r="M220" s="148"/>
      <c r="T220" s="149"/>
      <c r="AT220" s="145" t="s">
        <v>139</v>
      </c>
      <c r="AU220" s="145" t="s">
        <v>83</v>
      </c>
      <c r="AV220" s="12" t="s">
        <v>81</v>
      </c>
      <c r="AW220" s="12" t="s">
        <v>32</v>
      </c>
      <c r="AX220" s="12" t="s">
        <v>76</v>
      </c>
      <c r="AY220" s="145" t="s">
        <v>119</v>
      </c>
    </row>
    <row r="221" spans="2:65" s="13" customFormat="1" ht="11.25">
      <c r="B221" s="150"/>
      <c r="D221" s="144" t="s">
        <v>139</v>
      </c>
      <c r="E221" s="151" t="s">
        <v>1</v>
      </c>
      <c r="F221" s="152" t="s">
        <v>285</v>
      </c>
      <c r="H221" s="153">
        <v>277.75</v>
      </c>
      <c r="I221" s="154"/>
      <c r="L221" s="150"/>
      <c r="M221" s="155"/>
      <c r="T221" s="156"/>
      <c r="AT221" s="151" t="s">
        <v>139</v>
      </c>
      <c r="AU221" s="151" t="s">
        <v>83</v>
      </c>
      <c r="AV221" s="13" t="s">
        <v>83</v>
      </c>
      <c r="AW221" s="13" t="s">
        <v>32</v>
      </c>
      <c r="AX221" s="13" t="s">
        <v>76</v>
      </c>
      <c r="AY221" s="151" t="s">
        <v>119</v>
      </c>
    </row>
    <row r="222" spans="2:65" s="12" customFormat="1" ht="11.25">
      <c r="B222" s="143"/>
      <c r="D222" s="144" t="s">
        <v>139</v>
      </c>
      <c r="E222" s="145" t="s">
        <v>1</v>
      </c>
      <c r="F222" s="146" t="s">
        <v>278</v>
      </c>
      <c r="H222" s="145" t="s">
        <v>1</v>
      </c>
      <c r="I222" s="147"/>
      <c r="L222" s="143"/>
      <c r="M222" s="148"/>
      <c r="T222" s="149"/>
      <c r="AT222" s="145" t="s">
        <v>139</v>
      </c>
      <c r="AU222" s="145" t="s">
        <v>83</v>
      </c>
      <c r="AV222" s="12" t="s">
        <v>81</v>
      </c>
      <c r="AW222" s="12" t="s">
        <v>32</v>
      </c>
      <c r="AX222" s="12" t="s">
        <v>76</v>
      </c>
      <c r="AY222" s="145" t="s">
        <v>119</v>
      </c>
    </row>
    <row r="223" spans="2:65" s="13" customFormat="1" ht="11.25">
      <c r="B223" s="150"/>
      <c r="D223" s="144" t="s">
        <v>139</v>
      </c>
      <c r="E223" s="151" t="s">
        <v>1</v>
      </c>
      <c r="F223" s="152" t="s">
        <v>288</v>
      </c>
      <c r="H223" s="153">
        <v>182.46</v>
      </c>
      <c r="I223" s="154"/>
      <c r="L223" s="150"/>
      <c r="M223" s="155"/>
      <c r="T223" s="156"/>
      <c r="AT223" s="151" t="s">
        <v>139</v>
      </c>
      <c r="AU223" s="151" t="s">
        <v>83</v>
      </c>
      <c r="AV223" s="13" t="s">
        <v>83</v>
      </c>
      <c r="AW223" s="13" t="s">
        <v>32</v>
      </c>
      <c r="AX223" s="13" t="s">
        <v>76</v>
      </c>
      <c r="AY223" s="151" t="s">
        <v>119</v>
      </c>
    </row>
    <row r="224" spans="2:65" s="14" customFormat="1" ht="11.25">
      <c r="B224" s="157"/>
      <c r="D224" s="144" t="s">
        <v>139</v>
      </c>
      <c r="E224" s="158" t="s">
        <v>1</v>
      </c>
      <c r="F224" s="159" t="s">
        <v>146</v>
      </c>
      <c r="H224" s="160">
        <v>460.21000000000004</v>
      </c>
      <c r="I224" s="161"/>
      <c r="L224" s="157"/>
      <c r="M224" s="162"/>
      <c r="T224" s="163"/>
      <c r="AT224" s="158" t="s">
        <v>139</v>
      </c>
      <c r="AU224" s="158" t="s">
        <v>83</v>
      </c>
      <c r="AV224" s="14" t="s">
        <v>126</v>
      </c>
      <c r="AW224" s="14" t="s">
        <v>32</v>
      </c>
      <c r="AX224" s="14" t="s">
        <v>81</v>
      </c>
      <c r="AY224" s="158" t="s">
        <v>119</v>
      </c>
    </row>
    <row r="225" spans="2:65" s="1" customFormat="1" ht="44.25" customHeight="1">
      <c r="B225" s="31"/>
      <c r="C225" s="126" t="s">
        <v>293</v>
      </c>
      <c r="D225" s="126" t="s">
        <v>121</v>
      </c>
      <c r="E225" s="127" t="s">
        <v>294</v>
      </c>
      <c r="F225" s="128" t="s">
        <v>295</v>
      </c>
      <c r="G225" s="129" t="s">
        <v>124</v>
      </c>
      <c r="H225" s="130">
        <v>83.31</v>
      </c>
      <c r="I225" s="131"/>
      <c r="J225" s="132">
        <f>ROUND(I225*H225,2)</f>
        <v>0</v>
      </c>
      <c r="K225" s="128" t="s">
        <v>150</v>
      </c>
      <c r="L225" s="31"/>
      <c r="M225" s="133" t="s">
        <v>1</v>
      </c>
      <c r="N225" s="134" t="s">
        <v>41</v>
      </c>
      <c r="P225" s="135">
        <f>O225*H225</f>
        <v>0</v>
      </c>
      <c r="Q225" s="135">
        <v>8.4250000000000005E-2</v>
      </c>
      <c r="R225" s="135">
        <f>Q225*H225</f>
        <v>7.0188675000000007</v>
      </c>
      <c r="S225" s="135">
        <v>0</v>
      </c>
      <c r="T225" s="136">
        <f>S225*H225</f>
        <v>0</v>
      </c>
      <c r="AR225" s="137" t="s">
        <v>126</v>
      </c>
      <c r="AT225" s="137" t="s">
        <v>121</v>
      </c>
      <c r="AU225" s="137" t="s">
        <v>83</v>
      </c>
      <c r="AY225" s="16" t="s">
        <v>119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6" t="s">
        <v>81</v>
      </c>
      <c r="BK225" s="138">
        <f>ROUND(I225*H225,2)</f>
        <v>0</v>
      </c>
      <c r="BL225" s="16" t="s">
        <v>126</v>
      </c>
      <c r="BM225" s="137" t="s">
        <v>296</v>
      </c>
    </row>
    <row r="226" spans="2:65" s="1" customFormat="1" ht="16.5" customHeight="1">
      <c r="B226" s="31"/>
      <c r="C226" s="164" t="s">
        <v>297</v>
      </c>
      <c r="D226" s="164" t="s">
        <v>220</v>
      </c>
      <c r="E226" s="165" t="s">
        <v>298</v>
      </c>
      <c r="F226" s="166" t="s">
        <v>299</v>
      </c>
      <c r="G226" s="167" t="s">
        <v>124</v>
      </c>
      <c r="H226" s="168">
        <v>85.808999999999997</v>
      </c>
      <c r="I226" s="169"/>
      <c r="J226" s="170">
        <f>ROUND(I226*H226,2)</f>
        <v>0</v>
      </c>
      <c r="K226" s="166" t="s">
        <v>125</v>
      </c>
      <c r="L226" s="171"/>
      <c r="M226" s="172" t="s">
        <v>1</v>
      </c>
      <c r="N226" s="173" t="s">
        <v>41</v>
      </c>
      <c r="P226" s="135">
        <f>O226*H226</f>
        <v>0</v>
      </c>
      <c r="Q226" s="135">
        <v>0.13100000000000001</v>
      </c>
      <c r="R226" s="135">
        <f>Q226*H226</f>
        <v>11.240978999999999</v>
      </c>
      <c r="S226" s="135">
        <v>0</v>
      </c>
      <c r="T226" s="136">
        <f>S226*H226</f>
        <v>0</v>
      </c>
      <c r="AR226" s="137" t="s">
        <v>171</v>
      </c>
      <c r="AT226" s="137" t="s">
        <v>220</v>
      </c>
      <c r="AU226" s="137" t="s">
        <v>83</v>
      </c>
      <c r="AY226" s="16" t="s">
        <v>119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6" t="s">
        <v>81</v>
      </c>
      <c r="BK226" s="138">
        <f>ROUND(I226*H226,2)</f>
        <v>0</v>
      </c>
      <c r="BL226" s="16" t="s">
        <v>126</v>
      </c>
      <c r="BM226" s="137" t="s">
        <v>300</v>
      </c>
    </row>
    <row r="227" spans="2:65" s="13" customFormat="1" ht="11.25">
      <c r="B227" s="150"/>
      <c r="D227" s="144" t="s">
        <v>139</v>
      </c>
      <c r="F227" s="152" t="s">
        <v>301</v>
      </c>
      <c r="H227" s="153">
        <v>85.808999999999997</v>
      </c>
      <c r="I227" s="154"/>
      <c r="L227" s="150"/>
      <c r="M227" s="155"/>
      <c r="T227" s="156"/>
      <c r="AT227" s="151" t="s">
        <v>139</v>
      </c>
      <c r="AU227" s="151" t="s">
        <v>83</v>
      </c>
      <c r="AV227" s="13" t="s">
        <v>83</v>
      </c>
      <c r="AW227" s="13" t="s">
        <v>4</v>
      </c>
      <c r="AX227" s="13" t="s">
        <v>81</v>
      </c>
      <c r="AY227" s="151" t="s">
        <v>119</v>
      </c>
    </row>
    <row r="228" spans="2:65" s="1" customFormat="1" ht="37.9" customHeight="1">
      <c r="B228" s="31"/>
      <c r="C228" s="126" t="s">
        <v>302</v>
      </c>
      <c r="D228" s="126" t="s">
        <v>121</v>
      </c>
      <c r="E228" s="127" t="s">
        <v>303</v>
      </c>
      <c r="F228" s="128" t="s">
        <v>304</v>
      </c>
      <c r="G228" s="129" t="s">
        <v>124</v>
      </c>
      <c r="H228" s="130">
        <v>460.21</v>
      </c>
      <c r="I228" s="131"/>
      <c r="J228" s="132">
        <f>ROUND(I228*H228,2)</f>
        <v>0</v>
      </c>
      <c r="K228" s="128" t="s">
        <v>125</v>
      </c>
      <c r="L228" s="31"/>
      <c r="M228" s="133" t="s">
        <v>1</v>
      </c>
      <c r="N228" s="134" t="s">
        <v>41</v>
      </c>
      <c r="P228" s="135">
        <f>O228*H228</f>
        <v>0</v>
      </c>
      <c r="Q228" s="135">
        <v>0.11162</v>
      </c>
      <c r="R228" s="135">
        <f>Q228*H228</f>
        <v>51.368640199999994</v>
      </c>
      <c r="S228" s="135">
        <v>0</v>
      </c>
      <c r="T228" s="136">
        <f>S228*H228</f>
        <v>0</v>
      </c>
      <c r="AR228" s="137" t="s">
        <v>126</v>
      </c>
      <c r="AT228" s="137" t="s">
        <v>121</v>
      </c>
      <c r="AU228" s="137" t="s">
        <v>83</v>
      </c>
      <c r="AY228" s="16" t="s">
        <v>119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6" t="s">
        <v>81</v>
      </c>
      <c r="BK228" s="138">
        <f>ROUND(I228*H228,2)</f>
        <v>0</v>
      </c>
      <c r="BL228" s="16" t="s">
        <v>126</v>
      </c>
      <c r="BM228" s="137" t="s">
        <v>305</v>
      </c>
    </row>
    <row r="229" spans="2:65" s="1" customFormat="1" ht="11.25">
      <c r="B229" s="31"/>
      <c r="D229" s="139" t="s">
        <v>128</v>
      </c>
      <c r="F229" s="140" t="s">
        <v>306</v>
      </c>
      <c r="I229" s="141"/>
      <c r="L229" s="31"/>
      <c r="M229" s="142"/>
      <c r="T229" s="55"/>
      <c r="AT229" s="16" t="s">
        <v>128</v>
      </c>
      <c r="AU229" s="16" t="s">
        <v>83</v>
      </c>
    </row>
    <row r="230" spans="2:65" s="1" customFormat="1" ht="16.5" customHeight="1">
      <c r="B230" s="31"/>
      <c r="C230" s="164" t="s">
        <v>307</v>
      </c>
      <c r="D230" s="164" t="s">
        <v>220</v>
      </c>
      <c r="E230" s="165" t="s">
        <v>308</v>
      </c>
      <c r="F230" s="166" t="s">
        <v>309</v>
      </c>
      <c r="G230" s="167" t="s">
        <v>124</v>
      </c>
      <c r="H230" s="168">
        <v>464.81200000000001</v>
      </c>
      <c r="I230" s="169"/>
      <c r="J230" s="170">
        <f>ROUND(I230*H230,2)</f>
        <v>0</v>
      </c>
      <c r="K230" s="166" t="s">
        <v>125</v>
      </c>
      <c r="L230" s="171"/>
      <c r="M230" s="172" t="s">
        <v>1</v>
      </c>
      <c r="N230" s="173" t="s">
        <v>41</v>
      </c>
      <c r="P230" s="135">
        <f>O230*H230</f>
        <v>0</v>
      </c>
      <c r="Q230" s="135">
        <v>0.17599999999999999</v>
      </c>
      <c r="R230" s="135">
        <f>Q230*H230</f>
        <v>81.806911999999997</v>
      </c>
      <c r="S230" s="135">
        <v>0</v>
      </c>
      <c r="T230" s="136">
        <f>S230*H230</f>
        <v>0</v>
      </c>
      <c r="AR230" s="137" t="s">
        <v>171</v>
      </c>
      <c r="AT230" s="137" t="s">
        <v>220</v>
      </c>
      <c r="AU230" s="137" t="s">
        <v>83</v>
      </c>
      <c r="AY230" s="16" t="s">
        <v>119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6" t="s">
        <v>81</v>
      </c>
      <c r="BK230" s="138">
        <f>ROUND(I230*H230,2)</f>
        <v>0</v>
      </c>
      <c r="BL230" s="16" t="s">
        <v>126</v>
      </c>
      <c r="BM230" s="137" t="s">
        <v>310</v>
      </c>
    </row>
    <row r="231" spans="2:65" s="13" customFormat="1" ht="11.25">
      <c r="B231" s="150"/>
      <c r="D231" s="144" t="s">
        <v>139</v>
      </c>
      <c r="F231" s="152" t="s">
        <v>311</v>
      </c>
      <c r="H231" s="153">
        <v>464.81200000000001</v>
      </c>
      <c r="I231" s="154"/>
      <c r="L231" s="150"/>
      <c r="M231" s="155"/>
      <c r="T231" s="156"/>
      <c r="AT231" s="151" t="s">
        <v>139</v>
      </c>
      <c r="AU231" s="151" t="s">
        <v>83</v>
      </c>
      <c r="AV231" s="13" t="s">
        <v>83</v>
      </c>
      <c r="AW231" s="13" t="s">
        <v>4</v>
      </c>
      <c r="AX231" s="13" t="s">
        <v>81</v>
      </c>
      <c r="AY231" s="151" t="s">
        <v>119</v>
      </c>
    </row>
    <row r="232" spans="2:65" s="11" customFormat="1" ht="22.9" customHeight="1">
      <c r="B232" s="114"/>
      <c r="D232" s="115" t="s">
        <v>75</v>
      </c>
      <c r="E232" s="124" t="s">
        <v>161</v>
      </c>
      <c r="F232" s="124" t="s">
        <v>312</v>
      </c>
      <c r="I232" s="117"/>
      <c r="J232" s="125">
        <f>BK232</f>
        <v>0</v>
      </c>
      <c r="L232" s="114"/>
      <c r="M232" s="119"/>
      <c r="P232" s="120">
        <f>SUM(P233:P238)</f>
        <v>0</v>
      </c>
      <c r="R232" s="120">
        <f>SUM(R233:R238)</f>
        <v>1.2101596000000001</v>
      </c>
      <c r="T232" s="121">
        <f>SUM(T233:T238)</f>
        <v>0</v>
      </c>
      <c r="AR232" s="115" t="s">
        <v>81</v>
      </c>
      <c r="AT232" s="122" t="s">
        <v>75</v>
      </c>
      <c r="AU232" s="122" t="s">
        <v>81</v>
      </c>
      <c r="AY232" s="115" t="s">
        <v>119</v>
      </c>
      <c r="BK232" s="123">
        <f>SUM(BK233:BK238)</f>
        <v>0</v>
      </c>
    </row>
    <row r="233" spans="2:65" s="1" customFormat="1" ht="16.5" customHeight="1">
      <c r="B233" s="31"/>
      <c r="C233" s="126" t="s">
        <v>313</v>
      </c>
      <c r="D233" s="126" t="s">
        <v>121</v>
      </c>
      <c r="E233" s="127" t="s">
        <v>314</v>
      </c>
      <c r="F233" s="128" t="s">
        <v>315</v>
      </c>
      <c r="G233" s="129" t="s">
        <v>124</v>
      </c>
      <c r="H233" s="130">
        <v>4.391</v>
      </c>
      <c r="I233" s="131"/>
      <c r="J233" s="132">
        <f>ROUND(I233*H233,2)</f>
        <v>0</v>
      </c>
      <c r="K233" s="128" t="s">
        <v>125</v>
      </c>
      <c r="L233" s="31"/>
      <c r="M233" s="133" t="s">
        <v>1</v>
      </c>
      <c r="N233" s="134" t="s">
        <v>41</v>
      </c>
      <c r="P233" s="135">
        <f>O233*H233</f>
        <v>0</v>
      </c>
      <c r="Q233" s="135">
        <v>0.27560000000000001</v>
      </c>
      <c r="R233" s="135">
        <f>Q233*H233</f>
        <v>1.2101596000000001</v>
      </c>
      <c r="S233" s="135">
        <v>0</v>
      </c>
      <c r="T233" s="136">
        <f>S233*H233</f>
        <v>0</v>
      </c>
      <c r="AR233" s="137" t="s">
        <v>126</v>
      </c>
      <c r="AT233" s="137" t="s">
        <v>121</v>
      </c>
      <c r="AU233" s="137" t="s">
        <v>83</v>
      </c>
      <c r="AY233" s="16" t="s">
        <v>119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6" t="s">
        <v>81</v>
      </c>
      <c r="BK233" s="138">
        <f>ROUND(I233*H233,2)</f>
        <v>0</v>
      </c>
      <c r="BL233" s="16" t="s">
        <v>126</v>
      </c>
      <c r="BM233" s="137" t="s">
        <v>316</v>
      </c>
    </row>
    <row r="234" spans="2:65" s="1" customFormat="1" ht="11.25">
      <c r="B234" s="31"/>
      <c r="D234" s="139" t="s">
        <v>128</v>
      </c>
      <c r="F234" s="140" t="s">
        <v>317</v>
      </c>
      <c r="I234" s="141"/>
      <c r="L234" s="31"/>
      <c r="M234" s="142"/>
      <c r="T234" s="55"/>
      <c r="AT234" s="16" t="s">
        <v>128</v>
      </c>
      <c r="AU234" s="16" t="s">
        <v>83</v>
      </c>
    </row>
    <row r="235" spans="2:65" s="13" customFormat="1" ht="11.25">
      <c r="B235" s="150"/>
      <c r="D235" s="144" t="s">
        <v>139</v>
      </c>
      <c r="E235" s="151" t="s">
        <v>1</v>
      </c>
      <c r="F235" s="152" t="s">
        <v>318</v>
      </c>
      <c r="H235" s="153">
        <v>1.234</v>
      </c>
      <c r="I235" s="154"/>
      <c r="L235" s="150"/>
      <c r="M235" s="155"/>
      <c r="T235" s="156"/>
      <c r="AT235" s="151" t="s">
        <v>139</v>
      </c>
      <c r="AU235" s="151" t="s">
        <v>83</v>
      </c>
      <c r="AV235" s="13" t="s">
        <v>83</v>
      </c>
      <c r="AW235" s="13" t="s">
        <v>32</v>
      </c>
      <c r="AX235" s="13" t="s">
        <v>76</v>
      </c>
      <c r="AY235" s="151" t="s">
        <v>119</v>
      </c>
    </row>
    <row r="236" spans="2:65" s="13" customFormat="1" ht="11.25">
      <c r="B236" s="150"/>
      <c r="D236" s="144" t="s">
        <v>139</v>
      </c>
      <c r="E236" s="151" t="s">
        <v>1</v>
      </c>
      <c r="F236" s="152" t="s">
        <v>319</v>
      </c>
      <c r="H236" s="153">
        <v>2.7170000000000001</v>
      </c>
      <c r="I236" s="154"/>
      <c r="L236" s="150"/>
      <c r="M236" s="155"/>
      <c r="T236" s="156"/>
      <c r="AT236" s="151" t="s">
        <v>139</v>
      </c>
      <c r="AU236" s="151" t="s">
        <v>83</v>
      </c>
      <c r="AV236" s="13" t="s">
        <v>83</v>
      </c>
      <c r="AW236" s="13" t="s">
        <v>32</v>
      </c>
      <c r="AX236" s="13" t="s">
        <v>76</v>
      </c>
      <c r="AY236" s="151" t="s">
        <v>119</v>
      </c>
    </row>
    <row r="237" spans="2:65" s="13" customFormat="1" ht="11.25">
      <c r="B237" s="150"/>
      <c r="D237" s="144" t="s">
        <v>139</v>
      </c>
      <c r="E237" s="151" t="s">
        <v>1</v>
      </c>
      <c r="F237" s="152" t="s">
        <v>320</v>
      </c>
      <c r="H237" s="153">
        <v>0.44</v>
      </c>
      <c r="I237" s="154"/>
      <c r="L237" s="150"/>
      <c r="M237" s="155"/>
      <c r="T237" s="156"/>
      <c r="AT237" s="151" t="s">
        <v>139</v>
      </c>
      <c r="AU237" s="151" t="s">
        <v>83</v>
      </c>
      <c r="AV237" s="13" t="s">
        <v>83</v>
      </c>
      <c r="AW237" s="13" t="s">
        <v>32</v>
      </c>
      <c r="AX237" s="13" t="s">
        <v>76</v>
      </c>
      <c r="AY237" s="151" t="s">
        <v>119</v>
      </c>
    </row>
    <row r="238" spans="2:65" s="14" customFormat="1" ht="11.25">
      <c r="B238" s="157"/>
      <c r="D238" s="144" t="s">
        <v>139</v>
      </c>
      <c r="E238" s="158" t="s">
        <v>1</v>
      </c>
      <c r="F238" s="159" t="s">
        <v>146</v>
      </c>
      <c r="H238" s="160">
        <v>4.391</v>
      </c>
      <c r="I238" s="161"/>
      <c r="L238" s="157"/>
      <c r="M238" s="162"/>
      <c r="T238" s="163"/>
      <c r="AT238" s="158" t="s">
        <v>139</v>
      </c>
      <c r="AU238" s="158" t="s">
        <v>83</v>
      </c>
      <c r="AV238" s="14" t="s">
        <v>126</v>
      </c>
      <c r="AW238" s="14" t="s">
        <v>32</v>
      </c>
      <c r="AX238" s="14" t="s">
        <v>81</v>
      </c>
      <c r="AY238" s="158" t="s">
        <v>119</v>
      </c>
    </row>
    <row r="239" spans="2:65" s="11" customFormat="1" ht="22.9" customHeight="1">
      <c r="B239" s="114"/>
      <c r="D239" s="115" t="s">
        <v>75</v>
      </c>
      <c r="E239" s="124" t="s">
        <v>171</v>
      </c>
      <c r="F239" s="124" t="s">
        <v>321</v>
      </c>
      <c r="I239" s="117"/>
      <c r="J239" s="125">
        <f>BK239</f>
        <v>0</v>
      </c>
      <c r="L239" s="114"/>
      <c r="M239" s="119"/>
      <c r="P239" s="120">
        <f>SUM(P240:P246)</f>
        <v>0</v>
      </c>
      <c r="R239" s="120">
        <f>SUM(R240:R246)</f>
        <v>8.8571999999999998E-2</v>
      </c>
      <c r="T239" s="121">
        <f>SUM(T240:T246)</f>
        <v>0</v>
      </c>
      <c r="AR239" s="115" t="s">
        <v>81</v>
      </c>
      <c r="AT239" s="122" t="s">
        <v>75</v>
      </c>
      <c r="AU239" s="122" t="s">
        <v>81</v>
      </c>
      <c r="AY239" s="115" t="s">
        <v>119</v>
      </c>
      <c r="BK239" s="123">
        <f>SUM(BK240:BK246)</f>
        <v>0</v>
      </c>
    </row>
    <row r="240" spans="2:65" s="1" customFormat="1" ht="24.2" customHeight="1">
      <c r="B240" s="31"/>
      <c r="C240" s="126" t="s">
        <v>322</v>
      </c>
      <c r="D240" s="126" t="s">
        <v>121</v>
      </c>
      <c r="E240" s="127" t="s">
        <v>323</v>
      </c>
      <c r="F240" s="128" t="s">
        <v>324</v>
      </c>
      <c r="G240" s="129" t="s">
        <v>325</v>
      </c>
      <c r="H240" s="130">
        <v>1</v>
      </c>
      <c r="I240" s="131"/>
      <c r="J240" s="132">
        <f>ROUND(I240*H240,2)</f>
        <v>0</v>
      </c>
      <c r="K240" s="128" t="s">
        <v>1</v>
      </c>
      <c r="L240" s="31"/>
      <c r="M240" s="133" t="s">
        <v>1</v>
      </c>
      <c r="N240" s="134" t="s">
        <v>41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AR240" s="137" t="s">
        <v>126</v>
      </c>
      <c r="AT240" s="137" t="s">
        <v>121</v>
      </c>
      <c r="AU240" s="137" t="s">
        <v>83</v>
      </c>
      <c r="AY240" s="16" t="s">
        <v>119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6" t="s">
        <v>81</v>
      </c>
      <c r="BK240" s="138">
        <f>ROUND(I240*H240,2)</f>
        <v>0</v>
      </c>
      <c r="BL240" s="16" t="s">
        <v>126</v>
      </c>
      <c r="BM240" s="137" t="s">
        <v>326</v>
      </c>
    </row>
    <row r="241" spans="2:65" s="1" customFormat="1" ht="16.5" customHeight="1">
      <c r="B241" s="31"/>
      <c r="C241" s="126" t="s">
        <v>327</v>
      </c>
      <c r="D241" s="126" t="s">
        <v>121</v>
      </c>
      <c r="E241" s="127" t="s">
        <v>328</v>
      </c>
      <c r="F241" s="128" t="s">
        <v>329</v>
      </c>
      <c r="G241" s="129" t="s">
        <v>325</v>
      </c>
      <c r="H241" s="130">
        <v>1</v>
      </c>
      <c r="I241" s="131"/>
      <c r="J241" s="132">
        <f>ROUND(I241*H241,2)</f>
        <v>0</v>
      </c>
      <c r="K241" s="128" t="s">
        <v>1</v>
      </c>
      <c r="L241" s="31"/>
      <c r="M241" s="133" t="s">
        <v>1</v>
      </c>
      <c r="N241" s="134" t="s">
        <v>41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AR241" s="137" t="s">
        <v>126</v>
      </c>
      <c r="AT241" s="137" t="s">
        <v>121</v>
      </c>
      <c r="AU241" s="137" t="s">
        <v>83</v>
      </c>
      <c r="AY241" s="16" t="s">
        <v>119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6" t="s">
        <v>81</v>
      </c>
      <c r="BK241" s="138">
        <f>ROUND(I241*H241,2)</f>
        <v>0</v>
      </c>
      <c r="BL241" s="16" t="s">
        <v>126</v>
      </c>
      <c r="BM241" s="137" t="s">
        <v>330</v>
      </c>
    </row>
    <row r="242" spans="2:65" s="1" customFormat="1" ht="24.2" customHeight="1">
      <c r="B242" s="31"/>
      <c r="C242" s="126" t="s">
        <v>331</v>
      </c>
      <c r="D242" s="126" t="s">
        <v>121</v>
      </c>
      <c r="E242" s="127" t="s">
        <v>332</v>
      </c>
      <c r="F242" s="128" t="s">
        <v>333</v>
      </c>
      <c r="G242" s="129" t="s">
        <v>325</v>
      </c>
      <c r="H242" s="130">
        <v>1</v>
      </c>
      <c r="I242" s="131"/>
      <c r="J242" s="132">
        <f>ROUND(I242*H242,2)</f>
        <v>0</v>
      </c>
      <c r="K242" s="128" t="s">
        <v>1</v>
      </c>
      <c r="L242" s="31"/>
      <c r="M242" s="133" t="s">
        <v>1</v>
      </c>
      <c r="N242" s="134" t="s">
        <v>41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AR242" s="137" t="s">
        <v>126</v>
      </c>
      <c r="AT242" s="137" t="s">
        <v>121</v>
      </c>
      <c r="AU242" s="137" t="s">
        <v>83</v>
      </c>
      <c r="AY242" s="16" t="s">
        <v>119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6" t="s">
        <v>81</v>
      </c>
      <c r="BK242" s="138">
        <f>ROUND(I242*H242,2)</f>
        <v>0</v>
      </c>
      <c r="BL242" s="16" t="s">
        <v>126</v>
      </c>
      <c r="BM242" s="137" t="s">
        <v>334</v>
      </c>
    </row>
    <row r="243" spans="2:65" s="1" customFormat="1" ht="24.2" customHeight="1">
      <c r="B243" s="31"/>
      <c r="C243" s="126" t="s">
        <v>335</v>
      </c>
      <c r="D243" s="126" t="s">
        <v>121</v>
      </c>
      <c r="E243" s="127" t="s">
        <v>336</v>
      </c>
      <c r="F243" s="128" t="s">
        <v>337</v>
      </c>
      <c r="G243" s="129" t="s">
        <v>338</v>
      </c>
      <c r="H243" s="130">
        <v>12.2</v>
      </c>
      <c r="I243" s="131"/>
      <c r="J243" s="132">
        <f>ROUND(I243*H243,2)</f>
        <v>0</v>
      </c>
      <c r="K243" s="128" t="s">
        <v>125</v>
      </c>
      <c r="L243" s="31"/>
      <c r="M243" s="133" t="s">
        <v>1</v>
      </c>
      <c r="N243" s="134" t="s">
        <v>41</v>
      </c>
      <c r="P243" s="135">
        <f>O243*H243</f>
        <v>0</v>
      </c>
      <c r="Q243" s="135">
        <v>7.26E-3</v>
      </c>
      <c r="R243" s="135">
        <f>Q243*H243</f>
        <v>8.8571999999999998E-2</v>
      </c>
      <c r="S243" s="135">
        <v>0</v>
      </c>
      <c r="T243" s="136">
        <f>S243*H243</f>
        <v>0</v>
      </c>
      <c r="AR243" s="137" t="s">
        <v>126</v>
      </c>
      <c r="AT243" s="137" t="s">
        <v>121</v>
      </c>
      <c r="AU243" s="137" t="s">
        <v>83</v>
      </c>
      <c r="AY243" s="16" t="s">
        <v>119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6" t="s">
        <v>81</v>
      </c>
      <c r="BK243" s="138">
        <f>ROUND(I243*H243,2)</f>
        <v>0</v>
      </c>
      <c r="BL243" s="16" t="s">
        <v>126</v>
      </c>
      <c r="BM243" s="137" t="s">
        <v>339</v>
      </c>
    </row>
    <row r="244" spans="2:65" s="1" customFormat="1" ht="11.25">
      <c r="B244" s="31"/>
      <c r="D244" s="139" t="s">
        <v>128</v>
      </c>
      <c r="F244" s="140" t="s">
        <v>340</v>
      </c>
      <c r="I244" s="141"/>
      <c r="L244" s="31"/>
      <c r="M244" s="142"/>
      <c r="T244" s="55"/>
      <c r="AT244" s="16" t="s">
        <v>128</v>
      </c>
      <c r="AU244" s="16" t="s">
        <v>83</v>
      </c>
    </row>
    <row r="245" spans="2:65" s="1" customFormat="1" ht="16.5" customHeight="1">
      <c r="B245" s="31"/>
      <c r="C245" s="126" t="s">
        <v>341</v>
      </c>
      <c r="D245" s="126" t="s">
        <v>121</v>
      </c>
      <c r="E245" s="127" t="s">
        <v>342</v>
      </c>
      <c r="F245" s="128" t="s">
        <v>343</v>
      </c>
      <c r="G245" s="129" t="s">
        <v>338</v>
      </c>
      <c r="H245" s="130">
        <v>12.2</v>
      </c>
      <c r="I245" s="131"/>
      <c r="J245" s="132">
        <f>ROUND(I245*H245,2)</f>
        <v>0</v>
      </c>
      <c r="K245" s="128" t="s">
        <v>125</v>
      </c>
      <c r="L245" s="31"/>
      <c r="M245" s="133" t="s">
        <v>1</v>
      </c>
      <c r="N245" s="134" t="s">
        <v>41</v>
      </c>
      <c r="P245" s="135">
        <f>O245*H245</f>
        <v>0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AR245" s="137" t="s">
        <v>126</v>
      </c>
      <c r="AT245" s="137" t="s">
        <v>121</v>
      </c>
      <c r="AU245" s="137" t="s">
        <v>83</v>
      </c>
      <c r="AY245" s="16" t="s">
        <v>119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6" t="s">
        <v>81</v>
      </c>
      <c r="BK245" s="138">
        <f>ROUND(I245*H245,2)</f>
        <v>0</v>
      </c>
      <c r="BL245" s="16" t="s">
        <v>126</v>
      </c>
      <c r="BM245" s="137" t="s">
        <v>344</v>
      </c>
    </row>
    <row r="246" spans="2:65" s="1" customFormat="1" ht="11.25">
      <c r="B246" s="31"/>
      <c r="D246" s="139" t="s">
        <v>128</v>
      </c>
      <c r="F246" s="140" t="s">
        <v>345</v>
      </c>
      <c r="I246" s="141"/>
      <c r="L246" s="31"/>
      <c r="M246" s="142"/>
      <c r="T246" s="55"/>
      <c r="AT246" s="16" t="s">
        <v>128</v>
      </c>
      <c r="AU246" s="16" t="s">
        <v>83</v>
      </c>
    </row>
    <row r="247" spans="2:65" s="11" customFormat="1" ht="22.9" customHeight="1">
      <c r="B247" s="114"/>
      <c r="D247" s="115" t="s">
        <v>75</v>
      </c>
      <c r="E247" s="124" t="s">
        <v>175</v>
      </c>
      <c r="F247" s="124" t="s">
        <v>346</v>
      </c>
      <c r="I247" s="117"/>
      <c r="J247" s="125">
        <f>BK247</f>
        <v>0</v>
      </c>
      <c r="L247" s="114"/>
      <c r="M247" s="119"/>
      <c r="P247" s="120">
        <f>SUM(P248:P252)</f>
        <v>0</v>
      </c>
      <c r="R247" s="120">
        <f>SUM(R248:R252)</f>
        <v>37.670397699999995</v>
      </c>
      <c r="T247" s="121">
        <f>SUM(T248:T252)</f>
        <v>0</v>
      </c>
      <c r="AR247" s="115" t="s">
        <v>81</v>
      </c>
      <c r="AT247" s="122" t="s">
        <v>75</v>
      </c>
      <c r="AU247" s="122" t="s">
        <v>81</v>
      </c>
      <c r="AY247" s="115" t="s">
        <v>119</v>
      </c>
      <c r="BK247" s="123">
        <f>SUM(BK248:BK252)</f>
        <v>0</v>
      </c>
    </row>
    <row r="248" spans="2:65" s="1" customFormat="1" ht="16.5" customHeight="1">
      <c r="B248" s="31"/>
      <c r="C248" s="126" t="s">
        <v>347</v>
      </c>
      <c r="D248" s="126" t="s">
        <v>121</v>
      </c>
      <c r="E248" s="127" t="s">
        <v>348</v>
      </c>
      <c r="F248" s="128" t="s">
        <v>349</v>
      </c>
      <c r="G248" s="129" t="s">
        <v>325</v>
      </c>
      <c r="H248" s="130">
        <v>1</v>
      </c>
      <c r="I248" s="131"/>
      <c r="J248" s="132">
        <f>ROUND(I248*H248,2)</f>
        <v>0</v>
      </c>
      <c r="K248" s="128" t="s">
        <v>1</v>
      </c>
      <c r="L248" s="31"/>
      <c r="M248" s="133" t="s">
        <v>1</v>
      </c>
      <c r="N248" s="134" t="s">
        <v>41</v>
      </c>
      <c r="P248" s="135">
        <f>O248*H248</f>
        <v>0</v>
      </c>
      <c r="Q248" s="135">
        <v>0</v>
      </c>
      <c r="R248" s="135">
        <f>Q248*H248</f>
        <v>0</v>
      </c>
      <c r="S248" s="135">
        <v>0</v>
      </c>
      <c r="T248" s="136">
        <f>S248*H248</f>
        <v>0</v>
      </c>
      <c r="AR248" s="137" t="s">
        <v>126</v>
      </c>
      <c r="AT248" s="137" t="s">
        <v>121</v>
      </c>
      <c r="AU248" s="137" t="s">
        <v>83</v>
      </c>
      <c r="AY248" s="16" t="s">
        <v>119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6" t="s">
        <v>81</v>
      </c>
      <c r="BK248" s="138">
        <f>ROUND(I248*H248,2)</f>
        <v>0</v>
      </c>
      <c r="BL248" s="16" t="s">
        <v>126</v>
      </c>
      <c r="BM248" s="137" t="s">
        <v>350</v>
      </c>
    </row>
    <row r="249" spans="2:65" s="1" customFormat="1" ht="24.2" customHeight="1">
      <c r="B249" s="31"/>
      <c r="C249" s="126" t="s">
        <v>351</v>
      </c>
      <c r="D249" s="126" t="s">
        <v>121</v>
      </c>
      <c r="E249" s="127" t="s">
        <v>352</v>
      </c>
      <c r="F249" s="128" t="s">
        <v>353</v>
      </c>
      <c r="G249" s="129" t="s">
        <v>338</v>
      </c>
      <c r="H249" s="130">
        <v>180.31</v>
      </c>
      <c r="I249" s="131"/>
      <c r="J249" s="132">
        <f>ROUND(I249*H249,2)</f>
        <v>0</v>
      </c>
      <c r="K249" s="128" t="s">
        <v>125</v>
      </c>
      <c r="L249" s="31"/>
      <c r="M249" s="133" t="s">
        <v>1</v>
      </c>
      <c r="N249" s="134" t="s">
        <v>41</v>
      </c>
      <c r="P249" s="135">
        <f>O249*H249</f>
        <v>0</v>
      </c>
      <c r="Q249" s="135">
        <v>0.14066999999999999</v>
      </c>
      <c r="R249" s="135">
        <f>Q249*H249</f>
        <v>25.364207699999998</v>
      </c>
      <c r="S249" s="135">
        <v>0</v>
      </c>
      <c r="T249" s="136">
        <f>S249*H249</f>
        <v>0</v>
      </c>
      <c r="AR249" s="137" t="s">
        <v>126</v>
      </c>
      <c r="AT249" s="137" t="s">
        <v>121</v>
      </c>
      <c r="AU249" s="137" t="s">
        <v>83</v>
      </c>
      <c r="AY249" s="16" t="s">
        <v>119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6" t="s">
        <v>81</v>
      </c>
      <c r="BK249" s="138">
        <f>ROUND(I249*H249,2)</f>
        <v>0</v>
      </c>
      <c r="BL249" s="16" t="s">
        <v>126</v>
      </c>
      <c r="BM249" s="137" t="s">
        <v>354</v>
      </c>
    </row>
    <row r="250" spans="2:65" s="1" customFormat="1" ht="11.25">
      <c r="B250" s="31"/>
      <c r="D250" s="139" t="s">
        <v>128</v>
      </c>
      <c r="F250" s="140" t="s">
        <v>355</v>
      </c>
      <c r="I250" s="141"/>
      <c r="L250" s="31"/>
      <c r="M250" s="142"/>
      <c r="T250" s="55"/>
      <c r="AT250" s="16" t="s">
        <v>128</v>
      </c>
      <c r="AU250" s="16" t="s">
        <v>83</v>
      </c>
    </row>
    <row r="251" spans="2:65" s="1" customFormat="1" ht="16.5" customHeight="1">
      <c r="B251" s="31"/>
      <c r="C251" s="164" t="s">
        <v>356</v>
      </c>
      <c r="D251" s="164" t="s">
        <v>220</v>
      </c>
      <c r="E251" s="165" t="s">
        <v>357</v>
      </c>
      <c r="F251" s="166" t="s">
        <v>358</v>
      </c>
      <c r="G251" s="167" t="s">
        <v>338</v>
      </c>
      <c r="H251" s="168">
        <v>189.32599999999999</v>
      </c>
      <c r="I251" s="169"/>
      <c r="J251" s="170">
        <f>ROUND(I251*H251,2)</f>
        <v>0</v>
      </c>
      <c r="K251" s="166" t="s">
        <v>125</v>
      </c>
      <c r="L251" s="171"/>
      <c r="M251" s="172" t="s">
        <v>1</v>
      </c>
      <c r="N251" s="173" t="s">
        <v>41</v>
      </c>
      <c r="P251" s="135">
        <f>O251*H251</f>
        <v>0</v>
      </c>
      <c r="Q251" s="135">
        <v>6.5000000000000002E-2</v>
      </c>
      <c r="R251" s="135">
        <f>Q251*H251</f>
        <v>12.306190000000001</v>
      </c>
      <c r="S251" s="135">
        <v>0</v>
      </c>
      <c r="T251" s="136">
        <f>S251*H251</f>
        <v>0</v>
      </c>
      <c r="AR251" s="137" t="s">
        <v>171</v>
      </c>
      <c r="AT251" s="137" t="s">
        <v>220</v>
      </c>
      <c r="AU251" s="137" t="s">
        <v>83</v>
      </c>
      <c r="AY251" s="16" t="s">
        <v>119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6" t="s">
        <v>81</v>
      </c>
      <c r="BK251" s="138">
        <f>ROUND(I251*H251,2)</f>
        <v>0</v>
      </c>
      <c r="BL251" s="16" t="s">
        <v>126</v>
      </c>
      <c r="BM251" s="137" t="s">
        <v>359</v>
      </c>
    </row>
    <row r="252" spans="2:65" s="13" customFormat="1" ht="11.25">
      <c r="B252" s="150"/>
      <c r="D252" s="144" t="s">
        <v>139</v>
      </c>
      <c r="F252" s="152" t="s">
        <v>360</v>
      </c>
      <c r="H252" s="153">
        <v>189.32599999999999</v>
      </c>
      <c r="I252" s="154"/>
      <c r="L252" s="150"/>
      <c r="M252" s="155"/>
      <c r="T252" s="156"/>
      <c r="AT252" s="151" t="s">
        <v>139</v>
      </c>
      <c r="AU252" s="151" t="s">
        <v>83</v>
      </c>
      <c r="AV252" s="13" t="s">
        <v>83</v>
      </c>
      <c r="AW252" s="13" t="s">
        <v>4</v>
      </c>
      <c r="AX252" s="13" t="s">
        <v>81</v>
      </c>
      <c r="AY252" s="151" t="s">
        <v>119</v>
      </c>
    </row>
    <row r="253" spans="2:65" s="11" customFormat="1" ht="22.9" customHeight="1">
      <c r="B253" s="114"/>
      <c r="D253" s="115" t="s">
        <v>75</v>
      </c>
      <c r="E253" s="124" t="s">
        <v>361</v>
      </c>
      <c r="F253" s="124" t="s">
        <v>362</v>
      </c>
      <c r="I253" s="117"/>
      <c r="J253" s="125">
        <f>BK253</f>
        <v>0</v>
      </c>
      <c r="L253" s="114"/>
      <c r="M253" s="119"/>
      <c r="P253" s="120">
        <f>SUM(P254:P263)</f>
        <v>0</v>
      </c>
      <c r="R253" s="120">
        <f>SUM(R254:R263)</f>
        <v>0</v>
      </c>
      <c r="T253" s="121">
        <f>SUM(T254:T263)</f>
        <v>0</v>
      </c>
      <c r="AR253" s="115" t="s">
        <v>81</v>
      </c>
      <c r="AT253" s="122" t="s">
        <v>75</v>
      </c>
      <c r="AU253" s="122" t="s">
        <v>81</v>
      </c>
      <c r="AY253" s="115" t="s">
        <v>119</v>
      </c>
      <c r="BK253" s="123">
        <f>SUM(BK254:BK263)</f>
        <v>0</v>
      </c>
    </row>
    <row r="254" spans="2:65" s="1" customFormat="1" ht="16.5" customHeight="1">
      <c r="B254" s="31"/>
      <c r="C254" s="126" t="s">
        <v>363</v>
      </c>
      <c r="D254" s="126" t="s">
        <v>121</v>
      </c>
      <c r="E254" s="127" t="s">
        <v>364</v>
      </c>
      <c r="F254" s="128" t="s">
        <v>365</v>
      </c>
      <c r="G254" s="129" t="s">
        <v>210</v>
      </c>
      <c r="H254" s="130">
        <v>300.827</v>
      </c>
      <c r="I254" s="131"/>
      <c r="J254" s="132">
        <f>ROUND(I254*H254,2)</f>
        <v>0</v>
      </c>
      <c r="K254" s="128" t="s">
        <v>125</v>
      </c>
      <c r="L254" s="31"/>
      <c r="M254" s="133" t="s">
        <v>1</v>
      </c>
      <c r="N254" s="134" t="s">
        <v>41</v>
      </c>
      <c r="P254" s="135">
        <f>O254*H254</f>
        <v>0</v>
      </c>
      <c r="Q254" s="135">
        <v>0</v>
      </c>
      <c r="R254" s="135">
        <f>Q254*H254</f>
        <v>0</v>
      </c>
      <c r="S254" s="135">
        <v>0</v>
      </c>
      <c r="T254" s="136">
        <f>S254*H254</f>
        <v>0</v>
      </c>
      <c r="AR254" s="137" t="s">
        <v>126</v>
      </c>
      <c r="AT254" s="137" t="s">
        <v>121</v>
      </c>
      <c r="AU254" s="137" t="s">
        <v>83</v>
      </c>
      <c r="AY254" s="16" t="s">
        <v>119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6" t="s">
        <v>81</v>
      </c>
      <c r="BK254" s="138">
        <f>ROUND(I254*H254,2)</f>
        <v>0</v>
      </c>
      <c r="BL254" s="16" t="s">
        <v>126</v>
      </c>
      <c r="BM254" s="137" t="s">
        <v>366</v>
      </c>
    </row>
    <row r="255" spans="2:65" s="1" customFormat="1" ht="11.25">
      <c r="B255" s="31"/>
      <c r="D255" s="139" t="s">
        <v>128</v>
      </c>
      <c r="F255" s="140" t="s">
        <v>367</v>
      </c>
      <c r="I255" s="141"/>
      <c r="L255" s="31"/>
      <c r="M255" s="142"/>
      <c r="T255" s="55"/>
      <c r="AT255" s="16" t="s">
        <v>128</v>
      </c>
      <c r="AU255" s="16" t="s">
        <v>83</v>
      </c>
    </row>
    <row r="256" spans="2:65" s="1" customFormat="1" ht="21.75" customHeight="1">
      <c r="B256" s="31"/>
      <c r="C256" s="126" t="s">
        <v>368</v>
      </c>
      <c r="D256" s="126" t="s">
        <v>121</v>
      </c>
      <c r="E256" s="127" t="s">
        <v>369</v>
      </c>
      <c r="F256" s="128" t="s">
        <v>370</v>
      </c>
      <c r="G256" s="129" t="s">
        <v>210</v>
      </c>
      <c r="H256" s="130">
        <v>300.827</v>
      </c>
      <c r="I256" s="131"/>
      <c r="J256" s="132">
        <f>ROUND(I256*H256,2)</f>
        <v>0</v>
      </c>
      <c r="K256" s="128" t="s">
        <v>125</v>
      </c>
      <c r="L256" s="31"/>
      <c r="M256" s="133" t="s">
        <v>1</v>
      </c>
      <c r="N256" s="134" t="s">
        <v>41</v>
      </c>
      <c r="P256" s="135">
        <f>O256*H256</f>
        <v>0</v>
      </c>
      <c r="Q256" s="135">
        <v>0</v>
      </c>
      <c r="R256" s="135">
        <f>Q256*H256</f>
        <v>0</v>
      </c>
      <c r="S256" s="135">
        <v>0</v>
      </c>
      <c r="T256" s="136">
        <f>S256*H256</f>
        <v>0</v>
      </c>
      <c r="AR256" s="137" t="s">
        <v>126</v>
      </c>
      <c r="AT256" s="137" t="s">
        <v>121</v>
      </c>
      <c r="AU256" s="137" t="s">
        <v>83</v>
      </c>
      <c r="AY256" s="16" t="s">
        <v>119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6" t="s">
        <v>81</v>
      </c>
      <c r="BK256" s="138">
        <f>ROUND(I256*H256,2)</f>
        <v>0</v>
      </c>
      <c r="BL256" s="16" t="s">
        <v>126</v>
      </c>
      <c r="BM256" s="137" t="s">
        <v>371</v>
      </c>
    </row>
    <row r="257" spans="2:65" s="1" customFormat="1" ht="11.25">
      <c r="B257" s="31"/>
      <c r="D257" s="139" t="s">
        <v>128</v>
      </c>
      <c r="F257" s="140" t="s">
        <v>372</v>
      </c>
      <c r="I257" s="141"/>
      <c r="L257" s="31"/>
      <c r="M257" s="142"/>
      <c r="T257" s="55"/>
      <c r="AT257" s="16" t="s">
        <v>128</v>
      </c>
      <c r="AU257" s="16" t="s">
        <v>83</v>
      </c>
    </row>
    <row r="258" spans="2:65" s="1" customFormat="1" ht="24.2" customHeight="1">
      <c r="B258" s="31"/>
      <c r="C258" s="126" t="s">
        <v>373</v>
      </c>
      <c r="D258" s="126" t="s">
        <v>121</v>
      </c>
      <c r="E258" s="127" t="s">
        <v>374</v>
      </c>
      <c r="F258" s="128" t="s">
        <v>375</v>
      </c>
      <c r="G258" s="129" t="s">
        <v>210</v>
      </c>
      <c r="H258" s="130">
        <v>3309.0970000000002</v>
      </c>
      <c r="I258" s="131"/>
      <c r="J258" s="132">
        <f>ROUND(I258*H258,2)</f>
        <v>0</v>
      </c>
      <c r="K258" s="128" t="s">
        <v>125</v>
      </c>
      <c r="L258" s="31"/>
      <c r="M258" s="133" t="s">
        <v>1</v>
      </c>
      <c r="N258" s="134" t="s">
        <v>41</v>
      </c>
      <c r="P258" s="135">
        <f>O258*H258</f>
        <v>0</v>
      </c>
      <c r="Q258" s="135">
        <v>0</v>
      </c>
      <c r="R258" s="135">
        <f>Q258*H258</f>
        <v>0</v>
      </c>
      <c r="S258" s="135">
        <v>0</v>
      </c>
      <c r="T258" s="136">
        <f>S258*H258</f>
        <v>0</v>
      </c>
      <c r="AR258" s="137" t="s">
        <v>126</v>
      </c>
      <c r="AT258" s="137" t="s">
        <v>121</v>
      </c>
      <c r="AU258" s="137" t="s">
        <v>83</v>
      </c>
      <c r="AY258" s="16" t="s">
        <v>119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6" t="s">
        <v>81</v>
      </c>
      <c r="BK258" s="138">
        <f>ROUND(I258*H258,2)</f>
        <v>0</v>
      </c>
      <c r="BL258" s="16" t="s">
        <v>126</v>
      </c>
      <c r="BM258" s="137" t="s">
        <v>376</v>
      </c>
    </row>
    <row r="259" spans="2:65" s="1" customFormat="1" ht="11.25">
      <c r="B259" s="31"/>
      <c r="D259" s="139" t="s">
        <v>128</v>
      </c>
      <c r="F259" s="140" t="s">
        <v>377</v>
      </c>
      <c r="I259" s="141"/>
      <c r="L259" s="31"/>
      <c r="M259" s="142"/>
      <c r="T259" s="55"/>
      <c r="AT259" s="16" t="s">
        <v>128</v>
      </c>
      <c r="AU259" s="16" t="s">
        <v>83</v>
      </c>
    </row>
    <row r="260" spans="2:65" s="13" customFormat="1" ht="11.25">
      <c r="B260" s="150"/>
      <c r="D260" s="144" t="s">
        <v>139</v>
      </c>
      <c r="E260" s="151" t="s">
        <v>1</v>
      </c>
      <c r="F260" s="152" t="s">
        <v>378</v>
      </c>
      <c r="H260" s="153">
        <v>3309.0970000000002</v>
      </c>
      <c r="I260" s="154"/>
      <c r="L260" s="150"/>
      <c r="M260" s="155"/>
      <c r="T260" s="156"/>
      <c r="AT260" s="151" t="s">
        <v>139</v>
      </c>
      <c r="AU260" s="151" t="s">
        <v>83</v>
      </c>
      <c r="AV260" s="13" t="s">
        <v>83</v>
      </c>
      <c r="AW260" s="13" t="s">
        <v>32</v>
      </c>
      <c r="AX260" s="13" t="s">
        <v>81</v>
      </c>
      <c r="AY260" s="151" t="s">
        <v>119</v>
      </c>
    </row>
    <row r="261" spans="2:65" s="1" customFormat="1" ht="24.2" customHeight="1">
      <c r="B261" s="31"/>
      <c r="C261" s="126" t="s">
        <v>379</v>
      </c>
      <c r="D261" s="126" t="s">
        <v>121</v>
      </c>
      <c r="E261" s="127" t="s">
        <v>380</v>
      </c>
      <c r="F261" s="128" t="s">
        <v>381</v>
      </c>
      <c r="G261" s="129" t="s">
        <v>210</v>
      </c>
      <c r="H261" s="130">
        <v>7.28</v>
      </c>
      <c r="I261" s="131"/>
      <c r="J261" s="132">
        <f>ROUND(I261*H261,2)</f>
        <v>0</v>
      </c>
      <c r="K261" s="128" t="s">
        <v>150</v>
      </c>
      <c r="L261" s="31"/>
      <c r="M261" s="133" t="s">
        <v>1</v>
      </c>
      <c r="N261" s="134" t="s">
        <v>41</v>
      </c>
      <c r="P261" s="135">
        <f>O261*H261</f>
        <v>0</v>
      </c>
      <c r="Q261" s="135">
        <v>0</v>
      </c>
      <c r="R261" s="135">
        <f>Q261*H261</f>
        <v>0</v>
      </c>
      <c r="S261" s="135">
        <v>0</v>
      </c>
      <c r="T261" s="136">
        <f>S261*H261</f>
        <v>0</v>
      </c>
      <c r="AR261" s="137" t="s">
        <v>126</v>
      </c>
      <c r="AT261" s="137" t="s">
        <v>121</v>
      </c>
      <c r="AU261" s="137" t="s">
        <v>83</v>
      </c>
      <c r="AY261" s="16" t="s">
        <v>119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6" t="s">
        <v>81</v>
      </c>
      <c r="BK261" s="138">
        <f>ROUND(I261*H261,2)</f>
        <v>0</v>
      </c>
      <c r="BL261" s="16" t="s">
        <v>126</v>
      </c>
      <c r="BM261" s="137" t="s">
        <v>382</v>
      </c>
    </row>
    <row r="262" spans="2:65" s="1" customFormat="1" ht="24.2" customHeight="1">
      <c r="B262" s="31"/>
      <c r="C262" s="126" t="s">
        <v>383</v>
      </c>
      <c r="D262" s="126" t="s">
        <v>121</v>
      </c>
      <c r="E262" s="127" t="s">
        <v>384</v>
      </c>
      <c r="F262" s="128" t="s">
        <v>385</v>
      </c>
      <c r="G262" s="129" t="s">
        <v>210</v>
      </c>
      <c r="H262" s="130">
        <v>221.697</v>
      </c>
      <c r="I262" s="131"/>
      <c r="J262" s="132">
        <f>ROUND(I262*H262,2)</f>
        <v>0</v>
      </c>
      <c r="K262" s="128" t="s">
        <v>150</v>
      </c>
      <c r="L262" s="31"/>
      <c r="M262" s="133" t="s">
        <v>1</v>
      </c>
      <c r="N262" s="134" t="s">
        <v>41</v>
      </c>
      <c r="P262" s="135">
        <f>O262*H262</f>
        <v>0</v>
      </c>
      <c r="Q262" s="135">
        <v>0</v>
      </c>
      <c r="R262" s="135">
        <f>Q262*H262</f>
        <v>0</v>
      </c>
      <c r="S262" s="135">
        <v>0</v>
      </c>
      <c r="T262" s="136">
        <f>S262*H262</f>
        <v>0</v>
      </c>
      <c r="AR262" s="137" t="s">
        <v>126</v>
      </c>
      <c r="AT262" s="137" t="s">
        <v>121</v>
      </c>
      <c r="AU262" s="137" t="s">
        <v>83</v>
      </c>
      <c r="AY262" s="16" t="s">
        <v>119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6" t="s">
        <v>81</v>
      </c>
      <c r="BK262" s="138">
        <f>ROUND(I262*H262,2)</f>
        <v>0</v>
      </c>
      <c r="BL262" s="16" t="s">
        <v>126</v>
      </c>
      <c r="BM262" s="137" t="s">
        <v>386</v>
      </c>
    </row>
    <row r="263" spans="2:65" s="1" customFormat="1" ht="24.2" customHeight="1">
      <c r="B263" s="31"/>
      <c r="C263" s="126" t="s">
        <v>387</v>
      </c>
      <c r="D263" s="126" t="s">
        <v>121</v>
      </c>
      <c r="E263" s="127" t="s">
        <v>388</v>
      </c>
      <c r="F263" s="128" t="s">
        <v>209</v>
      </c>
      <c r="G263" s="129" t="s">
        <v>210</v>
      </c>
      <c r="H263" s="130">
        <v>71.849999999999994</v>
      </c>
      <c r="I263" s="131"/>
      <c r="J263" s="132">
        <f>ROUND(I263*H263,2)</f>
        <v>0</v>
      </c>
      <c r="K263" s="128" t="s">
        <v>150</v>
      </c>
      <c r="L263" s="31"/>
      <c r="M263" s="133" t="s">
        <v>1</v>
      </c>
      <c r="N263" s="134" t="s">
        <v>41</v>
      </c>
      <c r="P263" s="135">
        <f>O263*H263</f>
        <v>0</v>
      </c>
      <c r="Q263" s="135">
        <v>0</v>
      </c>
      <c r="R263" s="135">
        <f>Q263*H263</f>
        <v>0</v>
      </c>
      <c r="S263" s="135">
        <v>0</v>
      </c>
      <c r="T263" s="136">
        <f>S263*H263</f>
        <v>0</v>
      </c>
      <c r="AR263" s="137" t="s">
        <v>126</v>
      </c>
      <c r="AT263" s="137" t="s">
        <v>121</v>
      </c>
      <c r="AU263" s="137" t="s">
        <v>83</v>
      </c>
      <c r="AY263" s="16" t="s">
        <v>119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6" t="s">
        <v>81</v>
      </c>
      <c r="BK263" s="138">
        <f>ROUND(I263*H263,2)</f>
        <v>0</v>
      </c>
      <c r="BL263" s="16" t="s">
        <v>126</v>
      </c>
      <c r="BM263" s="137" t="s">
        <v>389</v>
      </c>
    </row>
    <row r="264" spans="2:65" s="11" customFormat="1" ht="22.9" customHeight="1">
      <c r="B264" s="114"/>
      <c r="D264" s="115" t="s">
        <v>75</v>
      </c>
      <c r="E264" s="124" t="s">
        <v>390</v>
      </c>
      <c r="F264" s="124" t="s">
        <v>391</v>
      </c>
      <c r="I264" s="117"/>
      <c r="J264" s="125">
        <f>BK264</f>
        <v>0</v>
      </c>
      <c r="L264" s="114"/>
      <c r="M264" s="119"/>
      <c r="P264" s="120">
        <f>SUM(P265:P266)</f>
        <v>0</v>
      </c>
      <c r="R264" s="120">
        <f>SUM(R265:R266)</f>
        <v>0</v>
      </c>
      <c r="T264" s="121">
        <f>SUM(T265:T266)</f>
        <v>0</v>
      </c>
      <c r="AR264" s="115" t="s">
        <v>81</v>
      </c>
      <c r="AT264" s="122" t="s">
        <v>75</v>
      </c>
      <c r="AU264" s="122" t="s">
        <v>81</v>
      </c>
      <c r="AY264" s="115" t="s">
        <v>119</v>
      </c>
      <c r="BK264" s="123">
        <f>SUM(BK265:BK266)</f>
        <v>0</v>
      </c>
    </row>
    <row r="265" spans="2:65" s="1" customFormat="1" ht="24.2" customHeight="1">
      <c r="B265" s="31"/>
      <c r="C265" s="126" t="s">
        <v>392</v>
      </c>
      <c r="D265" s="126" t="s">
        <v>121</v>
      </c>
      <c r="E265" s="127" t="s">
        <v>393</v>
      </c>
      <c r="F265" s="128" t="s">
        <v>394</v>
      </c>
      <c r="G265" s="129" t="s">
        <v>210</v>
      </c>
      <c r="H265" s="130">
        <v>208.49199999999999</v>
      </c>
      <c r="I265" s="131"/>
      <c r="J265" s="132">
        <f>ROUND(I265*H265,2)</f>
        <v>0</v>
      </c>
      <c r="K265" s="128" t="s">
        <v>125</v>
      </c>
      <c r="L265" s="31"/>
      <c r="M265" s="133" t="s">
        <v>1</v>
      </c>
      <c r="N265" s="134" t="s">
        <v>41</v>
      </c>
      <c r="P265" s="135">
        <f>O265*H265</f>
        <v>0</v>
      </c>
      <c r="Q265" s="135">
        <v>0</v>
      </c>
      <c r="R265" s="135">
        <f>Q265*H265</f>
        <v>0</v>
      </c>
      <c r="S265" s="135">
        <v>0</v>
      </c>
      <c r="T265" s="136">
        <f>S265*H265</f>
        <v>0</v>
      </c>
      <c r="AR265" s="137" t="s">
        <v>126</v>
      </c>
      <c r="AT265" s="137" t="s">
        <v>121</v>
      </c>
      <c r="AU265" s="137" t="s">
        <v>83</v>
      </c>
      <c r="AY265" s="16" t="s">
        <v>119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6" t="s">
        <v>81</v>
      </c>
      <c r="BK265" s="138">
        <f>ROUND(I265*H265,2)</f>
        <v>0</v>
      </c>
      <c r="BL265" s="16" t="s">
        <v>126</v>
      </c>
      <c r="BM265" s="137" t="s">
        <v>395</v>
      </c>
    </row>
    <row r="266" spans="2:65" s="1" customFormat="1" ht="11.25">
      <c r="B266" s="31"/>
      <c r="D266" s="139" t="s">
        <v>128</v>
      </c>
      <c r="F266" s="140" t="s">
        <v>396</v>
      </c>
      <c r="I266" s="141"/>
      <c r="L266" s="31"/>
      <c r="M266" s="142"/>
      <c r="T266" s="55"/>
      <c r="AT266" s="16" t="s">
        <v>128</v>
      </c>
      <c r="AU266" s="16" t="s">
        <v>83</v>
      </c>
    </row>
    <row r="267" spans="2:65" s="11" customFormat="1" ht="25.9" customHeight="1">
      <c r="B267" s="114"/>
      <c r="D267" s="115" t="s">
        <v>75</v>
      </c>
      <c r="E267" s="116" t="s">
        <v>397</v>
      </c>
      <c r="F267" s="116" t="s">
        <v>398</v>
      </c>
      <c r="I267" s="117"/>
      <c r="J267" s="118">
        <f>BK267</f>
        <v>0</v>
      </c>
      <c r="L267" s="114"/>
      <c r="M267" s="119"/>
      <c r="P267" s="120">
        <f>P268+P271+P274+P276</f>
        <v>0</v>
      </c>
      <c r="R267" s="120">
        <f>R268+R271+R274+R276</f>
        <v>0</v>
      </c>
      <c r="T267" s="121">
        <f>T268+T271+T274+T276</f>
        <v>0</v>
      </c>
      <c r="AR267" s="115" t="s">
        <v>153</v>
      </c>
      <c r="AT267" s="122" t="s">
        <v>75</v>
      </c>
      <c r="AU267" s="122" t="s">
        <v>76</v>
      </c>
      <c r="AY267" s="115" t="s">
        <v>119</v>
      </c>
      <c r="BK267" s="123">
        <f>BK268+BK271+BK274+BK276</f>
        <v>0</v>
      </c>
    </row>
    <row r="268" spans="2:65" s="11" customFormat="1" ht="22.9" customHeight="1">
      <c r="B268" s="114"/>
      <c r="D268" s="115" t="s">
        <v>75</v>
      </c>
      <c r="E268" s="124" t="s">
        <v>399</v>
      </c>
      <c r="F268" s="124" t="s">
        <v>400</v>
      </c>
      <c r="I268" s="117"/>
      <c r="J268" s="125">
        <f>BK268</f>
        <v>0</v>
      </c>
      <c r="L268" s="114"/>
      <c r="M268" s="119"/>
      <c r="P268" s="120">
        <f>SUM(P269:P270)</f>
        <v>0</v>
      </c>
      <c r="R268" s="120">
        <f>SUM(R269:R270)</f>
        <v>0</v>
      </c>
      <c r="T268" s="121">
        <f>SUM(T269:T270)</f>
        <v>0</v>
      </c>
      <c r="AR268" s="115" t="s">
        <v>153</v>
      </c>
      <c r="AT268" s="122" t="s">
        <v>75</v>
      </c>
      <c r="AU268" s="122" t="s">
        <v>81</v>
      </c>
      <c r="AY268" s="115" t="s">
        <v>119</v>
      </c>
      <c r="BK268" s="123">
        <f>SUM(BK269:BK270)</f>
        <v>0</v>
      </c>
    </row>
    <row r="269" spans="2:65" s="1" customFormat="1" ht="16.5" customHeight="1">
      <c r="B269" s="31"/>
      <c r="C269" s="126" t="s">
        <v>401</v>
      </c>
      <c r="D269" s="126" t="s">
        <v>121</v>
      </c>
      <c r="E269" s="127" t="s">
        <v>402</v>
      </c>
      <c r="F269" s="128" t="s">
        <v>403</v>
      </c>
      <c r="G269" s="129" t="s">
        <v>325</v>
      </c>
      <c r="H269" s="130">
        <v>1</v>
      </c>
      <c r="I269" s="131"/>
      <c r="J269" s="132">
        <f>ROUND(I269*H269,2)</f>
        <v>0</v>
      </c>
      <c r="K269" s="128" t="s">
        <v>150</v>
      </c>
      <c r="L269" s="31"/>
      <c r="M269" s="133" t="s">
        <v>1</v>
      </c>
      <c r="N269" s="134" t="s">
        <v>41</v>
      </c>
      <c r="P269" s="135">
        <f>O269*H269</f>
        <v>0</v>
      </c>
      <c r="Q269" s="135">
        <v>0</v>
      </c>
      <c r="R269" s="135">
        <f>Q269*H269</f>
        <v>0</v>
      </c>
      <c r="S269" s="135">
        <v>0</v>
      </c>
      <c r="T269" s="136">
        <f>S269*H269</f>
        <v>0</v>
      </c>
      <c r="AR269" s="137" t="s">
        <v>404</v>
      </c>
      <c r="AT269" s="137" t="s">
        <v>121</v>
      </c>
      <c r="AU269" s="137" t="s">
        <v>83</v>
      </c>
      <c r="AY269" s="16" t="s">
        <v>119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6" t="s">
        <v>81</v>
      </c>
      <c r="BK269" s="138">
        <f>ROUND(I269*H269,2)</f>
        <v>0</v>
      </c>
      <c r="BL269" s="16" t="s">
        <v>404</v>
      </c>
      <c r="BM269" s="137" t="s">
        <v>405</v>
      </c>
    </row>
    <row r="270" spans="2:65" s="1" customFormat="1" ht="16.5" customHeight="1">
      <c r="B270" s="31"/>
      <c r="C270" s="126" t="s">
        <v>406</v>
      </c>
      <c r="D270" s="126" t="s">
        <v>121</v>
      </c>
      <c r="E270" s="127" t="s">
        <v>407</v>
      </c>
      <c r="F270" s="128" t="s">
        <v>408</v>
      </c>
      <c r="G270" s="129" t="s">
        <v>325</v>
      </c>
      <c r="H270" s="130">
        <v>1</v>
      </c>
      <c r="I270" s="131"/>
      <c r="J270" s="132">
        <f>ROUND(I270*H270,2)</f>
        <v>0</v>
      </c>
      <c r="K270" s="128" t="s">
        <v>150</v>
      </c>
      <c r="L270" s="31"/>
      <c r="M270" s="133" t="s">
        <v>1</v>
      </c>
      <c r="N270" s="134" t="s">
        <v>41</v>
      </c>
      <c r="P270" s="135">
        <f>O270*H270</f>
        <v>0</v>
      </c>
      <c r="Q270" s="135">
        <v>0</v>
      </c>
      <c r="R270" s="135">
        <f>Q270*H270</f>
        <v>0</v>
      </c>
      <c r="S270" s="135">
        <v>0</v>
      </c>
      <c r="T270" s="136">
        <f>S270*H270</f>
        <v>0</v>
      </c>
      <c r="AR270" s="137" t="s">
        <v>404</v>
      </c>
      <c r="AT270" s="137" t="s">
        <v>121</v>
      </c>
      <c r="AU270" s="137" t="s">
        <v>83</v>
      </c>
      <c r="AY270" s="16" t="s">
        <v>119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6" t="s">
        <v>81</v>
      </c>
      <c r="BK270" s="138">
        <f>ROUND(I270*H270,2)</f>
        <v>0</v>
      </c>
      <c r="BL270" s="16" t="s">
        <v>404</v>
      </c>
      <c r="BM270" s="137" t="s">
        <v>409</v>
      </c>
    </row>
    <row r="271" spans="2:65" s="11" customFormat="1" ht="22.9" customHeight="1">
      <c r="B271" s="114"/>
      <c r="D271" s="115" t="s">
        <v>75</v>
      </c>
      <c r="E271" s="124" t="s">
        <v>410</v>
      </c>
      <c r="F271" s="124" t="s">
        <v>411</v>
      </c>
      <c r="I271" s="117"/>
      <c r="J271" s="125">
        <f>BK271</f>
        <v>0</v>
      </c>
      <c r="L271" s="114"/>
      <c r="M271" s="119"/>
      <c r="P271" s="120">
        <f>SUM(P272:P273)</f>
        <v>0</v>
      </c>
      <c r="R271" s="120">
        <f>SUM(R272:R273)</f>
        <v>0</v>
      </c>
      <c r="T271" s="121">
        <f>SUM(T272:T273)</f>
        <v>0</v>
      </c>
      <c r="AR271" s="115" t="s">
        <v>153</v>
      </c>
      <c r="AT271" s="122" t="s">
        <v>75</v>
      </c>
      <c r="AU271" s="122" t="s">
        <v>81</v>
      </c>
      <c r="AY271" s="115" t="s">
        <v>119</v>
      </c>
      <c r="BK271" s="123">
        <f>SUM(BK272:BK273)</f>
        <v>0</v>
      </c>
    </row>
    <row r="272" spans="2:65" s="1" customFormat="1" ht="16.5" customHeight="1">
      <c r="B272" s="31"/>
      <c r="C272" s="126" t="s">
        <v>412</v>
      </c>
      <c r="D272" s="126" t="s">
        <v>121</v>
      </c>
      <c r="E272" s="127" t="s">
        <v>413</v>
      </c>
      <c r="F272" s="128" t="s">
        <v>411</v>
      </c>
      <c r="G272" s="129" t="s">
        <v>325</v>
      </c>
      <c r="H272" s="130">
        <v>1</v>
      </c>
      <c r="I272" s="131"/>
      <c r="J272" s="132">
        <f>ROUND(I272*H272,2)</f>
        <v>0</v>
      </c>
      <c r="K272" s="128" t="s">
        <v>150</v>
      </c>
      <c r="L272" s="31"/>
      <c r="M272" s="133" t="s">
        <v>1</v>
      </c>
      <c r="N272" s="134" t="s">
        <v>41</v>
      </c>
      <c r="P272" s="135">
        <f>O272*H272</f>
        <v>0</v>
      </c>
      <c r="Q272" s="135">
        <v>0</v>
      </c>
      <c r="R272" s="135">
        <f>Q272*H272</f>
        <v>0</v>
      </c>
      <c r="S272" s="135">
        <v>0</v>
      </c>
      <c r="T272" s="136">
        <f>S272*H272</f>
        <v>0</v>
      </c>
      <c r="AR272" s="137" t="s">
        <v>404</v>
      </c>
      <c r="AT272" s="137" t="s">
        <v>121</v>
      </c>
      <c r="AU272" s="137" t="s">
        <v>83</v>
      </c>
      <c r="AY272" s="16" t="s">
        <v>119</v>
      </c>
      <c r="BE272" s="138">
        <f>IF(N272="základní",J272,0)</f>
        <v>0</v>
      </c>
      <c r="BF272" s="138">
        <f>IF(N272="snížená",J272,0)</f>
        <v>0</v>
      </c>
      <c r="BG272" s="138">
        <f>IF(N272="zákl. přenesená",J272,0)</f>
        <v>0</v>
      </c>
      <c r="BH272" s="138">
        <f>IF(N272="sníž. přenesená",J272,0)</f>
        <v>0</v>
      </c>
      <c r="BI272" s="138">
        <f>IF(N272="nulová",J272,0)</f>
        <v>0</v>
      </c>
      <c r="BJ272" s="16" t="s">
        <v>81</v>
      </c>
      <c r="BK272" s="138">
        <f>ROUND(I272*H272,2)</f>
        <v>0</v>
      </c>
      <c r="BL272" s="16" t="s">
        <v>404</v>
      </c>
      <c r="BM272" s="137" t="s">
        <v>414</v>
      </c>
    </row>
    <row r="273" spans="2:65" s="1" customFormat="1" ht="16.5" customHeight="1">
      <c r="B273" s="31"/>
      <c r="C273" s="126" t="s">
        <v>415</v>
      </c>
      <c r="D273" s="126" t="s">
        <v>121</v>
      </c>
      <c r="E273" s="127" t="s">
        <v>416</v>
      </c>
      <c r="F273" s="128" t="s">
        <v>417</v>
      </c>
      <c r="G273" s="129" t="s">
        <v>325</v>
      </c>
      <c r="H273" s="130">
        <v>1</v>
      </c>
      <c r="I273" s="131"/>
      <c r="J273" s="132">
        <f>ROUND(I273*H273,2)</f>
        <v>0</v>
      </c>
      <c r="K273" s="128" t="s">
        <v>150</v>
      </c>
      <c r="L273" s="31"/>
      <c r="M273" s="133" t="s">
        <v>1</v>
      </c>
      <c r="N273" s="134" t="s">
        <v>41</v>
      </c>
      <c r="P273" s="135">
        <f>O273*H273</f>
        <v>0</v>
      </c>
      <c r="Q273" s="135">
        <v>0</v>
      </c>
      <c r="R273" s="135">
        <f>Q273*H273</f>
        <v>0</v>
      </c>
      <c r="S273" s="135">
        <v>0</v>
      </c>
      <c r="T273" s="136">
        <f>S273*H273</f>
        <v>0</v>
      </c>
      <c r="AR273" s="137" t="s">
        <v>404</v>
      </c>
      <c r="AT273" s="137" t="s">
        <v>121</v>
      </c>
      <c r="AU273" s="137" t="s">
        <v>83</v>
      </c>
      <c r="AY273" s="16" t="s">
        <v>119</v>
      </c>
      <c r="BE273" s="138">
        <f>IF(N273="základní",J273,0)</f>
        <v>0</v>
      </c>
      <c r="BF273" s="138">
        <f>IF(N273="snížená",J273,0)</f>
        <v>0</v>
      </c>
      <c r="BG273" s="138">
        <f>IF(N273="zákl. přenesená",J273,0)</f>
        <v>0</v>
      </c>
      <c r="BH273" s="138">
        <f>IF(N273="sníž. přenesená",J273,0)</f>
        <v>0</v>
      </c>
      <c r="BI273" s="138">
        <f>IF(N273="nulová",J273,0)</f>
        <v>0</v>
      </c>
      <c r="BJ273" s="16" t="s">
        <v>81</v>
      </c>
      <c r="BK273" s="138">
        <f>ROUND(I273*H273,2)</f>
        <v>0</v>
      </c>
      <c r="BL273" s="16" t="s">
        <v>404</v>
      </c>
      <c r="BM273" s="137" t="s">
        <v>418</v>
      </c>
    </row>
    <row r="274" spans="2:65" s="11" customFormat="1" ht="22.9" customHeight="1">
      <c r="B274" s="114"/>
      <c r="D274" s="115" t="s">
        <v>75</v>
      </c>
      <c r="E274" s="124" t="s">
        <v>419</v>
      </c>
      <c r="F274" s="124" t="s">
        <v>420</v>
      </c>
      <c r="I274" s="117"/>
      <c r="J274" s="125">
        <f>BK274</f>
        <v>0</v>
      </c>
      <c r="L274" s="114"/>
      <c r="M274" s="119"/>
      <c r="P274" s="120">
        <f>P275</f>
        <v>0</v>
      </c>
      <c r="R274" s="120">
        <f>R275</f>
        <v>0</v>
      </c>
      <c r="T274" s="121">
        <f>T275</f>
        <v>0</v>
      </c>
      <c r="AR274" s="115" t="s">
        <v>153</v>
      </c>
      <c r="AT274" s="122" t="s">
        <v>75</v>
      </c>
      <c r="AU274" s="122" t="s">
        <v>81</v>
      </c>
      <c r="AY274" s="115" t="s">
        <v>119</v>
      </c>
      <c r="BK274" s="123">
        <f>BK275</f>
        <v>0</v>
      </c>
    </row>
    <row r="275" spans="2:65" s="1" customFormat="1" ht="16.5" customHeight="1">
      <c r="B275" s="31"/>
      <c r="C275" s="126" t="s">
        <v>421</v>
      </c>
      <c r="D275" s="126" t="s">
        <v>121</v>
      </c>
      <c r="E275" s="127" t="s">
        <v>422</v>
      </c>
      <c r="F275" s="128" t="s">
        <v>423</v>
      </c>
      <c r="G275" s="129" t="s">
        <v>325</v>
      </c>
      <c r="H275" s="130">
        <v>1</v>
      </c>
      <c r="I275" s="131"/>
      <c r="J275" s="132">
        <f>ROUND(I275*H275,2)</f>
        <v>0</v>
      </c>
      <c r="K275" s="128" t="s">
        <v>150</v>
      </c>
      <c r="L275" s="31"/>
      <c r="M275" s="133" t="s">
        <v>1</v>
      </c>
      <c r="N275" s="134" t="s">
        <v>41</v>
      </c>
      <c r="P275" s="135">
        <f>O275*H275</f>
        <v>0</v>
      </c>
      <c r="Q275" s="135">
        <v>0</v>
      </c>
      <c r="R275" s="135">
        <f>Q275*H275</f>
        <v>0</v>
      </c>
      <c r="S275" s="135">
        <v>0</v>
      </c>
      <c r="T275" s="136">
        <f>S275*H275</f>
        <v>0</v>
      </c>
      <c r="AR275" s="137" t="s">
        <v>404</v>
      </c>
      <c r="AT275" s="137" t="s">
        <v>121</v>
      </c>
      <c r="AU275" s="137" t="s">
        <v>83</v>
      </c>
      <c r="AY275" s="16" t="s">
        <v>119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6" t="s">
        <v>81</v>
      </c>
      <c r="BK275" s="138">
        <f>ROUND(I275*H275,2)</f>
        <v>0</v>
      </c>
      <c r="BL275" s="16" t="s">
        <v>404</v>
      </c>
      <c r="BM275" s="137" t="s">
        <v>424</v>
      </c>
    </row>
    <row r="276" spans="2:65" s="11" customFormat="1" ht="22.9" customHeight="1">
      <c r="B276" s="114"/>
      <c r="D276" s="115" t="s">
        <v>75</v>
      </c>
      <c r="E276" s="124" t="s">
        <v>425</v>
      </c>
      <c r="F276" s="124" t="s">
        <v>426</v>
      </c>
      <c r="I276" s="117"/>
      <c r="J276" s="125">
        <f>BK276</f>
        <v>0</v>
      </c>
      <c r="L276" s="114"/>
      <c r="M276" s="119"/>
      <c r="P276" s="120">
        <f>P277</f>
        <v>0</v>
      </c>
      <c r="R276" s="120">
        <f>R277</f>
        <v>0</v>
      </c>
      <c r="T276" s="121">
        <f>T277</f>
        <v>0</v>
      </c>
      <c r="AR276" s="115" t="s">
        <v>153</v>
      </c>
      <c r="AT276" s="122" t="s">
        <v>75</v>
      </c>
      <c r="AU276" s="122" t="s">
        <v>81</v>
      </c>
      <c r="AY276" s="115" t="s">
        <v>119</v>
      </c>
      <c r="BK276" s="123">
        <f>BK277</f>
        <v>0</v>
      </c>
    </row>
    <row r="277" spans="2:65" s="1" customFormat="1" ht="16.5" customHeight="1">
      <c r="B277" s="31"/>
      <c r="C277" s="126" t="s">
        <v>427</v>
      </c>
      <c r="D277" s="126" t="s">
        <v>121</v>
      </c>
      <c r="E277" s="127" t="s">
        <v>428</v>
      </c>
      <c r="F277" s="128" t="s">
        <v>426</v>
      </c>
      <c r="G277" s="129" t="s">
        <v>325</v>
      </c>
      <c r="H277" s="130">
        <v>1</v>
      </c>
      <c r="I277" s="131"/>
      <c r="J277" s="132">
        <f>ROUND(I277*H277,2)</f>
        <v>0</v>
      </c>
      <c r="K277" s="128" t="s">
        <v>150</v>
      </c>
      <c r="L277" s="31"/>
      <c r="M277" s="174" t="s">
        <v>1</v>
      </c>
      <c r="N277" s="175" t="s">
        <v>41</v>
      </c>
      <c r="O277" s="176"/>
      <c r="P277" s="177">
        <f>O277*H277</f>
        <v>0</v>
      </c>
      <c r="Q277" s="177">
        <v>0</v>
      </c>
      <c r="R277" s="177">
        <f>Q277*H277</f>
        <v>0</v>
      </c>
      <c r="S277" s="177">
        <v>0</v>
      </c>
      <c r="T277" s="178">
        <f>S277*H277</f>
        <v>0</v>
      </c>
      <c r="AR277" s="137" t="s">
        <v>404</v>
      </c>
      <c r="AT277" s="137" t="s">
        <v>121</v>
      </c>
      <c r="AU277" s="137" t="s">
        <v>83</v>
      </c>
      <c r="AY277" s="16" t="s">
        <v>119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6" t="s">
        <v>81</v>
      </c>
      <c r="BK277" s="138">
        <f>ROUND(I277*H277,2)</f>
        <v>0</v>
      </c>
      <c r="BL277" s="16" t="s">
        <v>404</v>
      </c>
      <c r="BM277" s="137" t="s">
        <v>429</v>
      </c>
    </row>
    <row r="278" spans="2:65" s="1" customFormat="1" ht="6.95" customHeight="1">
      <c r="B278" s="43"/>
      <c r="C278" s="44"/>
      <c r="D278" s="44"/>
      <c r="E278" s="44"/>
      <c r="F278" s="44"/>
      <c r="G278" s="44"/>
      <c r="H278" s="44"/>
      <c r="I278" s="44"/>
      <c r="J278" s="44"/>
      <c r="K278" s="44"/>
      <c r="L278" s="31"/>
    </row>
  </sheetData>
  <sheetProtection algorithmName="SHA-512" hashValue="bdG49WUgiKXQFShbwI6mhURZWMkvlJPHybOOzl4cgJD9mwMktc7NmnzuicjV1wNNH8OnOytIua3pSlA1J6wiqQ==" saltValue="vfmXbpIu87ZL3kfKsjVwgQfMz6soB+QGkeT9ywESraK1HDJv5FyIR9hLCj8Efkn+tE+1E7UJdUN5gWbWuZcGHQ==" spinCount="100000" sheet="1" objects="1" scenarios="1" formatColumns="0" formatRows="0" autoFilter="0"/>
  <autoFilter ref="C125:K277" xr:uid="{00000000-0009-0000-0000-000001000000}"/>
  <mergeCells count="6">
    <mergeCell ref="L2:V2"/>
    <mergeCell ref="E7:H7"/>
    <mergeCell ref="E16:H16"/>
    <mergeCell ref="E25:H25"/>
    <mergeCell ref="E85:H85"/>
    <mergeCell ref="E118:H118"/>
  </mergeCells>
  <hyperlinks>
    <hyperlink ref="F130" r:id="rId1" xr:uid="{00000000-0004-0000-0100-000000000000}"/>
    <hyperlink ref="F132" r:id="rId2" xr:uid="{00000000-0004-0000-0100-000001000000}"/>
    <hyperlink ref="F134" r:id="rId3" xr:uid="{00000000-0004-0000-0100-000002000000}"/>
    <hyperlink ref="F170" r:id="rId4" xr:uid="{00000000-0004-0000-0100-000003000000}"/>
    <hyperlink ref="F175" r:id="rId5" xr:uid="{00000000-0004-0000-0100-000004000000}"/>
    <hyperlink ref="F194" r:id="rId6" xr:uid="{00000000-0004-0000-0100-000005000000}"/>
    <hyperlink ref="F199" r:id="rId7" xr:uid="{00000000-0004-0000-0100-000006000000}"/>
    <hyperlink ref="F203" r:id="rId8" xr:uid="{00000000-0004-0000-0100-000007000000}"/>
    <hyperlink ref="F210" r:id="rId9" xr:uid="{00000000-0004-0000-0100-000008000000}"/>
    <hyperlink ref="F219" r:id="rId10" xr:uid="{00000000-0004-0000-0100-000009000000}"/>
    <hyperlink ref="F229" r:id="rId11" xr:uid="{00000000-0004-0000-0100-00000A000000}"/>
    <hyperlink ref="F234" r:id="rId12" xr:uid="{00000000-0004-0000-0100-00000B000000}"/>
    <hyperlink ref="F244" r:id="rId13" xr:uid="{00000000-0004-0000-0100-00000C000000}"/>
    <hyperlink ref="F246" r:id="rId14" xr:uid="{00000000-0004-0000-0100-00000D000000}"/>
    <hyperlink ref="F250" r:id="rId15" xr:uid="{00000000-0004-0000-0100-00000E000000}"/>
    <hyperlink ref="F255" r:id="rId16" xr:uid="{00000000-0004-0000-0100-00000F000000}"/>
    <hyperlink ref="F257" r:id="rId17" xr:uid="{00000000-0004-0000-0100-000010000000}"/>
    <hyperlink ref="F259" r:id="rId18" xr:uid="{00000000-0004-0000-0100-000011000000}"/>
    <hyperlink ref="F266" r:id="rId19" xr:uid="{00000000-0004-0000-01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00 - Stavební úpravy zpev...</vt:lpstr>
      <vt:lpstr>'00 - Stavební úpravy zpev...'!Názvy_tisku</vt:lpstr>
      <vt:lpstr>'Rekapitulace stavby'!Názvy_tisku</vt:lpstr>
      <vt:lpstr>'00 - Stavební úpravy zpev...'!Oblast_tisku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Šedivá Renáta</cp:lastModifiedBy>
  <dcterms:created xsi:type="dcterms:W3CDTF">2023-06-05T04:45:44Z</dcterms:created>
  <dcterms:modified xsi:type="dcterms:W3CDTF">2023-07-04T05:55:33Z</dcterms:modified>
</cp:coreProperties>
</file>