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T:\OKI\Referenti\Novotná\19. VZMR_Rekonstrukce elektroinstalace III. NP-SPŠ strojírenská, Kolín\01 Výzva\"/>
    </mc:Choice>
  </mc:AlternateContent>
  <xr:revisionPtr revIDLastSave="0" documentId="13_ncr:1_{C823FC11-0304-421C-A412-15A605C1F0FA}" xr6:coauthVersionLast="47" xr6:coauthVersionMax="47" xr10:uidLastSave="{00000000-0000-0000-0000-000000000000}"/>
  <bookViews>
    <workbookView xWindow="-120" yWindow="-120" windowWidth="29040" windowHeight="15840" tabRatio="736" xr2:uid="{00000000-000D-0000-FFFF-FFFF00000000}"/>
  </bookViews>
  <sheets>
    <sheet name="CELKOVÁ REKAPITULACE" sheetId="3" r:id="rId1"/>
    <sheet name="KRYCÍ LIST -  SILNOPROUD" sheetId="10" r:id="rId2"/>
    <sheet name="SILNOPROUD ROZPOČET" sheetId="2" r:id="rId3"/>
    <sheet name="KRYCÍ LIST -  STAVEBNÍ PRÁCE" sheetId="6" r:id="rId4"/>
    <sheet name="STAVEBNÍ ROZPOČET" sheetId="5" r:id="rId5"/>
    <sheet name="KRYCÍ LIST -  SLABOPROUD" sheetId="9" r:id="rId6"/>
    <sheet name="SLABOPROUD ROZPOČET" sheetId="7" r:id="rId7"/>
  </sheets>
  <definedNames>
    <definedName name="_xlnm._FilterDatabase" localSheetId="2" hidden="1">'SILNOPROUD ROZPOČET'!$C$121:$K$247</definedName>
    <definedName name="_xlnm.Print_Titles" localSheetId="2">'SILNOPROUD ROZPOČET'!$121:$121</definedName>
    <definedName name="_xlnm.Print_Titles" localSheetId="6">'SLABOPROUD ROZPOČET'!$3:$3</definedName>
    <definedName name="_xlnm.Print_Area" localSheetId="2">'SILNOPROUD ROZPOČET'!$C$86:$J$103,'SILNOPROUD ROZPOČET'!$C$109:$K$247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5" i="2" l="1"/>
  <c r="AY2" i="2"/>
  <c r="AY1" i="2"/>
  <c r="J127" i="2"/>
  <c r="M15" i="10"/>
  <c r="L16" i="10"/>
  <c r="L17" i="10"/>
  <c r="L18" i="10"/>
  <c r="L19" i="10"/>
  <c r="L15" i="10"/>
  <c r="K16" i="10"/>
  <c r="K17" i="10"/>
  <c r="K18" i="10"/>
  <c r="K19" i="10"/>
  <c r="K15" i="10"/>
  <c r="L17" i="9"/>
  <c r="L16" i="9"/>
  <c r="L15" i="9"/>
  <c r="K17" i="9"/>
  <c r="K16" i="9"/>
  <c r="K15" i="9"/>
  <c r="M17" i="9" l="1"/>
  <c r="M16" i="9"/>
  <c r="I23" i="10" l="1"/>
  <c r="E114" i="2"/>
  <c r="E112" i="2"/>
  <c r="AR226" i="7"/>
  <c r="G230" i="7"/>
  <c r="AR228" i="7"/>
  <c r="AR227" i="7"/>
  <c r="AS40" i="7"/>
  <c r="AS39" i="7"/>
  <c r="AS63" i="7"/>
  <c r="AS64" i="7"/>
  <c r="AS77" i="7"/>
  <c r="AS78" i="7"/>
  <c r="AS125" i="7"/>
  <c r="AS126" i="7" s="1"/>
  <c r="AS105" i="7"/>
  <c r="AS104" i="7"/>
  <c r="AS166" i="7"/>
  <c r="AS193" i="7"/>
  <c r="AS192" i="7"/>
  <c r="AS210" i="7"/>
  <c r="G221" i="7"/>
  <c r="AR217" i="7"/>
  <c r="AR218" i="7"/>
  <c r="AR216" i="7"/>
  <c r="G211" i="7"/>
  <c r="AS200" i="7"/>
  <c r="AS201" i="7"/>
  <c r="AS202" i="7"/>
  <c r="AS203" i="7"/>
  <c r="AS204" i="7"/>
  <c r="AS205" i="7"/>
  <c r="AS206" i="7"/>
  <c r="AS207" i="7"/>
  <c r="AS208" i="7"/>
  <c r="AS199" i="7"/>
  <c r="G194" i="7"/>
  <c r="AS172" i="7"/>
  <c r="AS173" i="7"/>
  <c r="AS174" i="7"/>
  <c r="AS175" i="7"/>
  <c r="AS176" i="7"/>
  <c r="AS177" i="7"/>
  <c r="AS178" i="7"/>
  <c r="AS179" i="7"/>
  <c r="AS180" i="7"/>
  <c r="AS181" i="7"/>
  <c r="AS182" i="7"/>
  <c r="AS183" i="7"/>
  <c r="AS184" i="7"/>
  <c r="AS185" i="7"/>
  <c r="AS186" i="7"/>
  <c r="AS187" i="7"/>
  <c r="AS188" i="7"/>
  <c r="AS189" i="7"/>
  <c r="AS190" i="7"/>
  <c r="AS171" i="7"/>
  <c r="G167" i="7"/>
  <c r="AS134" i="7"/>
  <c r="AS135" i="7"/>
  <c r="AS136" i="7"/>
  <c r="AS137" i="7"/>
  <c r="AS138" i="7"/>
  <c r="AS139" i="7"/>
  <c r="AS140" i="7"/>
  <c r="AS141" i="7"/>
  <c r="AS142" i="7"/>
  <c r="AS143" i="7"/>
  <c r="AS144" i="7"/>
  <c r="AS145" i="7"/>
  <c r="AS146" i="7"/>
  <c r="AS147" i="7"/>
  <c r="AS148" i="7"/>
  <c r="AS149" i="7"/>
  <c r="AS150" i="7"/>
  <c r="AS151" i="7"/>
  <c r="AS152" i="7"/>
  <c r="AS153" i="7"/>
  <c r="AS154" i="7"/>
  <c r="AS155" i="7"/>
  <c r="AS156" i="7"/>
  <c r="AS157" i="7"/>
  <c r="AS158" i="7"/>
  <c r="AS159" i="7"/>
  <c r="AS160" i="7"/>
  <c r="AS161" i="7"/>
  <c r="AS162" i="7"/>
  <c r="AS163" i="7"/>
  <c r="AS164" i="7"/>
  <c r="AS133" i="7"/>
  <c r="G127" i="7"/>
  <c r="AR120" i="7"/>
  <c r="AR121" i="7"/>
  <c r="AR122" i="7"/>
  <c r="AR123" i="7"/>
  <c r="AR119" i="7"/>
  <c r="G114" i="7"/>
  <c r="AR112" i="7"/>
  <c r="AS113" i="7" s="1"/>
  <c r="AJ114" i="7" s="1"/>
  <c r="G107" i="7"/>
  <c r="AR89" i="7"/>
  <c r="AR90" i="7"/>
  <c r="AR91" i="7"/>
  <c r="AR92" i="7"/>
  <c r="AR93" i="7"/>
  <c r="AR94" i="7"/>
  <c r="AR95" i="7"/>
  <c r="AR96" i="7"/>
  <c r="AR97" i="7"/>
  <c r="AR98" i="7"/>
  <c r="AR99" i="7"/>
  <c r="AR100" i="7"/>
  <c r="AR101" i="7"/>
  <c r="AR102" i="7"/>
  <c r="AR88" i="7"/>
  <c r="AR85" i="7"/>
  <c r="AR86" i="7"/>
  <c r="AR84" i="7"/>
  <c r="G80" i="7"/>
  <c r="AR74" i="7"/>
  <c r="AS75" i="7" s="1"/>
  <c r="AR72" i="7"/>
  <c r="AR71" i="7"/>
  <c r="G66" i="7"/>
  <c r="G42" i="7"/>
  <c r="I24" i="10" l="1"/>
  <c r="I21" i="9"/>
  <c r="I22" i="9"/>
  <c r="AS229" i="7"/>
  <c r="AJ230" i="7" s="1"/>
  <c r="AY3" i="7" s="1"/>
  <c r="F17" i="9" s="1"/>
  <c r="H17" i="9" s="1"/>
  <c r="I17" i="9" s="1"/>
  <c r="AS65" i="7"/>
  <c r="AS41" i="7"/>
  <c r="AS79" i="7"/>
  <c r="AS106" i="7"/>
  <c r="AS191" i="7"/>
  <c r="AJ194" i="7" s="1"/>
  <c r="AS219" i="7"/>
  <c r="AJ221" i="7" s="1"/>
  <c r="AS209" i="7"/>
  <c r="AJ211" i="7" s="1"/>
  <c r="AS165" i="7"/>
  <c r="AJ167" i="7" s="1"/>
  <c r="AS124" i="7"/>
  <c r="AJ127" i="7" s="1"/>
  <c r="AS103" i="7"/>
  <c r="AS87" i="7"/>
  <c r="AS73" i="7"/>
  <c r="AR51" i="7"/>
  <c r="AR52" i="7"/>
  <c r="AR53" i="7"/>
  <c r="AR54" i="7"/>
  <c r="AR55" i="7"/>
  <c r="AR56" i="7"/>
  <c r="AR57" i="7"/>
  <c r="AR58" i="7"/>
  <c r="AR59" i="7"/>
  <c r="AR60" i="7"/>
  <c r="AR61" i="7"/>
  <c r="AR50" i="7"/>
  <c r="AR48" i="7"/>
  <c r="AR47" i="7"/>
  <c r="AR11" i="7"/>
  <c r="AR12" i="7"/>
  <c r="AR13" i="7"/>
  <c r="AR14" i="7"/>
  <c r="AR15" i="7"/>
  <c r="AR16" i="7"/>
  <c r="AR17" i="7"/>
  <c r="AR18" i="7"/>
  <c r="AR19" i="7"/>
  <c r="AR20" i="7"/>
  <c r="AR21" i="7"/>
  <c r="AR22" i="7"/>
  <c r="AR23" i="7"/>
  <c r="AR24" i="7"/>
  <c r="AR25" i="7"/>
  <c r="AR26" i="7"/>
  <c r="AR27" i="7"/>
  <c r="AR28" i="7"/>
  <c r="AR29" i="7"/>
  <c r="AR30" i="7"/>
  <c r="AR31" i="7"/>
  <c r="AR32" i="7"/>
  <c r="AR33" i="7"/>
  <c r="AR34" i="7"/>
  <c r="AR35" i="7"/>
  <c r="AR36" i="7"/>
  <c r="AR10" i="7"/>
  <c r="AR7" i="7"/>
  <c r="AR8" i="7" s="1"/>
  <c r="I22" i="6"/>
  <c r="F22" i="6"/>
  <c r="AY2" i="7" l="1"/>
  <c r="F16" i="9" s="1"/>
  <c r="H16" i="9" s="1"/>
  <c r="I16" i="9" s="1"/>
  <c r="AJ80" i="7"/>
  <c r="AJ107" i="7"/>
  <c r="AS49" i="7"/>
  <c r="AR37" i="7"/>
  <c r="AJ42" i="7" s="1"/>
  <c r="AY1" i="7" s="1"/>
  <c r="F15" i="9" s="1"/>
  <c r="H15" i="9" s="1"/>
  <c r="M15" i="9" s="1"/>
  <c r="AS62" i="7"/>
  <c r="AJ66" i="7" s="1"/>
  <c r="BI38" i="5" l="1"/>
  <c r="BE38" i="5"/>
  <c r="BC38" i="5"/>
  <c r="AO38" i="5"/>
  <c r="BH38" i="5" s="1"/>
  <c r="AN38" i="5"/>
  <c r="BG38" i="5" s="1"/>
  <c r="AK38" i="5"/>
  <c r="AJ38" i="5"/>
  <c r="AI38" i="5"/>
  <c r="AG38" i="5"/>
  <c r="AF38" i="5"/>
  <c r="AE38" i="5"/>
  <c r="AD38" i="5"/>
  <c r="AC38" i="5"/>
  <c r="AB38" i="5"/>
  <c r="AA38" i="5"/>
  <c r="Y38" i="5"/>
  <c r="L38" i="5"/>
  <c r="J38" i="5"/>
  <c r="BI37" i="5"/>
  <c r="Y37" i="5" s="1"/>
  <c r="BG37" i="5"/>
  <c r="BE37" i="5"/>
  <c r="BC37" i="5"/>
  <c r="AV37" i="5"/>
  <c r="AO37" i="5"/>
  <c r="BH37" i="5" s="1"/>
  <c r="AN37" i="5"/>
  <c r="AK37" i="5"/>
  <c r="AI37" i="5"/>
  <c r="AG37" i="5"/>
  <c r="AF37" i="5"/>
  <c r="AE37" i="5"/>
  <c r="AD37" i="5"/>
  <c r="AC37" i="5"/>
  <c r="AB37" i="5"/>
  <c r="AA37" i="5"/>
  <c r="L37" i="5"/>
  <c r="AJ37" i="5" s="1"/>
  <c r="J37" i="5"/>
  <c r="BI36" i="5"/>
  <c r="Y36" i="5" s="1"/>
  <c r="BH36" i="5"/>
  <c r="BE36" i="5"/>
  <c r="BC36" i="5"/>
  <c r="AW36" i="5"/>
  <c r="AO36" i="5"/>
  <c r="AN36" i="5"/>
  <c r="BG36" i="5" s="1"/>
  <c r="AK36" i="5"/>
  <c r="AI36" i="5"/>
  <c r="AG36" i="5"/>
  <c r="AF36" i="5"/>
  <c r="AE36" i="5"/>
  <c r="AD36" i="5"/>
  <c r="AC36" i="5"/>
  <c r="AB36" i="5"/>
  <c r="AA36" i="5"/>
  <c r="L36" i="5"/>
  <c r="AJ36" i="5" s="1"/>
  <c r="K36" i="5"/>
  <c r="J36" i="5"/>
  <c r="BI35" i="5"/>
  <c r="Y35" i="5" s="1"/>
  <c r="BE35" i="5"/>
  <c r="BC35" i="5"/>
  <c r="AO35" i="5"/>
  <c r="BH35" i="5" s="1"/>
  <c r="AN35" i="5"/>
  <c r="AV35" i="5" s="1"/>
  <c r="AK35" i="5"/>
  <c r="AI35" i="5"/>
  <c r="AG35" i="5"/>
  <c r="AF35" i="5"/>
  <c r="AE35" i="5"/>
  <c r="AD35" i="5"/>
  <c r="AC35" i="5"/>
  <c r="AB35" i="5"/>
  <c r="AA35" i="5"/>
  <c r="L35" i="5"/>
  <c r="AJ35" i="5" s="1"/>
  <c r="K35" i="5"/>
  <c r="BI34" i="5"/>
  <c r="BG34" i="5"/>
  <c r="BE34" i="5"/>
  <c r="BC34" i="5"/>
  <c r="AV34" i="5"/>
  <c r="AO34" i="5"/>
  <c r="AW34" i="5" s="1"/>
  <c r="AN34" i="5"/>
  <c r="AK34" i="5"/>
  <c r="AJ34" i="5"/>
  <c r="AI34" i="5"/>
  <c r="AG34" i="5"/>
  <c r="AF34" i="5"/>
  <c r="AE34" i="5"/>
  <c r="AD34" i="5"/>
  <c r="AC34" i="5"/>
  <c r="AB34" i="5"/>
  <c r="AA34" i="5"/>
  <c r="Y34" i="5"/>
  <c r="L34" i="5"/>
  <c r="J34" i="5"/>
  <c r="BI33" i="5"/>
  <c r="Y33" i="5" s="1"/>
  <c r="BE33" i="5"/>
  <c r="BC33" i="5"/>
  <c r="AW33" i="5"/>
  <c r="AO33" i="5"/>
  <c r="BH33" i="5" s="1"/>
  <c r="AN33" i="5"/>
  <c r="AV33" i="5" s="1"/>
  <c r="AK33" i="5"/>
  <c r="AI33" i="5"/>
  <c r="AR32" i="5" s="1"/>
  <c r="AG33" i="5"/>
  <c r="AF33" i="5"/>
  <c r="AE33" i="5"/>
  <c r="AD33" i="5"/>
  <c r="AC33" i="5"/>
  <c r="AB33" i="5"/>
  <c r="AA33" i="5"/>
  <c r="L33" i="5"/>
  <c r="AJ33" i="5" s="1"/>
  <c r="K33" i="5"/>
  <c r="BI31" i="5"/>
  <c r="Y31" i="5" s="1"/>
  <c r="BE31" i="5"/>
  <c r="BC31" i="5"/>
  <c r="AO31" i="5"/>
  <c r="K31" i="5" s="1"/>
  <c r="K30" i="5" s="1"/>
  <c r="AN31" i="5"/>
  <c r="BG31" i="5" s="1"/>
  <c r="AK31" i="5"/>
  <c r="AI31" i="5"/>
  <c r="AG31" i="5"/>
  <c r="AF31" i="5"/>
  <c r="AE31" i="5"/>
  <c r="AD31" i="5"/>
  <c r="AC31" i="5"/>
  <c r="AB31" i="5"/>
  <c r="AA31" i="5"/>
  <c r="L31" i="5"/>
  <c r="L30" i="5" s="1"/>
  <c r="AT30" i="5"/>
  <c r="AR30" i="5"/>
  <c r="BI29" i="5"/>
  <c r="BH29" i="5"/>
  <c r="AB29" i="5" s="1"/>
  <c r="BE29" i="5"/>
  <c r="BC29" i="5"/>
  <c r="AV29" i="5"/>
  <c r="AO29" i="5"/>
  <c r="AW29" i="5" s="1"/>
  <c r="AN29" i="5"/>
  <c r="BG29" i="5" s="1"/>
  <c r="AA29" i="5" s="1"/>
  <c r="AK29" i="5"/>
  <c r="AI29" i="5"/>
  <c r="AR28" i="5" s="1"/>
  <c r="AG29" i="5"/>
  <c r="AF29" i="5"/>
  <c r="AE29" i="5"/>
  <c r="AD29" i="5"/>
  <c r="AC29" i="5"/>
  <c r="Y29" i="5"/>
  <c r="L29" i="5"/>
  <c r="L28" i="5" s="1"/>
  <c r="K29" i="5"/>
  <c r="K28" i="5" s="1"/>
  <c r="J29" i="5"/>
  <c r="AT28" i="5"/>
  <c r="J28" i="5"/>
  <c r="BI27" i="5"/>
  <c r="BH27" i="5"/>
  <c r="AB27" i="5" s="1"/>
  <c r="BE27" i="5"/>
  <c r="BC27" i="5"/>
  <c r="AW27" i="5"/>
  <c r="AV27" i="5"/>
  <c r="BB27" i="5" s="1"/>
  <c r="AO27" i="5"/>
  <c r="AN27" i="5"/>
  <c r="BG27" i="5" s="1"/>
  <c r="AA27" i="5" s="1"/>
  <c r="AK27" i="5"/>
  <c r="AJ27" i="5"/>
  <c r="AI27" i="5"/>
  <c r="AG27" i="5"/>
  <c r="AF27" i="5"/>
  <c r="AE27" i="5"/>
  <c r="AD27" i="5"/>
  <c r="AC27" i="5"/>
  <c r="Y27" i="5"/>
  <c r="L27" i="5"/>
  <c r="K27" i="5"/>
  <c r="J27" i="5"/>
  <c r="BI26" i="5"/>
  <c r="BE26" i="5"/>
  <c r="BC26" i="5"/>
  <c r="AW26" i="5"/>
  <c r="AO26" i="5"/>
  <c r="BH26" i="5" s="1"/>
  <c r="AB26" i="5" s="1"/>
  <c r="AN26" i="5"/>
  <c r="BG26" i="5" s="1"/>
  <c r="AA26" i="5" s="1"/>
  <c r="AK26" i="5"/>
  <c r="AJ26" i="5"/>
  <c r="AS25" i="5" s="1"/>
  <c r="AI26" i="5"/>
  <c r="AG26" i="5"/>
  <c r="AF26" i="5"/>
  <c r="AE26" i="5"/>
  <c r="AD26" i="5"/>
  <c r="AC26" i="5"/>
  <c r="Y26" i="5"/>
  <c r="L26" i="5"/>
  <c r="K26" i="5"/>
  <c r="J26" i="5"/>
  <c r="AT25" i="5"/>
  <c r="L25" i="5"/>
  <c r="K25" i="5"/>
  <c r="J25" i="5"/>
  <c r="BI24" i="5"/>
  <c r="BE24" i="5"/>
  <c r="BC24" i="5"/>
  <c r="AO24" i="5"/>
  <c r="BH24" i="5" s="1"/>
  <c r="AD24" i="5" s="1"/>
  <c r="AN24" i="5"/>
  <c r="AK24" i="5"/>
  <c r="AI24" i="5"/>
  <c r="AG24" i="5"/>
  <c r="AF24" i="5"/>
  <c r="AE24" i="5"/>
  <c r="AB24" i="5"/>
  <c r="AA24" i="5"/>
  <c r="Y24" i="5"/>
  <c r="L24" i="5"/>
  <c r="AJ24" i="5" s="1"/>
  <c r="BI23" i="5"/>
  <c r="BE23" i="5"/>
  <c r="BC23" i="5"/>
  <c r="AO23" i="5"/>
  <c r="BH23" i="5" s="1"/>
  <c r="AD23" i="5" s="1"/>
  <c r="AN23" i="5"/>
  <c r="J23" i="5" s="1"/>
  <c r="AK23" i="5"/>
  <c r="AI23" i="5"/>
  <c r="AG23" i="5"/>
  <c r="AF23" i="5"/>
  <c r="AE23" i="5"/>
  <c r="AB23" i="5"/>
  <c r="AA23" i="5"/>
  <c r="Y23" i="5"/>
  <c r="L23" i="5"/>
  <c r="AJ23" i="5" s="1"/>
  <c r="BI22" i="5"/>
  <c r="BE22" i="5"/>
  <c r="BC22" i="5"/>
  <c r="AO22" i="5"/>
  <c r="K22" i="5" s="1"/>
  <c r="AN22" i="5"/>
  <c r="AV22" i="5" s="1"/>
  <c r="AK22" i="5"/>
  <c r="AI22" i="5"/>
  <c r="AG22" i="5"/>
  <c r="AF22" i="5"/>
  <c r="AE22" i="5"/>
  <c r="AB22" i="5"/>
  <c r="AA22" i="5"/>
  <c r="Y22" i="5"/>
  <c r="L22" i="5"/>
  <c r="AJ22" i="5" s="1"/>
  <c r="J22" i="5"/>
  <c r="BI21" i="5"/>
  <c r="BE21" i="5"/>
  <c r="BC21" i="5"/>
  <c r="AO21" i="5"/>
  <c r="AW21" i="5" s="1"/>
  <c r="AN21" i="5"/>
  <c r="AV21" i="5" s="1"/>
  <c r="AK21" i="5"/>
  <c r="AI21" i="5"/>
  <c r="AG21" i="5"/>
  <c r="AF21" i="5"/>
  <c r="AE21" i="5"/>
  <c r="AB21" i="5"/>
  <c r="AA21" i="5"/>
  <c r="Y21" i="5"/>
  <c r="L21" i="5"/>
  <c r="AJ21" i="5" s="1"/>
  <c r="K21" i="5"/>
  <c r="J21" i="5"/>
  <c r="BI19" i="5"/>
  <c r="BE19" i="5"/>
  <c r="BC19" i="5"/>
  <c r="AO19" i="5"/>
  <c r="AW19" i="5" s="1"/>
  <c r="AN19" i="5"/>
  <c r="BG19" i="5" s="1"/>
  <c r="AC19" i="5" s="1"/>
  <c r="AK19" i="5"/>
  <c r="AI19" i="5"/>
  <c r="AG19" i="5"/>
  <c r="AF19" i="5"/>
  <c r="AE19" i="5"/>
  <c r="AB19" i="5"/>
  <c r="AA19" i="5"/>
  <c r="Y19" i="5"/>
  <c r="L19" i="5"/>
  <c r="AJ19" i="5" s="1"/>
  <c r="K19" i="5"/>
  <c r="J19" i="5"/>
  <c r="BI18" i="5"/>
  <c r="BE18" i="5"/>
  <c r="BC18" i="5"/>
  <c r="AO18" i="5"/>
  <c r="BH18" i="5" s="1"/>
  <c r="AD18" i="5" s="1"/>
  <c r="AN18" i="5"/>
  <c r="BG18" i="5" s="1"/>
  <c r="AC18" i="5" s="1"/>
  <c r="AK18" i="5"/>
  <c r="AI18" i="5"/>
  <c r="AG18" i="5"/>
  <c r="AF18" i="5"/>
  <c r="AE18" i="5"/>
  <c r="AB18" i="5"/>
  <c r="AA18" i="5"/>
  <c r="Y18" i="5"/>
  <c r="L18" i="5"/>
  <c r="AJ18" i="5" s="1"/>
  <c r="BI16" i="5"/>
  <c r="BE16" i="5"/>
  <c r="BC16" i="5"/>
  <c r="AO16" i="5"/>
  <c r="BH16" i="5" s="1"/>
  <c r="AB16" i="5" s="1"/>
  <c r="AN16" i="5"/>
  <c r="AV16" i="5" s="1"/>
  <c r="AK16" i="5"/>
  <c r="AI16" i="5"/>
  <c r="AG16" i="5"/>
  <c r="AF16" i="5"/>
  <c r="AE16" i="5"/>
  <c r="AD16" i="5"/>
  <c r="AC16" i="5"/>
  <c r="Y16" i="5"/>
  <c r="L16" i="5"/>
  <c r="AJ16" i="5" s="1"/>
  <c r="K16" i="5"/>
  <c r="J16" i="5"/>
  <c r="BI15" i="5"/>
  <c r="BE15" i="5"/>
  <c r="BC15" i="5"/>
  <c r="AO15" i="5"/>
  <c r="AW15" i="5" s="1"/>
  <c r="AN15" i="5"/>
  <c r="AV15" i="5" s="1"/>
  <c r="AK15" i="5"/>
  <c r="AI15" i="5"/>
  <c r="AG15" i="5"/>
  <c r="AF15" i="5"/>
  <c r="AE15" i="5"/>
  <c r="AD15" i="5"/>
  <c r="AC15" i="5"/>
  <c r="Y15" i="5"/>
  <c r="L15" i="5"/>
  <c r="BI14" i="5"/>
  <c r="BE14" i="5"/>
  <c r="BC14" i="5"/>
  <c r="AO14" i="5"/>
  <c r="AW14" i="5" s="1"/>
  <c r="AN14" i="5"/>
  <c r="AV14" i="5" s="1"/>
  <c r="AK14" i="5"/>
  <c r="AI14" i="5"/>
  <c r="AG14" i="5"/>
  <c r="AF14" i="5"/>
  <c r="AE14" i="5"/>
  <c r="AD14" i="5"/>
  <c r="AC14" i="5"/>
  <c r="Y14" i="5"/>
  <c r="L14" i="5"/>
  <c r="AJ14" i="5" s="1"/>
  <c r="J14" i="5"/>
  <c r="BI13" i="5"/>
  <c r="BE13" i="5"/>
  <c r="BC13" i="5"/>
  <c r="AO13" i="5"/>
  <c r="BH13" i="5" s="1"/>
  <c r="AB13" i="5" s="1"/>
  <c r="AN13" i="5"/>
  <c r="J13" i="5" s="1"/>
  <c r="AK13" i="5"/>
  <c r="AI13" i="5"/>
  <c r="AG13" i="5"/>
  <c r="C20" i="6" s="1"/>
  <c r="AF13" i="5"/>
  <c r="AE13" i="5"/>
  <c r="AD13" i="5"/>
  <c r="AC13" i="5"/>
  <c r="Y13" i="5"/>
  <c r="L13" i="5"/>
  <c r="AJ13" i="5" s="1"/>
  <c r="AJ29" i="5" l="1"/>
  <c r="AS28" i="5" s="1"/>
  <c r="AR12" i="5"/>
  <c r="K15" i="5"/>
  <c r="BG16" i="5"/>
  <c r="AA16" i="5" s="1"/>
  <c r="AU21" i="5"/>
  <c r="BG21" i="5"/>
  <c r="AC21" i="5" s="1"/>
  <c r="L32" i="5"/>
  <c r="BH34" i="5"/>
  <c r="BG35" i="5"/>
  <c r="C18" i="6"/>
  <c r="AT12" i="5"/>
  <c r="L12" i="5"/>
  <c r="BH19" i="5"/>
  <c r="AD19" i="5" s="1"/>
  <c r="C17" i="6" s="1"/>
  <c r="BH21" i="5"/>
  <c r="AD21" i="5" s="1"/>
  <c r="AJ31" i="5"/>
  <c r="AS30" i="5" s="1"/>
  <c r="K34" i="5"/>
  <c r="AT32" i="5"/>
  <c r="AW35" i="5"/>
  <c r="AU35" i="5" s="1"/>
  <c r="K38" i="5"/>
  <c r="AS32" i="5"/>
  <c r="C21" i="6"/>
  <c r="C19" i="6"/>
  <c r="BG14" i="5"/>
  <c r="AA14" i="5" s="1"/>
  <c r="BH15" i="5"/>
  <c r="AB15" i="5" s="1"/>
  <c r="AS17" i="5"/>
  <c r="AT17" i="5"/>
  <c r="AV19" i="5"/>
  <c r="BG22" i="5"/>
  <c r="AC22" i="5" s="1"/>
  <c r="C16" i="6" s="1"/>
  <c r="AR25" i="5"/>
  <c r="AU29" i="5"/>
  <c r="J31" i="5"/>
  <c r="J30" i="5" s="1"/>
  <c r="K32" i="5"/>
  <c r="J35" i="5"/>
  <c r="AV36" i="5"/>
  <c r="BB36" i="5" s="1"/>
  <c r="K37" i="5"/>
  <c r="AW37" i="5"/>
  <c r="AU37" i="5" s="1"/>
  <c r="AV18" i="5"/>
  <c r="AW18" i="5"/>
  <c r="C27" i="6"/>
  <c r="C28" i="6"/>
  <c r="F28" i="6" s="1"/>
  <c r="J18" i="5"/>
  <c r="J17" i="5" s="1"/>
  <c r="K18" i="5"/>
  <c r="K17" i="5" s="1"/>
  <c r="L17" i="5"/>
  <c r="AR17" i="5"/>
  <c r="AR20" i="5"/>
  <c r="AT20" i="5"/>
  <c r="C29" i="6"/>
  <c r="F29" i="6" s="1"/>
  <c r="BG24" i="5"/>
  <c r="AC24" i="5" s="1"/>
  <c r="J24" i="5"/>
  <c r="J20" i="5" s="1"/>
  <c r="I15" i="9"/>
  <c r="I23" i="9"/>
  <c r="F18" i="9"/>
  <c r="I20" i="9" s="1"/>
  <c r="H18" i="9"/>
  <c r="K24" i="5"/>
  <c r="AV13" i="5"/>
  <c r="BB13" i="5" s="1"/>
  <c r="BG13" i="5"/>
  <c r="AA13" i="5" s="1"/>
  <c r="C14" i="6" s="1"/>
  <c r="AW13" i="5"/>
  <c r="K13" i="5"/>
  <c r="AU15" i="5"/>
  <c r="BB15" i="5"/>
  <c r="BB29" i="5"/>
  <c r="AU34" i="5"/>
  <c r="BB34" i="5"/>
  <c r="AS20" i="5"/>
  <c r="BB21" i="5"/>
  <c r="AU16" i="5"/>
  <c r="AU33" i="5"/>
  <c r="BB33" i="5"/>
  <c r="BB14" i="5"/>
  <c r="AU14" i="5"/>
  <c r="BB19" i="5"/>
  <c r="AW16" i="5"/>
  <c r="BB16" i="5" s="1"/>
  <c r="K23" i="5"/>
  <c r="AV26" i="5"/>
  <c r="AU27" i="5"/>
  <c r="AU36" i="5"/>
  <c r="BH14" i="5"/>
  <c r="AB14" i="5" s="1"/>
  <c r="C15" i="6" s="1"/>
  <c r="BG15" i="5"/>
  <c r="AA15" i="5" s="1"/>
  <c r="AV31" i="5"/>
  <c r="BG33" i="5"/>
  <c r="AV38" i="5"/>
  <c r="AW22" i="5"/>
  <c r="AU22" i="5" s="1"/>
  <c r="AV23" i="5"/>
  <c r="AW31" i="5"/>
  <c r="AW38" i="5"/>
  <c r="K14" i="5"/>
  <c r="J15" i="5"/>
  <c r="J12" i="5" s="1"/>
  <c r="AJ15" i="5"/>
  <c r="AS12" i="5" s="1"/>
  <c r="AU18" i="5"/>
  <c r="L20" i="5"/>
  <c r="AW23" i="5"/>
  <c r="AV24" i="5"/>
  <c r="J33" i="5"/>
  <c r="J32" i="5" s="1"/>
  <c r="AU19" i="5"/>
  <c r="AW24" i="5"/>
  <c r="BH22" i="5"/>
  <c r="AD22" i="5" s="1"/>
  <c r="BG23" i="5"/>
  <c r="AC23" i="5" s="1"/>
  <c r="BH31" i="5"/>
  <c r="J41" i="2"/>
  <c r="J40" i="2"/>
  <c r="J39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F116" i="2"/>
  <c r="F93" i="2"/>
  <c r="J28" i="2"/>
  <c r="E28" i="2"/>
  <c r="J27" i="2"/>
  <c r="J25" i="2"/>
  <c r="E25" i="2"/>
  <c r="J24" i="2"/>
  <c r="J22" i="2"/>
  <c r="E22" i="2"/>
  <c r="J21" i="2"/>
  <c r="J19" i="2"/>
  <c r="E19" i="2"/>
  <c r="J18" i="2"/>
  <c r="J16" i="2"/>
  <c r="E11" i="2"/>
  <c r="J240" i="2"/>
  <c r="BK233" i="2"/>
  <c r="J229" i="2"/>
  <c r="BK224" i="2"/>
  <c r="J209" i="2"/>
  <c r="J203" i="2"/>
  <c r="BK193" i="2"/>
  <c r="J181" i="2"/>
  <c r="J174" i="2"/>
  <c r="J171" i="2"/>
  <c r="BK164" i="2"/>
  <c r="J152" i="2"/>
  <c r="J141" i="2"/>
  <c r="J129" i="2"/>
  <c r="J246" i="2"/>
  <c r="Z5" i="2" s="1"/>
  <c r="F19" i="10" s="1"/>
  <c r="BK243" i="2"/>
  <c r="BK239" i="2"/>
  <c r="J232" i="2"/>
  <c r="J223" i="2"/>
  <c r="J216" i="2"/>
  <c r="J213" i="2"/>
  <c r="J202" i="2"/>
  <c r="BK197" i="2"/>
  <c r="J183" i="2"/>
  <c r="J180" i="2"/>
  <c r="J170" i="2"/>
  <c r="J166" i="2"/>
  <c r="J162" i="2"/>
  <c r="BK156" i="2"/>
  <c r="J150" i="2"/>
  <c r="J143" i="2"/>
  <c r="BK139" i="2"/>
  <c r="J133" i="2"/>
  <c r="BK128" i="2"/>
  <c r="BK242" i="2"/>
  <c r="BK235" i="2"/>
  <c r="BK232" i="2"/>
  <c r="BK228" i="2"/>
  <c r="BK223" i="2"/>
  <c r="BK217" i="2"/>
  <c r="BK213" i="2"/>
  <c r="J205" i="2"/>
  <c r="BK200" i="2"/>
  <c r="J195" i="2"/>
  <c r="J189" i="2"/>
  <c r="J172" i="2"/>
  <c r="BK162" i="2"/>
  <c r="J151" i="2"/>
  <c r="J140" i="2"/>
  <c r="BK132" i="2"/>
  <c r="J236" i="2"/>
  <c r="J227" i="2"/>
  <c r="J222" i="2"/>
  <c r="BK204" i="2"/>
  <c r="BK194" i="2"/>
  <c r="BK185" i="2"/>
  <c r="BK180" i="2"/>
  <c r="BK175" i="2"/>
  <c r="BK170" i="2"/>
  <c r="J154" i="2"/>
  <c r="J139" i="2"/>
  <c r="BK127" i="2"/>
  <c r="BK245" i="2"/>
  <c r="J241" i="2"/>
  <c r="J237" i="2"/>
  <c r="J231" i="2"/>
  <c r="BK222" i="2"/>
  <c r="BK215" i="2"/>
  <c r="J212" i="2"/>
  <c r="J200" i="2"/>
  <c r="J187" i="2"/>
  <c r="BK181" i="2"/>
  <c r="BK171" i="2"/>
  <c r="J167" i="2"/>
  <c r="J158" i="2"/>
  <c r="BK153" i="2"/>
  <c r="J147" i="2"/>
  <c r="BK140" i="2"/>
  <c r="J135" i="2"/>
  <c r="BK129" i="2"/>
  <c r="BK244" i="2"/>
  <c r="J239" i="2"/>
  <c r="BK234" i="2"/>
  <c r="BK229" i="2"/>
  <c r="J224" i="2"/>
  <c r="BK220" i="2"/>
  <c r="BK216" i="2"/>
  <c r="BK212" i="2"/>
  <c r="J204" i="2"/>
  <c r="J197" i="2"/>
  <c r="J191" i="2"/>
  <c r="BK182" i="2"/>
  <c r="J173" i="2"/>
  <c r="BK168" i="2"/>
  <c r="BK158" i="2"/>
  <c r="BK143" i="2"/>
  <c r="BK135" i="2"/>
  <c r="J242" i="2"/>
  <c r="J235" i="2"/>
  <c r="BK230" i="2"/>
  <c r="J226" i="2"/>
  <c r="J219" i="2"/>
  <c r="BK205" i="2"/>
  <c r="BK198" i="2"/>
  <c r="BK191" i="2"/>
  <c r="BK176" i="2"/>
  <c r="BK172" i="2"/>
  <c r="BK165" i="2"/>
  <c r="J153" i="2"/>
  <c r="BK147" i="2"/>
  <c r="BK133" i="2"/>
  <c r="J247" i="2"/>
  <c r="J244" i="2"/>
  <c r="Z3" i="2" s="1"/>
  <c r="F17" i="10" s="1"/>
  <c r="BK240" i="2"/>
  <c r="BK236" i="2"/>
  <c r="BK226" i="2"/>
  <c r="J221" i="2"/>
  <c r="BK214" i="2"/>
  <c r="BK207" i="2"/>
  <c r="BK189" i="2"/>
  <c r="J182" i="2"/>
  <c r="J178" i="2"/>
  <c r="J169" i="2"/>
  <c r="J165" i="2"/>
  <c r="BK160" i="2"/>
  <c r="BK151" i="2"/>
  <c r="J145" i="2"/>
  <c r="BK141" i="2"/>
  <c r="J136" i="2"/>
  <c r="BK130" i="2"/>
  <c r="BK125" i="2"/>
  <c r="J243" i="2"/>
  <c r="Z2" i="2" s="1"/>
  <c r="F16" i="10" s="1"/>
  <c r="J238" i="2"/>
  <c r="J233" i="2"/>
  <c r="BK227" i="2"/>
  <c r="BK219" i="2"/>
  <c r="J214" i="2"/>
  <c r="J211" i="2"/>
  <c r="BK202" i="2"/>
  <c r="J194" i="2"/>
  <c r="BK187" i="2"/>
  <c r="J175" i="2"/>
  <c r="BK167" i="2"/>
  <c r="BK152" i="2"/>
  <c r="BK145" i="2"/>
  <c r="J138" i="2"/>
  <c r="J128" i="2"/>
  <c r="BK247" i="2"/>
  <c r="BK231" i="2"/>
  <c r="J228" i="2"/>
  <c r="J220" i="2"/>
  <c r="J207" i="2"/>
  <c r="J201" i="2"/>
  <c r="BK183" i="2"/>
  <c r="BK178" i="2"/>
  <c r="BK173" i="2"/>
  <c r="BK166" i="2"/>
  <c r="J156" i="2"/>
  <c r="BK150" i="2"/>
  <c r="BK136" i="2"/>
  <c r="BK246" i="2"/>
  <c r="J245" i="2"/>
  <c r="Z4" i="2" s="1"/>
  <c r="F18" i="10" s="1"/>
  <c r="BK238" i="2"/>
  <c r="J234" i="2"/>
  <c r="J225" i="2"/>
  <c r="J217" i="2"/>
  <c r="BK211" i="2"/>
  <c r="BK201" i="2"/>
  <c r="BK195" i="2"/>
  <c r="J185" i="2"/>
  <c r="BK174" i="2"/>
  <c r="J168" i="2"/>
  <c r="J164" i="2"/>
  <c r="BK154" i="2"/>
  <c r="J148" i="2"/>
  <c r="J142" i="2"/>
  <c r="BK138" i="2"/>
  <c r="J132" i="2"/>
  <c r="BK241" i="2"/>
  <c r="BK237" i="2"/>
  <c r="J230" i="2"/>
  <c r="BK225" i="2"/>
  <c r="BK221" i="2"/>
  <c r="J215" i="2"/>
  <c r="BK209" i="2"/>
  <c r="BK203" i="2"/>
  <c r="J198" i="2"/>
  <c r="J193" i="2"/>
  <c r="J176" i="2"/>
  <c r="BK169" i="2"/>
  <c r="J160" i="2"/>
  <c r="BK148" i="2"/>
  <c r="BK142" i="2"/>
  <c r="J130" i="2"/>
  <c r="J125" i="2"/>
  <c r="H18" i="10" l="1"/>
  <c r="M18" i="10" s="1"/>
  <c r="I18" i="10"/>
  <c r="H17" i="10"/>
  <c r="M17" i="10" s="1"/>
  <c r="I17" i="10"/>
  <c r="BB35" i="5"/>
  <c r="H16" i="10"/>
  <c r="M16" i="10" s="1"/>
  <c r="I16" i="10"/>
  <c r="BB22" i="5"/>
  <c r="H19" i="10"/>
  <c r="M19" i="10" s="1"/>
  <c r="I19" i="10"/>
  <c r="BB37" i="5"/>
  <c r="BB18" i="5"/>
  <c r="L39" i="5"/>
  <c r="Z1" i="2"/>
  <c r="F15" i="10" s="1"/>
  <c r="I25" i="9"/>
  <c r="I18" i="9"/>
  <c r="K20" i="5"/>
  <c r="AU13" i="5"/>
  <c r="K12" i="5"/>
  <c r="BB23" i="5"/>
  <c r="AU23" i="5"/>
  <c r="BB38" i="5"/>
  <c r="AU38" i="5"/>
  <c r="BB24" i="5"/>
  <c r="AU24" i="5"/>
  <c r="BB31" i="5"/>
  <c r="AU31" i="5"/>
  <c r="AU26" i="5"/>
  <c r="BB26" i="5"/>
  <c r="BK124" i="2"/>
  <c r="J124" i="2" s="1"/>
  <c r="J102" i="2" s="1"/>
  <c r="P124" i="2"/>
  <c r="P123" i="2" s="1"/>
  <c r="P122" i="2" s="1"/>
  <c r="R124" i="2"/>
  <c r="R123" i="2" s="1"/>
  <c r="R122" i="2" s="1"/>
  <c r="T124" i="2"/>
  <c r="T123" i="2" s="1"/>
  <c r="T122" i="2" s="1"/>
  <c r="BE133" i="2"/>
  <c r="BE139" i="2"/>
  <c r="BE141" i="2"/>
  <c r="BE142" i="2"/>
  <c r="BE151" i="2"/>
  <c r="BE156" i="2"/>
  <c r="BE158" i="2"/>
  <c r="BE160" i="2"/>
  <c r="BE173" i="2"/>
  <c r="BE174" i="2"/>
  <c r="BE175" i="2"/>
  <c r="BE185" i="2"/>
  <c r="BE189" i="2"/>
  <c r="BE191" i="2"/>
  <c r="BE201" i="2"/>
  <c r="BE202" i="2"/>
  <c r="BE204" i="2"/>
  <c r="BE207" i="2"/>
  <c r="BE209" i="2"/>
  <c r="BE212" i="2"/>
  <c r="BE215" i="2"/>
  <c r="BE216" i="2"/>
  <c r="BE219" i="2"/>
  <c r="BE222" i="2"/>
  <c r="BE226" i="2"/>
  <c r="BE227" i="2"/>
  <c r="BE228" i="2"/>
  <c r="BE231" i="2"/>
  <c r="BE234" i="2"/>
  <c r="BE236" i="2"/>
  <c r="BE243" i="2"/>
  <c r="BE127" i="2"/>
  <c r="BE128" i="2"/>
  <c r="BE132" i="2"/>
  <c r="BE136" i="2"/>
  <c r="BE138" i="2"/>
  <c r="BE140" i="2"/>
  <c r="BE143" i="2"/>
  <c r="BE147" i="2"/>
  <c r="BE150" i="2"/>
  <c r="BE153" i="2"/>
  <c r="BE154" i="2"/>
  <c r="BE164" i="2"/>
  <c r="BE165" i="2"/>
  <c r="BE166" i="2"/>
  <c r="BE167" i="2"/>
  <c r="BE170" i="2"/>
  <c r="BE172" i="2"/>
  <c r="BE176" i="2"/>
  <c r="BE178" i="2"/>
  <c r="BE180" i="2"/>
  <c r="BE183" i="2"/>
  <c r="BE193" i="2"/>
  <c r="BE194" i="2"/>
  <c r="BE205" i="2"/>
  <c r="BE211" i="2"/>
  <c r="BE213" i="2"/>
  <c r="BE217" i="2"/>
  <c r="BE220" i="2"/>
  <c r="BE221" i="2"/>
  <c r="BE225" i="2"/>
  <c r="BE230" i="2"/>
  <c r="BE233" i="2"/>
  <c r="BE235" i="2"/>
  <c r="BE238" i="2"/>
  <c r="BE239" i="2"/>
  <c r="BE242" i="2"/>
  <c r="BE244" i="2"/>
  <c r="BE245" i="2"/>
  <c r="BE246" i="2"/>
  <c r="BE125" i="2"/>
  <c r="BE129" i="2"/>
  <c r="BE130" i="2"/>
  <c r="BE135" i="2"/>
  <c r="BE145" i="2"/>
  <c r="BE148" i="2"/>
  <c r="BE152" i="2"/>
  <c r="BE162" i="2"/>
  <c r="BE168" i="2"/>
  <c r="BE169" i="2"/>
  <c r="BE171" i="2"/>
  <c r="BE181" i="2"/>
  <c r="BE182" i="2"/>
  <c r="BE187" i="2"/>
  <c r="BE195" i="2"/>
  <c r="BE197" i="2"/>
  <c r="BE198" i="2"/>
  <c r="BE200" i="2"/>
  <c r="BE203" i="2"/>
  <c r="BE214" i="2"/>
  <c r="BE223" i="2"/>
  <c r="BE224" i="2"/>
  <c r="BE229" i="2"/>
  <c r="BE232" i="2"/>
  <c r="BE237" i="2"/>
  <c r="BE240" i="2"/>
  <c r="BE241" i="2"/>
  <c r="BE247" i="2"/>
  <c r="F38" i="2"/>
  <c r="F40" i="2"/>
  <c r="J38" i="2"/>
  <c r="F39" i="2"/>
  <c r="F41" i="2"/>
  <c r="H15" i="10" l="1"/>
  <c r="H20" i="10" s="1"/>
  <c r="F20" i="10"/>
  <c r="I22" i="10" s="1"/>
  <c r="I15" i="10"/>
  <c r="I20" i="10" s="1"/>
  <c r="I25" i="10"/>
  <c r="J37" i="2"/>
  <c r="BK123" i="2"/>
  <c r="J123" i="2" s="1"/>
  <c r="J101" i="2" s="1"/>
  <c r="F37" i="2"/>
  <c r="I27" i="10" l="1"/>
  <c r="BK122" i="2"/>
  <c r="J122" i="2" s="1"/>
  <c r="J34" i="2" s="1"/>
  <c r="J43" i="2" l="1"/>
  <c r="J100" i="2"/>
  <c r="C22" i="6" l="1"/>
  <c r="I28" i="6" l="1"/>
  <c r="I29" i="6" s="1"/>
</calcChain>
</file>

<file path=xl/sharedStrings.xml><?xml version="1.0" encoding="utf-8"?>
<sst xmlns="http://schemas.openxmlformats.org/spreadsheetml/2006/main" count="2760" uniqueCount="925">
  <si>
    <t/>
  </si>
  <si>
    <t>False</t>
  </si>
  <si>
    <t>&gt;&gt;  skryté sloupce  &lt;&lt;</t>
  </si>
  <si>
    <t>21</t>
  </si>
  <si>
    <t>15</t>
  </si>
  <si>
    <t>v ---  níže se nacházejí doplnkové a pomocné údaje k sestavám  --- v</t>
  </si>
  <si>
    <t>Stavba:</t>
  </si>
  <si>
    <t>KSO:</t>
  </si>
  <si>
    <t>CC-CZ:</t>
  </si>
  <si>
    <t>Místo:</t>
  </si>
  <si>
    <t>Kolín,Heverova 191</t>
  </si>
  <si>
    <t>Datum:</t>
  </si>
  <si>
    <t>Zadavatel:</t>
  </si>
  <si>
    <t>IČ:</t>
  </si>
  <si>
    <t xml:space="preserve"> </t>
  </si>
  <si>
    <t>DIČ:</t>
  </si>
  <si>
    <t>Zhotovitel: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</si>
  <si>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</si>
  <si>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</si>
  <si>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</si>
  <si>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</si>
  <si>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</si>
  <si>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</si>
  <si>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</si>
  <si>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</si>
  <si>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</si>
  <si>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</si>
  <si>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</si>
  <si>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</si>
  <si>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</si>
  <si>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</si>
  <si>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</si>
  <si>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</si>
  <si>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</si>
  <si>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</si>
  <si>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</si>
  <si>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</si>
  <si>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</si>
  <si>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</si>
  <si>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Kód</t>
  </si>
  <si>
    <t>Popis</t>
  </si>
  <si>
    <t>Typ</t>
  </si>
  <si>
    <t>D</t>
  </si>
  <si>
    <t>0</t>
  </si>
  <si>
    <t>1</t>
  </si>
  <si>
    <t>{ba8bafc9-0fc1-4aab-9c64-85f0b0fab49c}</t>
  </si>
  <si>
    <t>2</t>
  </si>
  <si>
    <t>KRYCÍ LIST SOUPISU PRACÍ</t>
  </si>
  <si>
    <t>Objekt:</t>
  </si>
  <si>
    <t>SO-silnoproud - SPŠS A JAZYKOVÁ ŠKOLA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</si>
  <si>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</si>
  <si>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</si>
  <si>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</si>
  <si>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</si>
  <si>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</si>
  <si>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</si>
  <si>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</si>
  <si>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</si>
  <si>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</si>
  <si>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</si>
  <si>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</si>
  <si>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</si>
  <si>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</si>
  <si>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</si>
  <si>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</si>
  <si>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</si>
  <si>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</si>
  <si>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</si>
  <si>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</si>
  <si>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</si>
  <si>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</si>
  <si>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</si>
  <si>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</si>
  <si>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</si>
  <si>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</si>
  <si>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M</t>
  </si>
  <si>
    <t>10.834.325.R0</t>
  </si>
  <si>
    <t>kus</t>
  </si>
  <si>
    <t>8</t>
  </si>
  <si>
    <t>4</t>
  </si>
  <si>
    <t>-1034883579</t>
  </si>
  <si>
    <t>P</t>
  </si>
  <si>
    <t>42944019.RM401</t>
  </si>
  <si>
    <t>521101827</t>
  </si>
  <si>
    <t>42944019.RM101</t>
  </si>
  <si>
    <t>329106712</t>
  </si>
  <si>
    <t>42944019.RM1401</t>
  </si>
  <si>
    <t>839028430</t>
  </si>
  <si>
    <t>3</t>
  </si>
  <si>
    <t>10.046.798</t>
  </si>
  <si>
    <t>-1798632582</t>
  </si>
  <si>
    <t>1250690. R0</t>
  </si>
  <si>
    <t>1985378445</t>
  </si>
  <si>
    <t>5</t>
  </si>
  <si>
    <t>10.469.635.R0</t>
  </si>
  <si>
    <t>POP-pomocná ochranná přípojnice</t>
  </si>
  <si>
    <t>-1453963203</t>
  </si>
  <si>
    <t>Poznámka k položce:_x000D_
Svorka ochranného vodiče 12x16mm?, PA, zelená</t>
  </si>
  <si>
    <t>1000112576</t>
  </si>
  <si>
    <t>-1916374239</t>
  </si>
  <si>
    <t>8500071830</t>
  </si>
  <si>
    <t>-264046117</t>
  </si>
  <si>
    <t>1000112369</t>
  </si>
  <si>
    <t>-1267939227</t>
  </si>
  <si>
    <t>1000114036.R0</t>
  </si>
  <si>
    <t>-267822056</t>
  </si>
  <si>
    <t>1030147446.R0</t>
  </si>
  <si>
    <t>1100296882</t>
  </si>
  <si>
    <t>6</t>
  </si>
  <si>
    <t>1000112574</t>
  </si>
  <si>
    <t>-166856342</t>
  </si>
  <si>
    <t>7</t>
  </si>
  <si>
    <t>1000006862</t>
  </si>
  <si>
    <t>-427044595</t>
  </si>
  <si>
    <t>8500072160</t>
  </si>
  <si>
    <t>-1253641526</t>
  </si>
  <si>
    <t>9</t>
  </si>
  <si>
    <t>8500072180</t>
  </si>
  <si>
    <t>822671784</t>
  </si>
  <si>
    <t>10</t>
  </si>
  <si>
    <t>1000105715</t>
  </si>
  <si>
    <t>-1853847193</t>
  </si>
  <si>
    <t>11</t>
  </si>
  <si>
    <t>8500072220</t>
  </si>
  <si>
    <t>-386005092</t>
  </si>
  <si>
    <t>12</t>
  </si>
  <si>
    <t>ABB.3558A01340</t>
  </si>
  <si>
    <t>Přístroj spínače jednopólového, řazení 1, 1So</t>
  </si>
  <si>
    <t>-1636172355</t>
  </si>
  <si>
    <t>13</t>
  </si>
  <si>
    <t>ABB.3558A05340</t>
  </si>
  <si>
    <t>Přístroj přepínače sériového, řazení 5</t>
  </si>
  <si>
    <t>-2147209041</t>
  </si>
  <si>
    <t>14</t>
  </si>
  <si>
    <t>ABB.3558A06340</t>
  </si>
  <si>
    <t>Přístroj přepínače střídavého, řazení 6, 6So</t>
  </si>
  <si>
    <t>1485721000</t>
  </si>
  <si>
    <t>ABB.3558A52340</t>
  </si>
  <si>
    <t>Přístroj přepínače dvojitého střídavého, řazení 6+6</t>
  </si>
  <si>
    <t>-1542224819</t>
  </si>
  <si>
    <t>16</t>
  </si>
  <si>
    <t>ABB.3559AA00700B.R0</t>
  </si>
  <si>
    <t>-85240151</t>
  </si>
  <si>
    <t>17</t>
  </si>
  <si>
    <t>ABB.55172389H3.R0</t>
  </si>
  <si>
    <t>1857990505</t>
  </si>
  <si>
    <t>18</t>
  </si>
  <si>
    <t>ABB.55972389B1.R0</t>
  </si>
  <si>
    <t>-500702778</t>
  </si>
  <si>
    <t>Poznámka k položce:_x000D_
jasně bílá</t>
  </si>
  <si>
    <t>19</t>
  </si>
  <si>
    <t>ABB.55172389B1.R0</t>
  </si>
  <si>
    <t>Zásuvka nová 10/16A,250V, UNICA-NU 305918EP, s přep.ochranou</t>
  </si>
  <si>
    <t>-1237253696</t>
  </si>
  <si>
    <t>20</t>
  </si>
  <si>
    <t>ABB.55972389D2.R0</t>
  </si>
  <si>
    <t>-1840175972</t>
  </si>
  <si>
    <t>1040051024.R0</t>
  </si>
  <si>
    <t>zásuvka vestavná, 156A, 3P+N+PE, 400V AC, IP44, typ CEUD-</t>
  </si>
  <si>
    <t>-1607236806</t>
  </si>
  <si>
    <t>22</t>
  </si>
  <si>
    <t>1251896</t>
  </si>
  <si>
    <t>-321584956</t>
  </si>
  <si>
    <t>23</t>
  </si>
  <si>
    <t>1000005005</t>
  </si>
  <si>
    <t>993415123</t>
  </si>
  <si>
    <t>24</t>
  </si>
  <si>
    <t>1000005007</t>
  </si>
  <si>
    <t>-1189186931</t>
  </si>
  <si>
    <t>25</t>
  </si>
  <si>
    <t>1000005027</t>
  </si>
  <si>
    <t>1799862551</t>
  </si>
  <si>
    <t>26</t>
  </si>
  <si>
    <t>1000005031</t>
  </si>
  <si>
    <t>-1508413178</t>
  </si>
  <si>
    <t>27</t>
  </si>
  <si>
    <t>1000005045</t>
  </si>
  <si>
    <t>1366647019</t>
  </si>
  <si>
    <t>28</t>
  </si>
  <si>
    <t>1000005155</t>
  </si>
  <si>
    <t>-1244878401</t>
  </si>
  <si>
    <t>29</t>
  </si>
  <si>
    <t>1000006859</t>
  </si>
  <si>
    <t>-2080754406</t>
  </si>
  <si>
    <t>30</t>
  </si>
  <si>
    <t>1217602.R0</t>
  </si>
  <si>
    <t>-1162840022</t>
  </si>
  <si>
    <t>31</t>
  </si>
  <si>
    <t>1000006829</t>
  </si>
  <si>
    <t>-416518189</t>
  </si>
  <si>
    <t>32</t>
  </si>
  <si>
    <t>10.080.564.R0</t>
  </si>
  <si>
    <t>Přípojka  přístrojová</t>
  </si>
  <si>
    <t>-846255999</t>
  </si>
  <si>
    <t>33</t>
  </si>
  <si>
    <t>K</t>
  </si>
  <si>
    <t>725539201</t>
  </si>
  <si>
    <t>Elektrické ohřívače zásobníkové montáž tlakových ohřívačů závěsných (svislých nebo vodorovných) do 15 l</t>
  </si>
  <si>
    <t>soubor</t>
  </si>
  <si>
    <t>CS ÚRS 2022 02</t>
  </si>
  <si>
    <t>-1126838634</t>
  </si>
  <si>
    <t>Online PSC</t>
  </si>
  <si>
    <t>https://podminky.urs.cz/item/CS_URS_2022_02/725539201</t>
  </si>
  <si>
    <t>34</t>
  </si>
  <si>
    <t>741112061</t>
  </si>
  <si>
    <t>Montáž krabic elektroinstalačních bez napojení na trubky a lišty, demontáže a montáže víčka a přístroje přístrojových zapuštěných plastových kruhových</t>
  </si>
  <si>
    <t>655418148</t>
  </si>
  <si>
    <t>https://podminky.urs.cz/item/CS_URS_2022_02/741112061</t>
  </si>
  <si>
    <t>35</t>
  </si>
  <si>
    <t>742110411.R0</t>
  </si>
  <si>
    <t>Montáž instalačních kanálů krytu pod parapetní žlab</t>
  </si>
  <si>
    <t>ks</t>
  </si>
  <si>
    <t>1710714526</t>
  </si>
  <si>
    <t>36</t>
  </si>
  <si>
    <t>766660719.R0</t>
  </si>
  <si>
    <t>Montáž dveřních doplňků větrací mřížky s vyvrtání otvorů do 50 mm</t>
  </si>
  <si>
    <t>862930541</t>
  </si>
  <si>
    <t>37</t>
  </si>
  <si>
    <t>741310561.R0</t>
  </si>
  <si>
    <t>Montáž spínačů tří nebo čtyřpólových vypínačů výkonových pojistkových, do 63 A</t>
  </si>
  <si>
    <t>32246390</t>
  </si>
  <si>
    <t>38</t>
  </si>
  <si>
    <t>741313001</t>
  </si>
  <si>
    <t>Montáž zásuvek domovních se zapojením vodičů bezšroubové připojení polozapuštěných nebo zapuštěných 10/16 A, provedení 2P + PE</t>
  </si>
  <si>
    <t>CS ÚRS 2023 01</t>
  </si>
  <si>
    <t>-2093886342</t>
  </si>
  <si>
    <t>https://podminky.urs.cz/item/CS_URS_2023_01/741313001</t>
  </si>
  <si>
    <t>8500058060</t>
  </si>
  <si>
    <t>Vodič CY H07V-U zelenožlutá 6 mm2</t>
  </si>
  <si>
    <t>m</t>
  </si>
  <si>
    <t>-808067151</t>
  </si>
  <si>
    <t>Poznámka k položce:_x000D_
značení vodiče: H07V-U , průřez vodiče: 6 mm2 , materiál jádra: měď (Cu) , izolační materiál: PVC , barva: zelenožlutá , balení: metráž , délka: 1 m , materiál izolace žil: PVC_x000D_
propojovací, pro pevné uložení, pevné kulaté jádro, průřez vodiče 6 mm2, materiál jádra měď, barva zelenožlutá, izolační materiál PVC, metráž</t>
  </si>
  <si>
    <t>8500057760</t>
  </si>
  <si>
    <t>Vodič CY H07V-U zelenožlutá 16 mm2</t>
  </si>
  <si>
    <t>1272085089</t>
  </si>
  <si>
    <t>Poznámka k položce:_x000D_
značení vodiče: H07V-U , průřez vodiče: 16 mm2 , materiál jádra: měď (Cu) , izolační materiál: PVC , barva: zelenožlutá , balení: metráž , délka: 1 m , materiál izolace žil: PVC_x000D_
propojovací, pro pevné uložení, pevné kulaté jádro, průřez vodiče 16 mm2, materiál jádra měď, barva zelenožlutá, izolační materiál PVC, metráž</t>
  </si>
  <si>
    <t>8500057760.R1</t>
  </si>
  <si>
    <t>Vodič CYA H07V-K 25 žlutozelená (CYA 25)</t>
  </si>
  <si>
    <t>848927319</t>
  </si>
  <si>
    <t>10.048.186</t>
  </si>
  <si>
    <t>CYKY-O 3x1,5 (3Ax1,5)</t>
  </si>
  <si>
    <t>-1056398479</t>
  </si>
  <si>
    <t>Poznámka k položce:_x000D_
Kabel je určen pro pevné uložení ve vnitřních a venkovních prostorách, v zemi, v betonu.</t>
  </si>
  <si>
    <t>11.281.055</t>
  </si>
  <si>
    <t xml:space="preserve">CYKY 3Jx1,5 </t>
  </si>
  <si>
    <t>-1480986491</t>
  </si>
  <si>
    <t>11.281.057</t>
  </si>
  <si>
    <t>CYKY 3Jx2,5 (3Cx 2,5) kruh 50m</t>
  </si>
  <si>
    <t>1468177928</t>
  </si>
  <si>
    <t>10.048.243</t>
  </si>
  <si>
    <t>CYKY-J 5x1,5 (5Cx1,5)</t>
  </si>
  <si>
    <t>-1308334218</t>
  </si>
  <si>
    <t>2000000354</t>
  </si>
  <si>
    <t>CYKY-J  5x2,5 RE</t>
  </si>
  <si>
    <t>1573862367</t>
  </si>
  <si>
    <t>10.049.512</t>
  </si>
  <si>
    <t>1-CYKY-J 5x25 (5Cx25)</t>
  </si>
  <si>
    <t>1701226483</t>
  </si>
  <si>
    <t>Poznámka k položce:_x000D_
Pro pevné uložení ve vnitřních a venkovních prostorách, v zemi, v betonu.  Instalace tohoto  výrobku smí  provádět  pouze osoby  s e lektrotechnickou kvalifikací. Výrobek je  vyvinut podle platných norem.  Instalace  musí  být provedena v souladu s p</t>
  </si>
  <si>
    <t>1203906</t>
  </si>
  <si>
    <t>KABEL 1-CXKH-R-J B2CAS1D0 3X1,5</t>
  </si>
  <si>
    <t>-325165449</t>
  </si>
  <si>
    <t>1145249</t>
  </si>
  <si>
    <t>KABEL 1-CXKH-R-O B2CAS1D0 3X1,5</t>
  </si>
  <si>
    <t>1008354518</t>
  </si>
  <si>
    <t>1228214</t>
  </si>
  <si>
    <t>KABEL 1-CXKH-R-J B2CAS1D0 3X2,5</t>
  </si>
  <si>
    <t>-46996908</t>
  </si>
  <si>
    <t>1137969</t>
  </si>
  <si>
    <t>KABEL 1-CXKH-R-J B2CAS1D0 3X6</t>
  </si>
  <si>
    <t>-1717280294</t>
  </si>
  <si>
    <t>1743655</t>
  </si>
  <si>
    <t>KABEL 1-CXKH-V-J 3X2,5 FE180/P60-R B2C B</t>
  </si>
  <si>
    <t>1384534141</t>
  </si>
  <si>
    <t>10.153.840</t>
  </si>
  <si>
    <t>-750279381</t>
  </si>
  <si>
    <t>Poznámka k položce:_x000D_
Ohebná elektroinstalační trubka PVC SUPER MONOFLEX ? 25 mm s protahovacím drátem, 33212, mechanická odolnost 750N/5cm, tmavě šedá, l ze montovat do prostoru s nebezpečím výbuchu hořlavých plynů a par, nebezpečná zóna 2 a do prostor s nebezpečím výbuc</t>
  </si>
  <si>
    <t>10.154.858</t>
  </si>
  <si>
    <t>1984878447</t>
  </si>
  <si>
    <t>Poznámka k položce:_x000D_
Ohebná elektroinstalační trubka bezhalogenová SUPER MONOFLEX HFPP ? 40 mm, 34222, mechanická odolnost 750N/5cm, šedá, balení 50 m, l ze montovat do prostoru s nebezpečím výbuchu hořlavých plynů a par, nebezpečná zóna 2 a do prostor s nebezpečím výbuc</t>
  </si>
  <si>
    <t>741920307</t>
  </si>
  <si>
    <t>Protipožární ucpávky svazků kabelů prostup stěnou tloušťky 100 mm povlakem, požární odolnost EI 60 při 10-20% zaplnění prostupu kabely plochy otvoru 1,0 m2</t>
  </si>
  <si>
    <t>234567433</t>
  </si>
  <si>
    <t>https://podminky.urs.cz/item/CS_URS_2022_02/741920307</t>
  </si>
  <si>
    <t>10.078.702</t>
  </si>
  <si>
    <t>Rošt TOP Dž 100/50 kabelový drátěný</t>
  </si>
  <si>
    <t>1330596011</t>
  </si>
  <si>
    <t>10.078.704</t>
  </si>
  <si>
    <t>Rošt TOP Dž 150/50 kabelový drátěný</t>
  </si>
  <si>
    <t>-1406618847</t>
  </si>
  <si>
    <t>10.078.705</t>
  </si>
  <si>
    <t>Rošt TOP Dž 250/50 kabelový drátěný</t>
  </si>
  <si>
    <t>-1117469865</t>
  </si>
  <si>
    <t>1000288151</t>
  </si>
  <si>
    <t>-1806001159</t>
  </si>
  <si>
    <t>1000288152</t>
  </si>
  <si>
    <t>-1210502546</t>
  </si>
  <si>
    <t>1000288153</t>
  </si>
  <si>
    <t>-315255525</t>
  </si>
  <si>
    <t>8500178480</t>
  </si>
  <si>
    <t>Spojka žlabů Arkys SZM 1</t>
  </si>
  <si>
    <t>793930732</t>
  </si>
  <si>
    <t>Poznámka k položce:_x000D_
_x000D_
k vytváření spojů žlabů, galvanicky zinkováno, sada: tělo spojky, šroub vratový M6×12, matice límcová M6, 10 ks/bal.</t>
  </si>
  <si>
    <t>1623564.R0</t>
  </si>
  <si>
    <t>1353011259</t>
  </si>
  <si>
    <t>1000271429</t>
  </si>
  <si>
    <t>673915678</t>
  </si>
  <si>
    <t>1000271425</t>
  </si>
  <si>
    <t>1741258248</t>
  </si>
  <si>
    <t>1000222528</t>
  </si>
  <si>
    <t>-559137480</t>
  </si>
  <si>
    <t>1000222581</t>
  </si>
  <si>
    <t>-1471386358</t>
  </si>
  <si>
    <t>1000289702</t>
  </si>
  <si>
    <t>-1107266455</t>
  </si>
  <si>
    <t>1000292055</t>
  </si>
  <si>
    <t>1918660532</t>
  </si>
  <si>
    <t>R-74299-1</t>
  </si>
  <si>
    <t>průrazy pro kabely komplet(vyvrtání, vyčištění)</t>
  </si>
  <si>
    <t>1803611923</t>
  </si>
  <si>
    <t>R-74299-2</t>
  </si>
  <si>
    <t>drážky pro kabely komplet</t>
  </si>
  <si>
    <t>-1603336738</t>
  </si>
  <si>
    <t>R-74299-3</t>
  </si>
  <si>
    <t>uložení kabelů komplet(uložení vč.sádrování)</t>
  </si>
  <si>
    <t>1008095859</t>
  </si>
  <si>
    <t>R-74299-4</t>
  </si>
  <si>
    <t>uložení kabelů komplet v PVC trubkách, žlabech</t>
  </si>
  <si>
    <t>1866127432</t>
  </si>
  <si>
    <t>R-74299-5</t>
  </si>
  <si>
    <t>pomocný materiál,hmoždinky,vruty,šrouby, kotvení,atd.</t>
  </si>
  <si>
    <t>-1870654469</t>
  </si>
  <si>
    <t>741210003.R</t>
  </si>
  <si>
    <t>Montáž rozvodnic oceloplechových nebo plastových bez zapojení vodičů běžných, hmotnosti do 100 kg</t>
  </si>
  <si>
    <t>761350786</t>
  </si>
  <si>
    <t>R-74121000</t>
  </si>
  <si>
    <t>montáž rozvaděče R 4.1,vč.osazení modulů</t>
  </si>
  <si>
    <t>-645685279</t>
  </si>
  <si>
    <t>1000306978.R1</t>
  </si>
  <si>
    <t>-54551227</t>
  </si>
  <si>
    <t>1000306978.R2</t>
  </si>
  <si>
    <t>-1765701163</t>
  </si>
  <si>
    <t>1000306978.R3</t>
  </si>
  <si>
    <t>381123670</t>
  </si>
  <si>
    <t>1000306978.R4</t>
  </si>
  <si>
    <t>-1225804673</t>
  </si>
  <si>
    <t>1000306978.Re</t>
  </si>
  <si>
    <t>-183487517</t>
  </si>
  <si>
    <t>1000306978.Ra</t>
  </si>
  <si>
    <t>-1771257102</t>
  </si>
  <si>
    <t>1000306978.Rb</t>
  </si>
  <si>
    <t>-300511714</t>
  </si>
  <si>
    <t>1000306978.Rc</t>
  </si>
  <si>
    <t>1830435333</t>
  </si>
  <si>
    <t>1000306978.Rd</t>
  </si>
  <si>
    <t>538824090</t>
  </si>
  <si>
    <t>R-74299-10</t>
  </si>
  <si>
    <t>montáž a zapojení svítidel</t>
  </si>
  <si>
    <t>-564690298</t>
  </si>
  <si>
    <t>R-74299-11</t>
  </si>
  <si>
    <t>Recyklace svítidel</t>
  </si>
  <si>
    <t>1340697218</t>
  </si>
  <si>
    <t>R-74299-6</t>
  </si>
  <si>
    <t>výchozí revize</t>
  </si>
  <si>
    <t>901897866</t>
  </si>
  <si>
    <t>R-74299-7</t>
  </si>
  <si>
    <t>řízení stavby</t>
  </si>
  <si>
    <t>1724645846</t>
  </si>
  <si>
    <t>R-74299-8</t>
  </si>
  <si>
    <t>skutečná dokumentace akce</t>
  </si>
  <si>
    <t>349552496</t>
  </si>
  <si>
    <t>R-74299-9</t>
  </si>
  <si>
    <t>demontáž původní elektroinstalace</t>
  </si>
  <si>
    <t>-1138656499</t>
  </si>
  <si>
    <t>Název stavby:</t>
  </si>
  <si>
    <t>Doba výstavby:</t>
  </si>
  <si>
    <t>Objednatel:</t>
  </si>
  <si>
    <t>Druh stavby:</t>
  </si>
  <si>
    <t>Začátek výstavby:</t>
  </si>
  <si>
    <t>Lokalita:</t>
  </si>
  <si>
    <t>Konec výstavby:</t>
  </si>
  <si>
    <t>JKSO:</t>
  </si>
  <si>
    <t>Zpracováno dne:</t>
  </si>
  <si>
    <t>Zpracoval:</t>
  </si>
  <si>
    <t>Č</t>
  </si>
  <si>
    <t>Zkrácený popis</t>
  </si>
  <si>
    <t>Cena/MJ</t>
  </si>
  <si>
    <t>Náklady (Kč)</t>
  </si>
  <si>
    <t>ISWORK</t>
  </si>
  <si>
    <t>GROUPCODE</t>
  </si>
  <si>
    <t>Rozměry</t>
  </si>
  <si>
    <t>(Kč)</t>
  </si>
  <si>
    <t>Dodávka</t>
  </si>
  <si>
    <t>Montáž</t>
  </si>
  <si>
    <t>Celkem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</si>
  <si>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</si>
  <si>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</si>
  <si>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</si>
  <si>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</si>
  <si>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</si>
  <si>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</si>
  <si>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</si>
  <si>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</si>
  <si>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</si>
  <si>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</si>
  <si>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</si>
  <si>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</si>
  <si>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61</t>
  </si>
  <si>
    <t>Úprava povrchů vnitřní</t>
  </si>
  <si>
    <t>602016193R00</t>
  </si>
  <si>
    <t>Penetrace hloubková stěn</t>
  </si>
  <si>
    <t>m2</t>
  </si>
  <si>
    <t>61_</t>
  </si>
  <si>
    <t>6_</t>
  </si>
  <si>
    <t>_</t>
  </si>
  <si>
    <t>612471453R00</t>
  </si>
  <si>
    <t>Úprava stěn armovacím tmelem stěrkováním</t>
  </si>
  <si>
    <t>602012142R00</t>
  </si>
  <si>
    <t>612403381R00</t>
  </si>
  <si>
    <t>Hrubá výplň rýh ve stěnách do 5x3 cm maltou ze SMS</t>
  </si>
  <si>
    <t>767</t>
  </si>
  <si>
    <t>Konstrukce doplňkové stavební (zámečnické)</t>
  </si>
  <si>
    <t>767586206R00</t>
  </si>
  <si>
    <t>767_</t>
  </si>
  <si>
    <t>76_</t>
  </si>
  <si>
    <t>767581801R00</t>
  </si>
  <si>
    <t>Demontáž podhledů - kazet</t>
  </si>
  <si>
    <t>784</t>
  </si>
  <si>
    <t>Malby</t>
  </si>
  <si>
    <t>784402801R00</t>
  </si>
  <si>
    <t>Odstranění malby oškrábáním v místnosti H do 3,8 m</t>
  </si>
  <si>
    <t>784_</t>
  </si>
  <si>
    <t>78_</t>
  </si>
  <si>
    <t>784461911R00</t>
  </si>
  <si>
    <t>Linkrustace, odstranění nátěru</t>
  </si>
  <si>
    <t>784111701R00</t>
  </si>
  <si>
    <t>784115212R00</t>
  </si>
  <si>
    <t>94</t>
  </si>
  <si>
    <t>Lešení a stavební výtahy</t>
  </si>
  <si>
    <t>941941041R00</t>
  </si>
  <si>
    <t>Montáž lešení leh.řad.s podlahami,š.1,2 m, H 10 m</t>
  </si>
  <si>
    <t>94_</t>
  </si>
  <si>
    <t>9_</t>
  </si>
  <si>
    <t>941941841R00</t>
  </si>
  <si>
    <t>Demontáž lešení leh.řad.s podlahami,š.1,2 m,H 10 m</t>
  </si>
  <si>
    <t>96</t>
  </si>
  <si>
    <t>Bourání konstrukcí</t>
  </si>
  <si>
    <t>962200011RAB</t>
  </si>
  <si>
    <t>Bourání příček z cihel pálených</t>
  </si>
  <si>
    <t>96_</t>
  </si>
  <si>
    <t>H99</t>
  </si>
  <si>
    <t>VRN</t>
  </si>
  <si>
    <t>999281105R00</t>
  </si>
  <si>
    <t>Přesun hmot</t>
  </si>
  <si>
    <t>komp</t>
  </si>
  <si>
    <t>H99_</t>
  </si>
  <si>
    <t>S</t>
  </si>
  <si>
    <t>Přesuny sutí</t>
  </si>
  <si>
    <t>979011211R00</t>
  </si>
  <si>
    <t>Svislá doprava suti a vybour. hmot za 2.NP nošením</t>
  </si>
  <si>
    <t>t</t>
  </si>
  <si>
    <t>S_</t>
  </si>
  <si>
    <t>979011219R00</t>
  </si>
  <si>
    <t>Přípl.k svislé dopr.suti za každé další NP nošením</t>
  </si>
  <si>
    <t>979082111R00</t>
  </si>
  <si>
    <t>Vnitrostaveništní doprava suti do 10 m</t>
  </si>
  <si>
    <t>979083117R00</t>
  </si>
  <si>
    <t>Vodorovné přemístění suti na skládku do 6000 m</t>
  </si>
  <si>
    <t>979083191R00</t>
  </si>
  <si>
    <t>Příplatek za dalších započatých 1000 m nad 6000 m</t>
  </si>
  <si>
    <t>979990103R00</t>
  </si>
  <si>
    <t>Poplatek za uložení suti</t>
  </si>
  <si>
    <t>Celkem:</t>
  </si>
  <si>
    <t>OPRAVA STROPŮ A STĚN V UČEBNÁCH 3.NP</t>
  </si>
  <si>
    <t>VEŘEJNÁ ZAKÁZKA A ZADAVATEL</t>
  </si>
  <si>
    <t>Název veřejné zakázky:</t>
  </si>
  <si>
    <t>Střední průmyslová škola strojírenská a Jazyková škola s právem státní jazykové zkoušky Kolín IV, Heverova 191</t>
  </si>
  <si>
    <t>Sídlo:</t>
  </si>
  <si>
    <t>IČO:</t>
  </si>
  <si>
    <t>Statutární zástupce:</t>
  </si>
  <si>
    <t>DODAVATEL</t>
  </si>
  <si>
    <t>Název dodavatele:</t>
  </si>
  <si>
    <t>Osoba oprávněná zastupovat uchazeče:</t>
  </si>
  <si>
    <t>Kontaktní osoba:</t>
  </si>
  <si>
    <t>Tel. na kontaktní osobu:</t>
  </si>
  <si>
    <t>E-mail kontaktní osoby:</t>
  </si>
  <si>
    <t>Pozn.: Dodavatel vyplní ELEKTRONICKY pouze</t>
  </si>
  <si>
    <t>ZELENĚ</t>
  </si>
  <si>
    <t xml:space="preserve">zvýrazněná pole tohoto dokumentu. </t>
  </si>
  <si>
    <t>Rekonstrukce elektroinstalace III. NP-SPŠ strojírenská, Kolín</t>
  </si>
  <si>
    <t>#</t>
  </si>
  <si>
    <t>Omítka štuková, zrnitost 0-0,5 mm</t>
  </si>
  <si>
    <t>Penetrace podkladu nátěrem 1x</t>
  </si>
  <si>
    <t>Malba standard, bílá, bez penetr.,2 x</t>
  </si>
  <si>
    <t>Krycí list slepého rozpočtu</t>
  </si>
  <si>
    <t>IČO/DIČ:</t>
  </si>
  <si>
    <t>Položek: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</si>
  <si>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</si>
  <si>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</si>
  <si>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</si>
  <si>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</si>
  <si>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</si>
  <si>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</si>
  <si>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</si>
  <si>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</si>
  <si>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</si>
  <si>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</si>
  <si>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</si>
  <si>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</si>
  <si>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</si>
  <si>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</si>
  <si>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</si>
  <si>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</si>
  <si>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</si>
  <si>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</si>
  <si>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</si>
  <si>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</si>
  <si>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</si>
  <si>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</si>
  <si>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</si>
  <si>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</si>
  <si>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</si>
  <si>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</si>
  <si>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ORN celkem</t>
  </si>
  <si>
    <t>ORN celkem z obj.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</si>
  <si>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</si>
  <si>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</si>
  <si>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</si>
  <si>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</si>
  <si>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</si>
  <si>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</si>
  <si>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</si>
  <si>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Objednatel</t>
  </si>
  <si>
    <t>Datum, razítko a podpis</t>
  </si>
  <si>
    <t>Stavební rozpočet</t>
  </si>
  <si>
    <t>C22M - 1.Strukturované kabelové rozvody</t>
  </si>
  <si>
    <t>Poř.č.</t>
  </si>
  <si>
    <t>Číslo pol.</t>
  </si>
  <si>
    <t>Popis položky</t>
  </si>
  <si>
    <t>Cena/jedn. [Kč]</t>
  </si>
  <si>
    <t>Jedn.</t>
  </si>
  <si>
    <t>Celkem [Kč]</t>
  </si>
  <si>
    <t>demontáž stávajích rozvodů SKR</t>
  </si>
  <si>
    <t>1,00</t>
  </si>
  <si>
    <t>220260021n</t>
  </si>
  <si>
    <t>krabice KO 68 pod omítku + vysekání, zhotovení otvorů pro trubky, vodiče, zavíčkování. Bez svorek a zapojení.</t>
  </si>
  <si>
    <t>8,00</t>
  </si>
  <si>
    <t>220260028n</t>
  </si>
  <si>
    <t>krabice KT 250 pod omítku + vysekání, zhotovení otvorů pro trubky, vodiče, zavíčkování. Bez svorek a zapojení.</t>
  </si>
  <si>
    <t>220260071n</t>
  </si>
  <si>
    <t>krabice KU 68 do dutých stěn, zhotovení otvorů pro kabely, vodiče, zavíčkování. Bez svorek a zapojení.</t>
  </si>
  <si>
    <t>6,00</t>
  </si>
  <si>
    <t>220260456n</t>
  </si>
  <si>
    <t>stojanový 19" rozvaděč 32U-42U (do 600x800mm). Úprava vstupních otvorů, kompletace, vystrojení a označení skříně.</t>
  </si>
  <si>
    <t>220260583n</t>
  </si>
  <si>
    <t>trubka plast.ohebná EN 25 pod omítku vč.drážky</t>
  </si>
  <si>
    <t>118,00</t>
  </si>
  <si>
    <t>trubka plast.ohebná EN 25 v podlaze poč.učebny</t>
  </si>
  <si>
    <t>112,00</t>
  </si>
  <si>
    <t>220260584n</t>
  </si>
  <si>
    <t>trubka plast.ohebná EN 32 pod omítku vč.drážky</t>
  </si>
  <si>
    <t>125,00</t>
  </si>
  <si>
    <t>220260585n</t>
  </si>
  <si>
    <t>trubka plast.ohebná EN 40 pod omítku vč.drážky</t>
  </si>
  <si>
    <t>220260593n</t>
  </si>
  <si>
    <t>trubka plast. tuhá EN 25 na příchytkách vč.příchytek</t>
  </si>
  <si>
    <t>58,00</t>
  </si>
  <si>
    <t>220260594n</t>
  </si>
  <si>
    <t>trubka plast. tuhá EN 32 na příchytkách vč.příchytek</t>
  </si>
  <si>
    <t>25,00</t>
  </si>
  <si>
    <t>220260725n</t>
  </si>
  <si>
    <t>žlab MARS 250/50mm, vč.příslušenství, na předem připravené úchyt.body, zavíkování.</t>
  </si>
  <si>
    <t>40,00</t>
  </si>
  <si>
    <t>220261642n</t>
  </si>
  <si>
    <t>hmoždinka HM8 ve zdi tvrd.kamene/žel.bet.</t>
  </si>
  <si>
    <t>83,00</t>
  </si>
  <si>
    <t>220261661p</t>
  </si>
  <si>
    <t>značení trasy vedení</t>
  </si>
  <si>
    <t>923,00</t>
  </si>
  <si>
    <t>220270831n</t>
  </si>
  <si>
    <t>reproduktorové kabely do 2x1,5 v trubce, prozvonění, označení, vč.pročištění trubkovodu, otevření a uzavření krabic</t>
  </si>
  <si>
    <t>105,00</t>
  </si>
  <si>
    <t>220280206nS</t>
  </si>
  <si>
    <t>kabel UTP/FTP kat.6 v trubkách, prozvonění a označení, vč.pročištění trubek</t>
  </si>
  <si>
    <t>220280561n</t>
  </si>
  <si>
    <t>miktrotrubička 12/8 volně ve žlabu, liště, skupin.držáku, označení, uzavření trasy</t>
  </si>
  <si>
    <t>445,00</t>
  </si>
  <si>
    <t>220290007n</t>
  </si>
  <si>
    <t>dvojzásuvka 2xRJ45 UTP kat.6 pod omítku do připravené krabice, vč.značení portů</t>
  </si>
  <si>
    <t>13,00</t>
  </si>
  <si>
    <t>220290316n</t>
  </si>
  <si>
    <t>modul 2xRJ45 kat.6 do parapetního žlabu</t>
  </si>
  <si>
    <t>60,00</t>
  </si>
  <si>
    <t>220290316nS</t>
  </si>
  <si>
    <t>modul 2xRJ45 kat.6 do podlahové krabice</t>
  </si>
  <si>
    <t>220290971n</t>
  </si>
  <si>
    <t>patch panel</t>
  </si>
  <si>
    <t>220290981n</t>
  </si>
  <si>
    <t>vyvazovací panel</t>
  </si>
  <si>
    <t>220293001p</t>
  </si>
  <si>
    <t>vypáskování kabelů v rozvaděči</t>
  </si>
  <si>
    <t>101,00</t>
  </si>
  <si>
    <t>220293011p</t>
  </si>
  <si>
    <t>kontrolní měření kabelu</t>
  </si>
  <si>
    <t>220293012p</t>
  </si>
  <si>
    <t>měření do protokolu</t>
  </si>
  <si>
    <t>220300201p</t>
  </si>
  <si>
    <t>kabelová forma UTP, odstranění pláště kabelu, očištění, vyformování, zapojení a prozvonění vč.značení kabelu</t>
  </si>
  <si>
    <t>106,00</t>
  </si>
  <si>
    <t>220300601n</t>
  </si>
  <si>
    <t>ukončení kabelu v rozvaděči</t>
  </si>
  <si>
    <t>220301701p</t>
  </si>
  <si>
    <t>uzemnění na předem připravený uzemňovací bod, změření zemního odporu</t>
  </si>
  <si>
    <t>Podíl přidružených výkonů z C22M a navázaného materiálu</t>
  </si>
  <si>
    <t>Pomocný materiál</t>
  </si>
  <si>
    <t>Provoz investora z C22M</t>
  </si>
  <si>
    <t>Základ DPH</t>
  </si>
  <si>
    <t>C22M - 2.Evakuační rozhlas</t>
  </si>
  <si>
    <t>demontáž stávajících rozvodů</t>
  </si>
  <si>
    <t>220370101u</t>
  </si>
  <si>
    <t>reproduktor skříňkový nástěnný</t>
  </si>
  <si>
    <t>4,00</t>
  </si>
  <si>
    <t>220260027n</t>
  </si>
  <si>
    <t>krabice KO 125 pod omítku + vysekání, zhotovení otvorů pro trubky, vodiče, zavíčkování. Bez svorek a zapojení.</t>
  </si>
  <si>
    <t>3,00</t>
  </si>
  <si>
    <t>220260582n</t>
  </si>
  <si>
    <t>trubka plast.ohebná EN 20 pod omítku vč.drážky</t>
  </si>
  <si>
    <t>45,00</t>
  </si>
  <si>
    <t>220260722n</t>
  </si>
  <si>
    <t>žlab MARS 125/50mm, vč.příslušenství, na předem připravené úchyt.body, zavíkování.</t>
  </si>
  <si>
    <t>235,00</t>
  </si>
  <si>
    <t>220280207n</t>
  </si>
  <si>
    <t>PRAFlaGuard Xx2x0,5 v trubkách, prozvonění a označení, vč.pročištění trubek</t>
  </si>
  <si>
    <t>220281251n</t>
  </si>
  <si>
    <t>JYTY 1mm - CYKY do 2.5mm poč.žil 2-5 pod omítkou, uložení do připravené drážky bez začištění omítky, vč.prozvonění a označení</t>
  </si>
  <si>
    <t>220281551nS</t>
  </si>
  <si>
    <t>PRAFlaDur do 2.5mm poč.žil 5 ve žlabu, skup.držáku, prozvonění a označení</t>
  </si>
  <si>
    <t>220360201u</t>
  </si>
  <si>
    <t>zakončení reproduktorové linky</t>
  </si>
  <si>
    <t>220360401p</t>
  </si>
  <si>
    <t>kompletace, programování rozhlasové ústředny, uvedení do provozu</t>
  </si>
  <si>
    <t>hod</t>
  </si>
  <si>
    <t>220360605p</t>
  </si>
  <si>
    <t>závěrečné měření rozhlasového zařízení s měřením srozumitelnosti</t>
  </si>
  <si>
    <t>220370102u</t>
  </si>
  <si>
    <t>reproduktor do 6W do podhledu, zhotovení otvoru, připojení, nastavení hlasitosti, upevnění, vyzkoušení</t>
  </si>
  <si>
    <t>29,00</t>
  </si>
  <si>
    <t>C22M - 3.Kamerový systém</t>
  </si>
  <si>
    <t>Demontáž úplná kamery</t>
  </si>
  <si>
    <t>2,00</t>
  </si>
  <si>
    <t>Demonzáž kabelových rozvodů kamer</t>
  </si>
  <si>
    <t>220731102u</t>
  </si>
  <si>
    <t>vnitřní dome kamera na předem připravené úchyt.body, zapojení, nastavení a přezkoušení funkce</t>
  </si>
  <si>
    <t>C22M - 4.Elektrická zabezpečovací signalizace</t>
  </si>
  <si>
    <t>demontáž stávajících rozvodů EZS</t>
  </si>
  <si>
    <t>220325001u</t>
  </si>
  <si>
    <t>demontáž detektoru PIR</t>
  </si>
  <si>
    <t>220325301u</t>
  </si>
  <si>
    <t>demontáž ústředny EZS</t>
  </si>
  <si>
    <t>220260052n</t>
  </si>
  <si>
    <t>krabice 8135 na hmoždinky, zhotovení otvorů pro kabely, vodiče, zavíčkování. Bez svorek a zapojení.</t>
  </si>
  <si>
    <t>28,00</t>
  </si>
  <si>
    <t>220260592n</t>
  </si>
  <si>
    <t>trubka plast. tuhá EN 20 na příchytkách vč.příchytek</t>
  </si>
  <si>
    <t>20,00</t>
  </si>
  <si>
    <t>220261622u</t>
  </si>
  <si>
    <t>osazení hmoždinky HM8 ve zdi cihlové</t>
  </si>
  <si>
    <t>44,00</t>
  </si>
  <si>
    <t>220261661u</t>
  </si>
  <si>
    <t>140,00</t>
  </si>
  <si>
    <t>220280201nS</t>
  </si>
  <si>
    <t>kabel EZS do 6mm vnějš.průměru v trubkách, prozvonění a označení, vč.pročištění trubek</t>
  </si>
  <si>
    <t>220300666p</t>
  </si>
  <si>
    <t>zapojení do 5 drátů vč.vyformování</t>
  </si>
  <si>
    <t>220322302u</t>
  </si>
  <si>
    <t>programování ústředny</t>
  </si>
  <si>
    <t>detektor PIR na předem připravené úchyt.body, zapojení, přezkoušení funkce</t>
  </si>
  <si>
    <t>220325102u</t>
  </si>
  <si>
    <t>sběrnicový modul na předem připravené úchyt.body, zapojení, přezkoušení funkce</t>
  </si>
  <si>
    <t>ústředna EZS na předem připravené úchyt.body, zapojení napájení</t>
  </si>
  <si>
    <t>220325801u</t>
  </si>
  <si>
    <t>rozbočovač sběrnice do krabice bez zapojení</t>
  </si>
  <si>
    <t>220326002u</t>
  </si>
  <si>
    <t>měření smyčky</t>
  </si>
  <si>
    <t>C22M - 5 Zvonění</t>
  </si>
  <si>
    <t>demontáž stávajícího zvonění</t>
  </si>
  <si>
    <t>C801-3 - Stavební práce - výseky, kapsy, rýhy</t>
  </si>
  <si>
    <t>97103-3141</t>
  </si>
  <si>
    <t>vybour.otv.cihl.malt.váp. do R=60mm tl.do 300mm</t>
  </si>
  <si>
    <t>18,00</t>
  </si>
  <si>
    <t>97103-3161</t>
  </si>
  <si>
    <t>vybour.otv.cihl.malt.váp. do R=60mm tl.do 600mm</t>
  </si>
  <si>
    <t>97104-2241</t>
  </si>
  <si>
    <t>vybour.otv.bet.strop do 0.0225m2 tl.do 300mm</t>
  </si>
  <si>
    <t>9,00</t>
  </si>
  <si>
    <t>97403-1121</t>
  </si>
  <si>
    <t>vysek.rýh cihla do hl.30mm š.do 30mm</t>
  </si>
  <si>
    <t>97403-1135</t>
  </si>
  <si>
    <t>vysek.rýh cihla do hl.50mm š.do 200mm</t>
  </si>
  <si>
    <t>32,00</t>
  </si>
  <si>
    <t>Materiály</t>
  </si>
  <si>
    <t>1.Strukturované kabelové rozvody</t>
  </si>
  <si>
    <t>RP celk. [Kč]</t>
  </si>
  <si>
    <t>žlab Mars 50x250 NKZI kompletní</t>
  </si>
  <si>
    <t xml:space="preserve"> m</t>
  </si>
  <si>
    <t>02885</t>
  </si>
  <si>
    <t>KRAB KU 68-1902</t>
  </si>
  <si>
    <t>0801010029</t>
  </si>
  <si>
    <t>mikrotrubička 12/8mm</t>
  </si>
  <si>
    <t>10.074.483</t>
  </si>
  <si>
    <t>KOPOS Hmoždinka HM8</t>
  </si>
  <si>
    <t>10.075.250</t>
  </si>
  <si>
    <t>KOPOS Trubka pevná 4025 Ø25,0/21,4mm, 750N, –25 až +60°C, PVC, tmavě šedá (délka 3m)</t>
  </si>
  <si>
    <t>10.075.251</t>
  </si>
  <si>
    <t>KOPOS Trubka pevná 4032 Ø32,0/28,0mm, 750N, –25 až +60°C, PVC, tmavě šedá (délka 3m)</t>
  </si>
  <si>
    <t>10.075.255</t>
  </si>
  <si>
    <t>KOPOS Příchytka 5325 LB Ø25mm, –25 až +60°C, PVC, tmavě šedá</t>
  </si>
  <si>
    <t>10.075.256</t>
  </si>
  <si>
    <t>KOPOS Příchytka 5332 LB Ø32mm, –25 až +60°C, PVC, tmavě šedá</t>
  </si>
  <si>
    <t>10.153.153</t>
  </si>
  <si>
    <t>KOPOS Trubka KOPOFLEX  40, ohebná,  oranžová, bezhalogenová, balení 50m</t>
  </si>
  <si>
    <t>10.154.772</t>
  </si>
  <si>
    <t>KOPOS Trubka ohebná 2332/LPE-1 D průměr 32 320N oranžová,balení 50m</t>
  </si>
  <si>
    <t>10.545.798</t>
  </si>
  <si>
    <t>EMOS Dvojlinka TP 1,5 transparentní</t>
  </si>
  <si>
    <t>10.792.710</t>
  </si>
  <si>
    <t>KOPOS Trubka ohebná 2325/LPE-1 průměr 25 320N,balení 100m</t>
  </si>
  <si>
    <t>1046385</t>
  </si>
  <si>
    <t>KRAB KT 250/1</t>
  </si>
  <si>
    <t>1187064</t>
  </si>
  <si>
    <t>KRAB KUL 68-45/LD do SDK UNIVERSALNI</t>
  </si>
  <si>
    <t>8595568931542</t>
  </si>
  <si>
    <t>ZÁSUVKA DAT. RJ-45 KAT. 6 / QD 45X22.5-RJ45/6_HB / BÍLÁ</t>
  </si>
  <si>
    <t>I23100093</t>
  </si>
  <si>
    <t>Zásuvka SX9 bílá pod omítku 2xRJ45 UTP CAT6</t>
  </si>
  <si>
    <t>I24200024</t>
  </si>
  <si>
    <t>Patch panel černý UTP osazený 24 pozic 1U, CAT6</t>
  </si>
  <si>
    <t>I26000001</t>
  </si>
  <si>
    <t>Kabel UTP drát CAT6 SOLARIX, PVC, cívka 500m, šedý</t>
  </si>
  <si>
    <t>I27655194</t>
  </si>
  <si>
    <t>kabel FTP CAT6 venkovní  SOLARIX PE 500m/cívka</t>
  </si>
  <si>
    <t>I28410209</t>
  </si>
  <si>
    <t>Patch kabel 2m UTP SOLARIX, CAT6, šedý</t>
  </si>
  <si>
    <t>I80593005</t>
  </si>
  <si>
    <t>Rozvodný panel ACAR 5x 230V včetně vany 2U v černé barvě</t>
  </si>
  <si>
    <t>RAB-CH-X02-A1</t>
  </si>
  <si>
    <t>19“ horizontální ventilační jednotka 2U se 4 ventilátory, bimetalový termostat</t>
  </si>
  <si>
    <t>RAB-UP-350-A1</t>
  </si>
  <si>
    <t>19" polička s perforací 1U/350mm, max. nosnost 40kg</t>
  </si>
  <si>
    <t>RAB-VP-X02-A1</t>
  </si>
  <si>
    <t>19" vyvazovací panel 1U jednostranná plastová lišta, barva černá</t>
  </si>
  <si>
    <t>RAC-OJ-X01-A1</t>
  </si>
  <si>
    <t>Osvětlovací jednotka 1U halogenová 288 lm</t>
  </si>
  <si>
    <t>RAX-MS-X19-X1</t>
  </si>
  <si>
    <t>Spojovací materiál sada 4x šroub, podložka, matice M6</t>
  </si>
  <si>
    <t>RAX-MS-X81-X1</t>
  </si>
  <si>
    <t>Sada koleček 2ks s brzdou a 2ks bez brzd</t>
  </si>
  <si>
    <t>RZA-42-A89-XAX-A1</t>
  </si>
  <si>
    <t>Rozvaděč stojanový 42U/80x90, šedý, dveře sklo, rozebíratelný</t>
  </si>
  <si>
    <t>2.Evakuační rozhlas</t>
  </si>
  <si>
    <t>žlab Mars 50x125 NKZI kompletní, nenormová nosná konstrukce</t>
  </si>
  <si>
    <t>10.049.640</t>
  </si>
  <si>
    <t>CYKY-O 2x1,5 (2Dx1,5)</t>
  </si>
  <si>
    <t>10.078.621</t>
  </si>
  <si>
    <t>Instalační krabice Kopos KO 125 E</t>
  </si>
  <si>
    <t>10.853.704</t>
  </si>
  <si>
    <t>PRAFlaGuard F 4x2x0,5 PH120-R</t>
  </si>
  <si>
    <t>11.202.380</t>
  </si>
  <si>
    <t>KOPOS Trubka ohebná 2320/LPE-1 průměr 20 320N ,balení 50m</t>
  </si>
  <si>
    <t>210058</t>
  </si>
  <si>
    <t>MCS 620T podhledový reproduktor s ocelovým krytem evakuační</t>
  </si>
  <si>
    <t>27 488</t>
  </si>
  <si>
    <t>IDE 1110 audio dekodér a enkodér</t>
  </si>
  <si>
    <t>27 908</t>
  </si>
  <si>
    <t>PA 701 přepážkový IP mikrofon</t>
  </si>
  <si>
    <t>271200</t>
  </si>
  <si>
    <t>Tutondo MET8CV8 hlavní jednotka 8 zón</t>
  </si>
  <si>
    <t>271203</t>
  </si>
  <si>
    <t>Tutondo rozvaděč, montážní materiál, hardware, propojení, dokumentace</t>
  </si>
  <si>
    <t>271206</t>
  </si>
  <si>
    <t>Tutondo MET1CFL koncová zátěž zóny pro její standardní monitoring</t>
  </si>
  <si>
    <t>271213</t>
  </si>
  <si>
    <t>Tutondo MET50A1S zesilovač, 1x 500 W, 24 V</t>
  </si>
  <si>
    <t>271215</t>
  </si>
  <si>
    <t>Tutondo MET18A1S zesilovač, 1x 180 W, 24 V</t>
  </si>
  <si>
    <t>271220</t>
  </si>
  <si>
    <t>Tutondo MET720P1 zdroj 1x 450 W, 29 V</t>
  </si>
  <si>
    <t>271221</t>
  </si>
  <si>
    <t>Tutondo MET720P2 zdroj 2x 450 W, 29 V</t>
  </si>
  <si>
    <t>271227</t>
  </si>
  <si>
    <t>Tutondo METMC8C evakuační a uživatelský mikrofon stolní, 8 zón</t>
  </si>
  <si>
    <t>271230</t>
  </si>
  <si>
    <t>Tutondo MET6CB manažer záložního napájení 24 V, 2400W, 100Ah</t>
  </si>
  <si>
    <t>271233</t>
  </si>
  <si>
    <t>Tutondo BEK100A6U akumulátor 100 Ah / 24 V s pojistkou a držákem</t>
  </si>
  <si>
    <t>KABEL PRAFlaDur 2x2.5/100m</t>
  </si>
  <si>
    <t>Hnědý kabel PRAFlaDur-O 2x2,5 RE P60-R</t>
  </si>
  <si>
    <t>4.Elektrická zabezpečovací signalizace</t>
  </si>
  <si>
    <t>02470</t>
  </si>
  <si>
    <t>HMOZDINKA HM 8  PE</t>
  </si>
  <si>
    <t>10.075.249</t>
  </si>
  <si>
    <t>KOPOS Trubka pevná 4020 Ø20,0/16,9mm, 750N, –25 až +60°C, PVC, tmavě šedá (délka 3m)</t>
  </si>
  <si>
    <t>10.075.254</t>
  </si>
  <si>
    <t>KOPOS Příchytka 5320 LB Ø20mm, –25 až +60°C, PVC, tmavě šedá</t>
  </si>
  <si>
    <t>10.079.363</t>
  </si>
  <si>
    <t>Krabice univerzální s víčkem Kopos KU 68-1902</t>
  </si>
  <si>
    <t>10.887.941</t>
  </si>
  <si>
    <t>KOPOS Krabice KSK 175 KA světle šedá IP66</t>
  </si>
  <si>
    <t>CC-01</t>
  </si>
  <si>
    <t>Instalační kabel pro systém JA-100, 2 x 0,8 mm + 2 x 0,5 mm, 300 metrů</t>
  </si>
  <si>
    <t>JA-110Z-D</t>
  </si>
  <si>
    <t>Vicepoziční rozbočovač sběrnice</t>
  </si>
  <si>
    <t>JA-112M</t>
  </si>
  <si>
    <t>Sběrnicový modul pro připojení magnetického kontaktu – 2 vstupový</t>
  </si>
  <si>
    <t>Práce v HZS</t>
  </si>
  <si>
    <t>Výchozí revize SKR</t>
  </si>
  <si>
    <t>hod.</t>
  </si>
  <si>
    <t>Výchozí revize ER</t>
  </si>
  <si>
    <t>Výchozí revize EZS</t>
  </si>
  <si>
    <t>Kap.</t>
  </si>
  <si>
    <t>A.</t>
  </si>
  <si>
    <t>ZÁKLADNÍ ROZPOČTOVÉ NÁKLADY</t>
  </si>
  <si>
    <t>B.</t>
  </si>
  <si>
    <t>Hodinová zúčtovací sazba</t>
  </si>
  <si>
    <t>C.</t>
  </si>
  <si>
    <t>VEDLEJŠÍ ROZPOČTOVÉ NÁKLADY</t>
  </si>
  <si>
    <t>Proječní činnost - dokumentace pro provedení stavby</t>
  </si>
  <si>
    <t>Projekční činnost - dokumentace skutečného provedení stavby</t>
  </si>
  <si>
    <t>Cestovné</t>
  </si>
  <si>
    <t>Σ</t>
  </si>
  <si>
    <t>REKAPITULACE CELKEM</t>
  </si>
  <si>
    <t>SLABOPROUD ROZPOČET</t>
  </si>
  <si>
    <t>Demontáž celkem:</t>
  </si>
  <si>
    <t>Montáž celkem:</t>
  </si>
  <si>
    <t>Cena za</t>
  </si>
  <si>
    <t>Z toho recyklační poplatek</t>
  </si>
  <si>
    <t>Základ celkem bez DPH</t>
  </si>
  <si>
    <t>Slaboproud 3.patro - Rozpočet</t>
  </si>
  <si>
    <t>48665860</t>
  </si>
  <si>
    <t>Sazba DPH</t>
  </si>
  <si>
    <t>Cena včetně DPH</t>
  </si>
  <si>
    <t>Vedlejší rozpočtové náklady</t>
  </si>
  <si>
    <t>Základní rozpočtové náklady bez DPH</t>
  </si>
  <si>
    <t>HODINOVÁ ZÚČTOVACÍ SAZBA</t>
  </si>
  <si>
    <t>Sazba DPH 10 %</t>
  </si>
  <si>
    <t>Sazba DPH 15 %</t>
  </si>
  <si>
    <t>Sazba DPH 21 %</t>
  </si>
  <si>
    <t>Cena celkem s DPH</t>
  </si>
  <si>
    <t>Stavební práce 3.NP</t>
  </si>
  <si>
    <t>SPŠS a JŠ KOLÍN - 3.NP</t>
  </si>
  <si>
    <t>Silnoproud rozpočet</t>
  </si>
  <si>
    <t>RECYKLACE SVÍTIDEL</t>
  </si>
  <si>
    <t>VÝCHOZÍ REVIZE</t>
  </si>
  <si>
    <t>ŘÍZENÍ STAVBY</t>
  </si>
  <si>
    <t>SKUTEČNÁ DOKUMENTACE AKCE</t>
  </si>
  <si>
    <t>D.</t>
  </si>
  <si>
    <t>E.</t>
  </si>
  <si>
    <t>SILNOPROUD ROZPOČET</t>
  </si>
  <si>
    <t>Recyklace svítídel</t>
  </si>
  <si>
    <t>Výchozí revize</t>
  </si>
  <si>
    <t>Řízení stavby</t>
  </si>
  <si>
    <t>Skutečná dokumentace stavby</t>
  </si>
  <si>
    <t>Poznámka k položce:
Rozváděč, PODOM, šedá, požár.klasifikace EI30DP1-S, ŠxV=826x1054,IP40</t>
  </si>
  <si>
    <t>Rozvaděč ocelový s práškovým šedým nástřikem, IP40,s rozměry 826x1054x240/195, ozn. R 4.1., sest. dle výkresu EI 0.6</t>
  </si>
  <si>
    <t>místnost č. SERVER 301 - vnitřní jednotka (invertorová nástěnná jednotka se zlepšenou účinností, vhodná pro komerční prostory,  typ chladiva R32/R410A, hladina akustického tlaku klimatizace 30-41 dB, prachový filtr, tichý mód, min. A+, max 60 dB) včetně venkovní jednotky - min. 3,6 kW -kompletní dodávka vč.montáže a oživení</t>
  </si>
  <si>
    <t>místnost č. UČEBNA 305 - vnitřní jednotka (invertorová nástěnná jednotka se zlepšenou účinností, vhodná pro komerční prostory,  typ chladiva R32/R410A, hladina akustického tlaku klimatizace 30-41 dB, prachový filtr, tichý mód, min. A+, max 60 dB) včetně venkovní jednotky - min. 9,5 kW-kompletní dodávka vč.montáže a oživení</t>
  </si>
  <si>
    <t>místnost č. UČEBNA 306 - vnitřní jednotka (invertorová nástěnná jednotka se zlepšenou účinností, vhodná pro komerční prostory,  typ chladiva R32/R410A, hladina akustického tlaku klimatizace 30-41 dB, prachový filtr, tichý mód, min. A+, max 60 dB) včetně venkovní jednotky - min. 12,1 kW-kompletní dodávka vč.montáže a oživení</t>
  </si>
  <si>
    <t>Ohřívač min. 2 kW, 230V/1N/50 Hz, min. objem 5 l, barva bílá, včetně baterie</t>
  </si>
  <si>
    <t>Poznámka k položce:
Přístroj na přípravu horké až vařící vody pro domácnosti a běžné použití. Transparentní plastová nádrž s vodoznakem pro částečné plnění. Plochý topný systém s vysokou účinností.</t>
  </si>
  <si>
    <t>Krabice přístrojová pod omítku, materiál PVC samozhašivý 30 sec., &lt;=400V, &lt;=16A,hloubka 45mm, průměr spoj. Pacek 81, tepelní odolnost -5-60 °C, rozteč při spojení dvou krabic 71, umožňuje montáž dvojzásuvky, odpovídá normám ČSN EN 60 670-1</t>
  </si>
  <si>
    <t xml:space="preserve">Krabice přístrojová pro parapetní kanál </t>
  </si>
  <si>
    <t>Krabice univerzální pod omítku (průměr vrtanéhootvoru 80mm, samozhašivá, PVCm průměr 73,5mm, hloubka 43,5mm, možnost spojit až 3 krabice v jedné řadě</t>
  </si>
  <si>
    <t>Krabice rozbočná pod omítku, možnost instalace věnečku, samozhašivá, PVC, hloubka 50mm, průměr 103mm</t>
  </si>
  <si>
    <t>Krabice elektroinstalační pod omítkou, samozhašivá, průměr vrtaného otvoru 80mm, průměr 73,5 mm, hloubka 66mm, možnost spojit až 3 krabice v jedné řadě</t>
  </si>
  <si>
    <t>krabice  IP44</t>
  </si>
  <si>
    <t>Poznámka k položce:
barva: bílá, propojených vodičů: 2 , balení: 100 ks , průřez vodičů: 0,2–2,5 mm2
pro připojení pevných vodičů, propojených vodičů 2, průřez vodičů 0,2–2,5 mm2, barva bílá</t>
  </si>
  <si>
    <t>Svorka krabicová nasouvací bílá 100 ks</t>
  </si>
  <si>
    <t>Svorka krabicová nasouvací oranžová 100 ks</t>
  </si>
  <si>
    <t>Poznámka k položce:
barva: oranžová, propojených vodičů: 3 , balení: 100 ks , průřez vodičů: 0,2–2,5 mm2
pro připojení pevných vodičů, propojených vodičů 3, průřez vodičů 0,2–2,5 mm2, barva oranžová</t>
  </si>
  <si>
    <t>Spojovací krabicová nasouvací svorka pro čtyři plné vodiče. Vodiče s průřezem: 0,5 - 2,5 mm². Barva pouzdra: transparentní. Barva krytu: červená.</t>
  </si>
  <si>
    <t>Poznámka k položce:
barva: žlutá  propojených vodičů: 5 , balení: 100 ks , průřez vodičů: 0,2–2,5 mm2
pro připojení pevných vodičů, propojených vodičů 5, průřez vodičů 0,2–2,5 mm2, barva žlutá</t>
  </si>
  <si>
    <t>Svorka krabicová nasouvací barva žlutá 100 ks</t>
  </si>
  <si>
    <t>Kryt spínače 10A,250V A, přístroj ovládače zapínacího, se svorkou N, řazení 1/0, bezšroubový</t>
  </si>
  <si>
    <t>Poznámka k položce:
bílá, Bezšroubové svorky (pro vodiče 1-2,5 mm2), Upevnění šrouby, pro zásuvky se zaoblenými rohy</t>
  </si>
  <si>
    <t>Poznámka k položce:
hloubka: 37 mm
uzavřená krabice s vyjímatelnými příčkami, spojení krabic umožňuje montáž více přístrojů ve společném rámečku. Vhodné pro instalace přístrojů v hranatém rámečku, umožňuje vložení stínicího kanálu SK 40×20, vhodná pro přístroje se zaoblenými rohy</t>
  </si>
  <si>
    <t>Zásuvka jednonásobná, chráněná, se zaoblenými rohy</t>
  </si>
  <si>
    <t>Poznámka k položce:
bílá</t>
  </si>
  <si>
    <t>Zásuvka jednonásobná, s ochranou před přepětím, se zaoblenými rohy</t>
  </si>
  <si>
    <t>Poznámka k položce:
jasně bílá</t>
  </si>
  <si>
    <t>Zásuvka jednonásobná, s ochranou před přepětím, 250V/16A</t>
  </si>
  <si>
    <t>Kryt spínače jednoduchý, jasně bílý, se zaoblenými rohy</t>
  </si>
  <si>
    <t>Kryt spínače dělený, jasně bílý, se zaoblenými rohy</t>
  </si>
  <si>
    <t>Rámeček jednonásobný, jasně bílý, se zaoblenými rohy</t>
  </si>
  <si>
    <t>Rámeček dvojnásobný, vodorovný, jasně bílý, se zaoblenými rohy</t>
  </si>
  <si>
    <t>Rámeček trojnásobný, vodorovný, jasně bílý, se zaoblenými rohy</t>
  </si>
  <si>
    <t>Rámeček pětinásobný, vodorovný, jasně bílý, se zaoblenými rohy</t>
  </si>
  <si>
    <t>Úchyt podlahové krabice</t>
  </si>
  <si>
    <t>trubka ohebná 1225 průměr 25 SUPERFLEX s drátem,balení 50m</t>
  </si>
  <si>
    <t>Trubka ohebná 1240 HFPP průměr 40 750N SUPERFLEX, šedá,balení 50m</t>
  </si>
  <si>
    <t>Nosník NPZM 100 "ŽZ" - pro žlab 50/50; 100/50; 100/</t>
  </si>
  <si>
    <t>Nosník NPZM 150 "ŽZ" - pro žlab 150/50; 150/100</t>
  </si>
  <si>
    <t>Nosník NPZM 200 "ŽZ" - pro žlab 200/50; 200/100</t>
  </si>
  <si>
    <t>PARAPETNI ZLAB ALU 13065-RH/3M, bílá barva</t>
  </si>
  <si>
    <t>KRYT ROH VNI. PK 130X65 D PRO PARAPETNI ZLAB ALU 13065-RH/3M, bílá barva</t>
  </si>
  <si>
    <t>KRYT KONC. PK 130X65 D PRO PARAPETNI ZLAB ALU 13065-RH/3M, bílá barva</t>
  </si>
  <si>
    <t>KRYT SPOJOVACÍ LP 80X25, bílá barva</t>
  </si>
  <si>
    <t>SK 40X20 S  KANÁL STÍNÍCÍ, bílá barva</t>
  </si>
  <si>
    <t>Vestavné čtvercové svítidlo, EP – elektronický 220-24 V/ 50-60 Hz AC , 220-240 V DC, Těleso: Lakovaný ocelový plech RAL 9003, Montáž do stropních podhledových modulů 600 s viditelnými systémy nosných lišt a do sádrokartonu. Minimální výška volné dutiny v podhledu 200 mm, LED-SQ-MP-M-5350-4K, Interierové LED svítidlo vestavné, 1x LED, 41W, 4226lm,Ra80,OK,IP40</t>
  </si>
  <si>
    <t>Vestavné kruhové svítidlo, EP – elektronický 220-240 V/50-60 Hz AC , 220-240 V DC, Těleso: Lakovaný hliníkový odlitek, Montáž do stropních podhledů a sádrokartonů, LED-OP-3000-4K,Interior lighing, 1xLED,40W,3570lm,Ra80,OK,IP40</t>
  </si>
  <si>
    <t>Nízké obdelníkové interiérové svítidlo, EP – elektronický 220-240 V/50-60 Hz AC , 220-240 V DC, Těleso: Lakovaný ocelový plech RAL 9003, Přímé upevnění na strop či stěnu osvětlovaného prostoru, zavěšení pomocí lankových závěsů, LED-AS-7000-4K, Interior lighing, 1xLED, 48W,4323lm,Ra80,OK,Ip40</t>
  </si>
  <si>
    <t>Nouzové prachotěsné obdelníkové LED svítidlo, s ochranou proti tryskající vodě je určené k vyznačení únikových cest ve vnitřních prostorech, možnost zapojit v režimu M – trvalé nouzové osvětlení i NM – dočasné nouzové osvětlení, těleso Plastový materiál PC/ABS, Přímé nebo zapuštěné upevnění na strop či stěnu osvětlovaného prostoru, možnost podvěšení panelu s piktogramem, LED-1-M2-ST.1h,IP65, Emergency lighting,1xLED,6,6W,241lm,Ra80,5700K</t>
  </si>
  <si>
    <t>Nouzové prachotěsné obdelníkové LED svítidlo, s ochranou proti tryskající vodě je určené k vyznačení únikových cest ve vnitřních prostorech, možnost zapojit v režimu M – trvalé nouzové osvětlení i NM – dočasné nouzové osvětlení, těleso Plastový materiál PC/ABS, Přímé nebo zapuštěné upevnění na strop či stěnu osvětlovaného prostoru, možnost podvěšení panelu s piktogramem, LED-M2-ST,1h+podvěs.piktogram,Nouzové LED svítidlo s pověsným piktogramem 7xLED, 0,94W,18,3lm,Ra80,5700K,IP65</t>
  </si>
  <si>
    <t>Nouzové prachotěsné LED svítidlo, možné zapojit v režimu M – trvalé nouzové osvětlení i NM – dočasné nouzové osvětlení., těleso: Plastový materiál PC/ABS + ALU , RAL 9003, Přímé nebo zapuštěné upevnění na strop či stěnu osvětlovaného prostoru. Sada držáků pro zápustnou montáž na objednání. Možnost zavěšení piktogramu pomocí lankových závěsů., M2-ST,1h, Nouzové LED svítidlo,1xIntegral module,1xLED,3,7W,245lm,Ra702,5700K,IP65</t>
  </si>
  <si>
    <t>Nouzové prachotěsné LED svítidlo, možné zapojit v režimu M – trvalé nouzové osvětlení i NM – dočasné nouzové osvětlení., těleso: Plastový materiál PC/ABS + ALU , RAL 9003, Přímé nebo zapuštěné upevnění na strop či stěnu osvětlovaného prostoru. Sada držáků pro zápustnou montáž na objednání. Možnost zavěšení piktogramu pomocí lankových závěsů., M2-ST,1h, COR-C1-ST,1h,Nouzové LED svítidlo,1x Integral module 1xLED, 3,7W,215lm,Ra80,5700K,IP65</t>
  </si>
  <si>
    <t>Podhled z minerálních kazet 60 x 60 cm (včetně profilů pro kazety a kazety)</t>
  </si>
  <si>
    <t>SPŠS a JŠ Kolín, Heverova 191, 280 02 Kolín</t>
  </si>
  <si>
    <t>Přechodová skříň s požární odolností</t>
  </si>
  <si>
    <t>Stropní a nástěnné svítidlo,EP – elektronický 220-240 V/50-60 Hz AC , 220-240 V DC, LED-PC-2700-4K,IP54, 1xLED 20W,2700lm, Ra80, 4000K</t>
  </si>
  <si>
    <t>Adaptační rámeček IRO 2M U47.104 18 PTH</t>
  </si>
  <si>
    <t>Kabelová příchytka DVOJITÁ, jemnovitý průměr 16mm</t>
  </si>
  <si>
    <t>Kabelová příchytka  JEDNOSTRANNÁ pro kabel pr. 12mm</t>
  </si>
  <si>
    <t>Nízké interiérové čtvercové světlo, EP – elektronický 220-240 V/50-60 Hz AC, Těleso: Lakovaný hliníkový profl RAL 9003, MP – optický mikroprizmatický kryt, Montáž do stropních podhledových modulů 600 s viditelnými systémy nosných lišt, minimální výška volné dutiny v podhledu 200mm, přímé upevnění na strop pomocí nosného , LED-4950-4K, Interior LED luminaire, 1xLED,42W,3650lm, Ra80, OK,IP40</t>
  </si>
  <si>
    <t xml:space="preserve">Výplň víka pro Podlahová krabice 8 modulová, obdélníková, jmenovitá velikost 276mm, výška 72 mm, barva šedá, IP 20 </t>
  </si>
  <si>
    <t xml:space="preserve">Montážní rámeček pro Podlahová krabice 8 modulová, obdélníková, jmenovitá velikost 276mm, výška 72 mm, barva šedá, IP 20 </t>
  </si>
  <si>
    <t xml:space="preserve">Podlahová krabice 8 modulová, obdélníková, jmenovitá velikost 276mm, výška 72 mm, barva šedá, IP 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</si>
</sst>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%"/>
    <numFmt numFmtId="165" formatCode="dd\.mm\.yyyy"/>
    <numFmt numFmtId="166" formatCode="#,##0.00000"/>
    <numFmt numFmtId="167" formatCode="#,##0.000"/>
    <numFmt numFmtId="168" formatCode="_-* #,##0.00\ [$Kč-405]_-;\-* #,##0.00\ [$Kč-405]_-;_-* &quot;-&quot;??\ [$Kč-405]_-;_-@_-"/>
    <numFmt numFmtId="169" formatCode="[$-10405]#,##0.00;\-#,##0.00"/>
    <numFmt numFmtId="170" formatCode="[$-10405]#,##0;\-#,##0"/>
  </numFmts>
  <fonts count="62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"/>
    </font>
    <font>
      <sz val="10"/>
      <color indexed="8"/>
      <name val="Arial"/>
      <charset val="238"/>
    </font>
    <font>
      <b/>
      <sz val="10"/>
      <color indexed="8"/>
      <name val="Arial"/>
      <charset val="238"/>
    </font>
    <font>
      <b/>
      <sz val="10"/>
      <color indexed="56"/>
      <name val="Arial"/>
      <charset val="238"/>
    </font>
    <font>
      <sz val="10"/>
      <color indexed="61"/>
      <name val="Arial"/>
      <charset val="238"/>
    </font>
    <font>
      <i/>
      <sz val="8"/>
      <color indexed="8"/>
      <name val="Arial"/>
      <charset val="238"/>
    </font>
    <font>
      <b/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2"/>
      <color rgb="FF0000FF"/>
      <name val="Arial"/>
      <family val="2"/>
      <charset val="238"/>
    </font>
    <font>
      <b/>
      <sz val="10"/>
      <color rgb="FF000080"/>
      <name val="Arial"/>
      <family val="2"/>
      <charset val="238"/>
    </font>
    <font>
      <b/>
      <sz val="16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Calibri"/>
      <family val="2"/>
      <charset val="238"/>
    </font>
    <font>
      <sz val="9"/>
      <name val="Arial"/>
      <family val="2"/>
      <charset val="238"/>
    </font>
    <font>
      <i/>
      <sz val="9"/>
      <color rgb="FF0070C0"/>
      <name val="Arial"/>
      <family val="2"/>
      <charset val="238"/>
    </font>
    <font>
      <sz val="9"/>
      <color rgb="FF0070C0"/>
      <name val="Arial"/>
      <family val="2"/>
      <charset val="238"/>
    </font>
    <font>
      <u/>
      <sz val="9"/>
      <color rgb="FF0070C0"/>
      <name val="Arial"/>
      <family val="2"/>
      <charset val="238"/>
    </font>
    <font>
      <sz val="8"/>
      <color rgb="FF0070C0"/>
      <name val="Arial CE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indexed="57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8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2" fillId="0" borderId="0" applyNumberFormat="0" applyFill="0" applyBorder="0" applyAlignment="0" applyProtection="0"/>
    <xf numFmtId="0" fontId="23" fillId="0" borderId="0"/>
    <xf numFmtId="0" fontId="31" fillId="0" borderId="0"/>
    <xf numFmtId="0" fontId="49" fillId="0" borderId="0"/>
    <xf numFmtId="0" fontId="49" fillId="0" borderId="0"/>
  </cellStyleXfs>
  <cellXfs count="4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3" borderId="7" xfId="0" applyFill="1" applyBorder="1" applyAlignment="1">
      <alignment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4" fontId="15" fillId="0" borderId="0" xfId="0" applyNumberFormat="1" applyFont="1"/>
    <xf numFmtId="166" fontId="18" fillId="0" borderId="12" xfId="0" applyNumberFormat="1" applyFont="1" applyBorder="1"/>
    <xf numFmtId="166" fontId="18" fillId="0" borderId="13" xfId="0" applyNumberFormat="1" applyFont="1" applyBorder="1"/>
    <xf numFmtId="4" fontId="19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3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14" fillId="0" borderId="0" xfId="0" applyNumberFormat="1" applyFont="1" applyAlignment="1">
      <alignment vertical="center"/>
    </xf>
    <xf numFmtId="166" fontId="14" fillId="0" borderId="15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14" xfId="0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center" vertical="center"/>
    </xf>
    <xf numFmtId="166" fontId="14" fillId="0" borderId="20" xfId="0" applyNumberFormat="1" applyFont="1" applyBorder="1" applyAlignment="1">
      <alignment vertical="center"/>
    </xf>
    <xf numFmtId="166" fontId="14" fillId="0" borderId="21" xfId="0" applyNumberFormat="1" applyFont="1" applyBorder="1" applyAlignment="1">
      <alignment vertical="center"/>
    </xf>
    <xf numFmtId="0" fontId="24" fillId="0" borderId="0" xfId="2" applyFont="1" applyAlignment="1">
      <alignment vertical="center"/>
    </xf>
    <xf numFmtId="0" fontId="24" fillId="0" borderId="26" xfId="2" applyFont="1" applyBorder="1" applyAlignment="1">
      <alignment vertical="center"/>
    </xf>
    <xf numFmtId="49" fontId="25" fillId="0" borderId="29" xfId="2" applyNumberFormat="1" applyFont="1" applyBorder="1" applyAlignment="1">
      <alignment horizontal="left" vertical="center"/>
    </xf>
    <xf numFmtId="49" fontId="25" fillId="0" borderId="30" xfId="2" applyNumberFormat="1" applyFont="1" applyBorder="1" applyAlignment="1">
      <alignment horizontal="left" vertical="center"/>
    </xf>
    <xf numFmtId="49" fontId="25" fillId="0" borderId="30" xfId="2" applyNumberFormat="1" applyFont="1" applyBorder="1" applyAlignment="1">
      <alignment horizontal="center" vertical="center"/>
    </xf>
    <xf numFmtId="49" fontId="25" fillId="0" borderId="34" xfId="2" applyNumberFormat="1" applyFont="1" applyBorder="1" applyAlignment="1">
      <alignment horizontal="center" vertical="center"/>
    </xf>
    <xf numFmtId="0" fontId="24" fillId="0" borderId="38" xfId="2" applyFont="1" applyBorder="1" applyAlignment="1">
      <alignment vertical="center"/>
    </xf>
    <xf numFmtId="49" fontId="26" fillId="4" borderId="0" xfId="2" applyNumberFormat="1" applyFont="1" applyFill="1" applyAlignment="1">
      <alignment horizontal="right" vertical="center"/>
    </xf>
    <xf numFmtId="49" fontId="25" fillId="0" borderId="0" xfId="2" applyNumberFormat="1" applyFont="1" applyAlignment="1">
      <alignment horizontal="right" vertical="center"/>
    </xf>
    <xf numFmtId="49" fontId="24" fillId="0" borderId="39" xfId="2" applyNumberFormat="1" applyFont="1" applyBorder="1" applyAlignment="1">
      <alignment horizontal="left" vertical="center"/>
    </xf>
    <xf numFmtId="49" fontId="24" fillId="0" borderId="40" xfId="2" applyNumberFormat="1" applyFont="1" applyBorder="1" applyAlignment="1">
      <alignment horizontal="left" vertical="center"/>
    </xf>
    <xf numFmtId="49" fontId="25" fillId="0" borderId="42" xfId="2" applyNumberFormat="1" applyFont="1" applyBorder="1" applyAlignment="1">
      <alignment horizontal="center" vertical="center"/>
    </xf>
    <xf numFmtId="49" fontId="25" fillId="0" borderId="43" xfId="2" applyNumberFormat="1" applyFont="1" applyBorder="1" applyAlignment="1">
      <alignment horizontal="center" vertical="center"/>
    </xf>
    <xf numFmtId="49" fontId="25" fillId="0" borderId="44" xfId="2" applyNumberFormat="1" applyFont="1" applyBorder="1" applyAlignment="1">
      <alignment horizontal="center" vertical="center"/>
    </xf>
    <xf numFmtId="49" fontId="25" fillId="0" borderId="45" xfId="2" applyNumberFormat="1" applyFont="1" applyBorder="1" applyAlignment="1">
      <alignment horizontal="center" vertical="center"/>
    </xf>
    <xf numFmtId="4" fontId="26" fillId="4" borderId="0" xfId="2" applyNumberFormat="1" applyFont="1" applyFill="1" applyAlignment="1">
      <alignment horizontal="right" vertical="center"/>
    </xf>
    <xf numFmtId="4" fontId="27" fillId="0" borderId="0" xfId="2" applyNumberFormat="1" applyFont="1" applyAlignment="1">
      <alignment horizontal="right" vertical="center"/>
    </xf>
    <xf numFmtId="4" fontId="24" fillId="0" borderId="0" xfId="2" applyNumberFormat="1" applyFont="1" applyAlignment="1">
      <alignment horizontal="right" vertical="center"/>
    </xf>
    <xf numFmtId="49" fontId="27" fillId="0" borderId="0" xfId="2" applyNumberFormat="1" applyFont="1" applyAlignment="1">
      <alignment horizontal="right" vertical="center"/>
    </xf>
    <xf numFmtId="49" fontId="24" fillId="0" borderId="0" xfId="2" applyNumberFormat="1" applyFont="1" applyAlignment="1">
      <alignment horizontal="right" vertical="center"/>
    </xf>
    <xf numFmtId="49" fontId="28" fillId="0" borderId="0" xfId="2" applyNumberFormat="1" applyFont="1" applyAlignment="1">
      <alignment horizontal="left" vertical="center"/>
    </xf>
    <xf numFmtId="49" fontId="31" fillId="5" borderId="31" xfId="2" applyNumberFormat="1" applyFont="1" applyFill="1" applyBorder="1" applyAlignment="1">
      <alignment horizontal="left" vertical="center"/>
    </xf>
    <xf numFmtId="49" fontId="32" fillId="5" borderId="32" xfId="2" applyNumberFormat="1" applyFont="1" applyFill="1" applyBorder="1" applyAlignment="1">
      <alignment horizontal="left" vertical="center"/>
    </xf>
    <xf numFmtId="49" fontId="31" fillId="5" borderId="32" xfId="2" applyNumberFormat="1" applyFont="1" applyFill="1" applyBorder="1" applyAlignment="1">
      <alignment horizontal="left" vertical="center"/>
    </xf>
    <xf numFmtId="4" fontId="32" fillId="5" borderId="32" xfId="2" applyNumberFormat="1" applyFont="1" applyFill="1" applyBorder="1" applyAlignment="1">
      <alignment horizontal="right" vertical="center"/>
    </xf>
    <xf numFmtId="49" fontId="31" fillId="0" borderId="26" xfId="2" applyNumberFormat="1" applyFont="1" applyBorder="1" applyAlignment="1">
      <alignment horizontal="left" vertical="center"/>
    </xf>
    <xf numFmtId="49" fontId="31" fillId="0" borderId="0" xfId="2" applyNumberFormat="1" applyFont="1" applyAlignment="1">
      <alignment horizontal="left" vertical="center"/>
    </xf>
    <xf numFmtId="4" fontId="31" fillId="0" borderId="0" xfId="2" applyNumberFormat="1" applyFont="1" applyAlignment="1">
      <alignment horizontal="right" vertical="center"/>
    </xf>
    <xf numFmtId="49" fontId="31" fillId="5" borderId="26" xfId="2" applyNumberFormat="1" applyFont="1" applyFill="1" applyBorder="1" applyAlignment="1">
      <alignment horizontal="left" vertical="center"/>
    </xf>
    <xf numFmtId="49" fontId="32" fillId="5" borderId="0" xfId="2" applyNumberFormat="1" applyFont="1" applyFill="1" applyAlignment="1">
      <alignment horizontal="left" vertical="center"/>
    </xf>
    <xf numFmtId="49" fontId="31" fillId="5" borderId="0" xfId="2" applyNumberFormat="1" applyFont="1" applyFill="1" applyAlignment="1">
      <alignment horizontal="left" vertical="center"/>
    </xf>
    <xf numFmtId="4" fontId="32" fillId="5" borderId="0" xfId="2" applyNumberFormat="1" applyFont="1" applyFill="1" applyAlignment="1">
      <alignment horizontal="right" vertical="center"/>
    </xf>
    <xf numFmtId="49" fontId="32" fillId="5" borderId="26" xfId="2" applyNumberFormat="1" applyFont="1" applyFill="1" applyBorder="1" applyAlignment="1">
      <alignment horizontal="left" vertical="center"/>
    </xf>
    <xf numFmtId="49" fontId="31" fillId="0" borderId="46" xfId="2" applyNumberFormat="1" applyFont="1" applyBorder="1" applyAlignment="1">
      <alignment horizontal="left" vertical="center"/>
    </xf>
    <xf numFmtId="49" fontId="31" fillId="0" borderId="23" xfId="2" applyNumberFormat="1" applyFont="1" applyBorder="1" applyAlignment="1">
      <alignment horizontal="left" vertical="center"/>
    </xf>
    <xf numFmtId="4" fontId="31" fillId="0" borderId="23" xfId="2" applyNumberFormat="1" applyFont="1" applyBorder="1" applyAlignment="1">
      <alignment horizontal="right" vertical="center"/>
    </xf>
    <xf numFmtId="0" fontId="31" fillId="0" borderId="25" xfId="2" applyFont="1" applyBorder="1" applyAlignment="1">
      <alignment vertical="center"/>
    </xf>
    <xf numFmtId="4" fontId="32" fillId="0" borderId="25" xfId="2" applyNumberFormat="1" applyFont="1" applyBorder="1" applyAlignment="1">
      <alignment horizontal="right" vertical="center"/>
    </xf>
    <xf numFmtId="0" fontId="34" fillId="6" borderId="47" xfId="0" applyFont="1" applyFill="1" applyBorder="1" applyAlignment="1">
      <alignment horizontal="justify" vertical="center" wrapText="1"/>
    </xf>
    <xf numFmtId="0" fontId="38" fillId="6" borderId="50" xfId="0" applyFont="1" applyFill="1" applyBorder="1" applyAlignment="1">
      <alignment vertical="center" wrapText="1"/>
    </xf>
    <xf numFmtId="0" fontId="40" fillId="6" borderId="50" xfId="0" applyFont="1" applyFill="1" applyBorder="1" applyAlignment="1">
      <alignment vertical="center" wrapText="1"/>
    </xf>
    <xf numFmtId="0" fontId="40" fillId="6" borderId="43" xfId="0" applyFont="1" applyFill="1" applyBorder="1" applyAlignment="1">
      <alignment vertical="center" wrapText="1"/>
    </xf>
    <xf numFmtId="0" fontId="39" fillId="7" borderId="51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right" vertical="center" wrapText="1"/>
    </xf>
    <xf numFmtId="0" fontId="39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34" fillId="6" borderId="60" xfId="0" applyFont="1" applyFill="1" applyBorder="1" applyAlignment="1">
      <alignment horizontal="justify" vertical="center" wrapText="1"/>
    </xf>
    <xf numFmtId="0" fontId="42" fillId="0" borderId="23" xfId="3" applyFont="1" applyBorder="1" applyAlignment="1">
      <alignment vertical="center"/>
    </xf>
    <xf numFmtId="0" fontId="42" fillId="0" borderId="0" xfId="3" applyFont="1" applyAlignment="1">
      <alignment vertical="center"/>
    </xf>
    <xf numFmtId="0" fontId="42" fillId="0" borderId="26" xfId="3" applyFont="1" applyBorder="1" applyAlignment="1">
      <alignment vertical="center"/>
    </xf>
    <xf numFmtId="49" fontId="47" fillId="0" borderId="51" xfId="3" applyNumberFormat="1" applyFont="1" applyBorder="1" applyAlignment="1">
      <alignment horizontal="left" vertical="center"/>
    </xf>
    <xf numFmtId="4" fontId="46" fillId="10" borderId="69" xfId="3" applyNumberFormat="1" applyFont="1" applyFill="1" applyBorder="1" applyAlignment="1">
      <alignment horizontal="right" vertical="center"/>
    </xf>
    <xf numFmtId="0" fontId="42" fillId="0" borderId="46" xfId="3" applyFont="1" applyBorder="1" applyAlignment="1">
      <alignment vertical="center"/>
    </xf>
    <xf numFmtId="0" fontId="42" fillId="0" borderId="73" xfId="3" applyFont="1" applyBorder="1" applyAlignment="1">
      <alignment vertical="center"/>
    </xf>
    <xf numFmtId="0" fontId="42" fillId="0" borderId="38" xfId="3" applyFont="1" applyBorder="1" applyAlignment="1">
      <alignment vertical="center"/>
    </xf>
    <xf numFmtId="49" fontId="48" fillId="0" borderId="32" xfId="3" applyNumberFormat="1" applyFont="1" applyBorder="1" applyAlignment="1">
      <alignment horizontal="left" vertical="center"/>
    </xf>
    <xf numFmtId="0" fontId="42" fillId="0" borderId="32" xfId="3" applyFont="1" applyBorder="1" applyAlignment="1">
      <alignment vertical="center"/>
    </xf>
    <xf numFmtId="0" fontId="38" fillId="0" borderId="0" xfId="5" applyFont="1" applyAlignment="1">
      <alignment vertical="top" wrapText="1" readingOrder="1"/>
    </xf>
    <xf numFmtId="0" fontId="38" fillId="0" borderId="0" xfId="5" applyFont="1" applyAlignment="1">
      <alignment horizontal="right" vertical="top" wrapText="1" readingOrder="1"/>
    </xf>
    <xf numFmtId="0" fontId="38" fillId="0" borderId="0" xfId="5" applyFont="1" applyAlignment="1">
      <alignment horizontal="right" vertical="center" wrapText="1" readingOrder="1"/>
    </xf>
    <xf numFmtId="168" fontId="39" fillId="0" borderId="0" xfId="5" applyNumberFormat="1" applyFont="1" applyAlignment="1">
      <alignment horizontal="center" vertical="center" wrapText="1"/>
    </xf>
    <xf numFmtId="0" fontId="35" fillId="0" borderId="0" xfId="4" applyFont="1" applyAlignment="1">
      <alignment vertical="center"/>
    </xf>
    <xf numFmtId="0" fontId="39" fillId="13" borderId="0" xfId="4" applyFont="1" applyFill="1" applyAlignment="1">
      <alignment horizontal="left" vertical="center"/>
    </xf>
    <xf numFmtId="0" fontId="41" fillId="0" borderId="0" xfId="4" applyFont="1" applyAlignment="1">
      <alignment vertical="center"/>
    </xf>
    <xf numFmtId="0" fontId="40" fillId="0" borderId="0" xfId="5" applyFont="1" applyAlignment="1">
      <alignment vertical="center" wrapText="1" readingOrder="1"/>
    </xf>
    <xf numFmtId="168" fontId="39" fillId="9" borderId="0" xfId="5" applyNumberFormat="1" applyFont="1" applyFill="1" applyAlignment="1">
      <alignment vertical="center" wrapText="1"/>
    </xf>
    <xf numFmtId="0" fontId="39" fillId="0" borderId="0" xfId="4" applyFont="1" applyAlignment="1">
      <alignment vertical="center"/>
    </xf>
    <xf numFmtId="0" fontId="39" fillId="9" borderId="0" xfId="5" applyFont="1" applyFill="1" applyAlignment="1">
      <alignment vertical="center" wrapText="1"/>
    </xf>
    <xf numFmtId="168" fontId="41" fillId="9" borderId="0" xfId="5" applyNumberFormat="1" applyFont="1" applyFill="1" applyAlignment="1">
      <alignment vertical="center" wrapText="1"/>
    </xf>
    <xf numFmtId="0" fontId="38" fillId="0" borderId="0" xfId="5" applyFont="1" applyAlignment="1">
      <alignment vertical="center" wrapText="1" readingOrder="1"/>
    </xf>
    <xf numFmtId="0" fontId="38" fillId="0" borderId="80" xfId="5" applyFont="1" applyBorder="1" applyAlignment="1">
      <alignment vertical="center" wrapText="1" readingOrder="1"/>
    </xf>
    <xf numFmtId="169" fontId="39" fillId="9" borderId="0" xfId="5" applyNumberFormat="1" applyFont="1" applyFill="1" applyAlignment="1">
      <alignment vertical="center" wrapText="1"/>
    </xf>
    <xf numFmtId="169" fontId="40" fillId="0" borderId="0" xfId="5" applyNumberFormat="1" applyFont="1" applyAlignment="1">
      <alignment horizontal="right" vertical="center" wrapText="1" readingOrder="1"/>
    </xf>
    <xf numFmtId="0" fontId="38" fillId="0" borderId="80" xfId="5" applyFont="1" applyBorder="1" applyAlignment="1">
      <alignment horizontal="right" vertical="center" wrapText="1" readingOrder="1"/>
    </xf>
    <xf numFmtId="0" fontId="53" fillId="11" borderId="0" xfId="4" applyFont="1" applyFill="1" applyAlignment="1">
      <alignment vertical="center"/>
    </xf>
    <xf numFmtId="168" fontId="39" fillId="9" borderId="0" xfId="4" applyNumberFormat="1" applyFont="1" applyFill="1" applyAlignment="1">
      <alignment vertical="center"/>
    </xf>
    <xf numFmtId="168" fontId="39" fillId="9" borderId="0" xfId="5" applyNumberFormat="1" applyFont="1" applyFill="1" applyAlignment="1">
      <alignment vertical="center"/>
    </xf>
    <xf numFmtId="0" fontId="38" fillId="8" borderId="0" xfId="5" applyFont="1" applyFill="1" applyAlignment="1">
      <alignment horizontal="right" vertical="center" wrapText="1" readingOrder="1"/>
    </xf>
    <xf numFmtId="0" fontId="40" fillId="8" borderId="0" xfId="5" applyFont="1" applyFill="1" applyAlignment="1">
      <alignment horizontal="left" vertical="center" wrapText="1" readingOrder="1"/>
    </xf>
    <xf numFmtId="169" fontId="41" fillId="8" borderId="0" xfId="5" applyNumberFormat="1" applyFont="1" applyFill="1" applyAlignment="1">
      <alignment vertical="center" wrapText="1"/>
    </xf>
    <xf numFmtId="2" fontId="41" fillId="0" borderId="0" xfId="4" applyNumberFormat="1" applyFont="1" applyAlignment="1">
      <alignment vertical="center"/>
    </xf>
    <xf numFmtId="168" fontId="39" fillId="15" borderId="0" xfId="4" applyNumberFormat="1" applyFont="1" applyFill="1" applyAlignment="1">
      <alignment vertical="center"/>
    </xf>
    <xf numFmtId="168" fontId="39" fillId="14" borderId="0" xfId="4" applyNumberFormat="1" applyFont="1" applyFill="1" applyAlignment="1">
      <alignment vertical="center"/>
    </xf>
    <xf numFmtId="168" fontId="39" fillId="16" borderId="0" xfId="4" applyNumberFormat="1" applyFont="1" applyFill="1" applyAlignment="1">
      <alignment vertical="center"/>
    </xf>
    <xf numFmtId="0" fontId="50" fillId="0" borderId="0" xfId="0" applyFont="1"/>
    <xf numFmtId="0" fontId="50" fillId="0" borderId="0" xfId="5" applyFont="1" applyAlignment="1">
      <alignment vertical="top" wrapText="1"/>
    </xf>
    <xf numFmtId="10" fontId="50" fillId="0" borderId="0" xfId="0" applyNumberFormat="1" applyFont="1"/>
    <xf numFmtId="0" fontId="36" fillId="0" borderId="0" xfId="5" applyFont="1" applyAlignment="1">
      <alignment vertical="top" wrapText="1" readingOrder="1"/>
    </xf>
    <xf numFmtId="0" fontId="37" fillId="0" borderId="0" xfId="5" applyFont="1" applyAlignment="1">
      <alignment vertical="top" wrapText="1" readingOrder="1"/>
    </xf>
    <xf numFmtId="0" fontId="54" fillId="0" borderId="79" xfId="5" applyFont="1" applyBorder="1" applyAlignment="1">
      <alignment horizontal="center" vertical="center" wrapText="1" readingOrder="1"/>
    </xf>
    <xf numFmtId="0" fontId="55" fillId="0" borderId="79" xfId="5" applyFont="1" applyBorder="1" applyAlignment="1">
      <alignment horizontal="center" vertical="center" wrapText="1"/>
    </xf>
    <xf numFmtId="168" fontId="54" fillId="0" borderId="0" xfId="5" applyNumberFormat="1" applyFont="1" applyAlignment="1">
      <alignment horizontal="right" vertical="center" readingOrder="1"/>
    </xf>
    <xf numFmtId="168" fontId="55" fillId="0" borderId="0" xfId="0" applyNumberFormat="1" applyFont="1" applyAlignment="1">
      <alignment horizontal="right" vertical="center"/>
    </xf>
    <xf numFmtId="168" fontId="54" fillId="13" borderId="79" xfId="5" applyNumberFormat="1" applyFont="1" applyFill="1" applyBorder="1" applyAlignment="1">
      <alignment horizontal="right" vertical="center" readingOrder="1"/>
    </xf>
    <xf numFmtId="0" fontId="55" fillId="13" borderId="79" xfId="5" applyFont="1" applyFill="1" applyBorder="1" applyAlignment="1">
      <alignment horizontal="right" vertical="center"/>
    </xf>
    <xf numFmtId="168" fontId="55" fillId="13" borderId="79" xfId="5" applyNumberFormat="1" applyFont="1" applyFill="1" applyBorder="1" applyAlignment="1">
      <alignment horizontal="right" vertical="center"/>
    </xf>
    <xf numFmtId="0" fontId="50" fillId="0" borderId="0" xfId="0" applyFont="1" applyAlignment="1">
      <alignment vertical="center"/>
    </xf>
    <xf numFmtId="0" fontId="50" fillId="0" borderId="76" xfId="0" applyFont="1" applyBorder="1" applyAlignment="1">
      <alignment vertical="center"/>
    </xf>
    <xf numFmtId="0" fontId="50" fillId="0" borderId="38" xfId="0" applyFont="1" applyBorder="1" applyAlignment="1">
      <alignment vertical="center"/>
    </xf>
    <xf numFmtId="168" fontId="56" fillId="13" borderId="68" xfId="0" applyNumberFormat="1" applyFont="1" applyFill="1" applyBorder="1" applyAlignment="1">
      <alignment vertical="center"/>
    </xf>
    <xf numFmtId="168" fontId="50" fillId="0" borderId="56" xfId="0" applyNumberFormat="1" applyFont="1" applyBorder="1" applyAlignment="1">
      <alignment vertical="center"/>
    </xf>
    <xf numFmtId="168" fontId="50" fillId="0" borderId="52" xfId="5" applyNumberFormat="1" applyFont="1" applyBorder="1" applyAlignment="1">
      <alignment vertical="center" wrapText="1"/>
    </xf>
    <xf numFmtId="168" fontId="50" fillId="0" borderId="52" xfId="0" applyNumberFormat="1" applyFont="1" applyBorder="1" applyAlignment="1">
      <alignment vertical="center"/>
    </xf>
    <xf numFmtId="10" fontId="55" fillId="0" borderId="0" xfId="0" applyNumberFormat="1" applyFont="1" applyAlignment="1">
      <alignment horizontal="right" vertical="center"/>
    </xf>
    <xf numFmtId="0" fontId="53" fillId="0" borderId="0" xfId="4" applyFont="1" applyAlignment="1">
      <alignment vertical="center"/>
    </xf>
    <xf numFmtId="0" fontId="39" fillId="14" borderId="0" xfId="4" applyFont="1" applyFill="1" applyAlignment="1">
      <alignment horizontal="left" vertical="center"/>
    </xf>
    <xf numFmtId="168" fontId="32" fillId="8" borderId="51" xfId="4" applyNumberFormat="1" applyFont="1" applyFill="1" applyBorder="1" applyAlignment="1">
      <alignment horizontal="left" vertical="center"/>
    </xf>
    <xf numFmtId="168" fontId="32" fillId="20" borderId="51" xfId="4" applyNumberFormat="1" applyFont="1" applyFill="1" applyBorder="1" applyAlignment="1">
      <alignment horizontal="left" vertical="center"/>
    </xf>
    <xf numFmtId="168" fontId="32" fillId="16" borderId="51" xfId="4" applyNumberFormat="1" applyFont="1" applyFill="1" applyBorder="1" applyAlignment="1">
      <alignment horizontal="left" vertical="center"/>
    </xf>
    <xf numFmtId="168" fontId="32" fillId="19" borderId="51" xfId="4" applyNumberFormat="1" applyFont="1" applyFill="1" applyBorder="1" applyAlignment="1">
      <alignment horizontal="left" vertical="center"/>
    </xf>
    <xf numFmtId="168" fontId="32" fillId="18" borderId="51" xfId="4" applyNumberFormat="1" applyFont="1" applyFill="1" applyBorder="1" applyAlignment="1">
      <alignment horizontal="left" vertical="center"/>
    </xf>
    <xf numFmtId="0" fontId="57" fillId="0" borderId="22" xfId="0" applyFont="1" applyBorder="1" applyAlignment="1" applyProtection="1">
      <alignment horizontal="center" vertical="center"/>
      <protection locked="0"/>
    </xf>
    <xf numFmtId="49" fontId="57" fillId="0" borderId="22" xfId="0" applyNumberFormat="1" applyFont="1" applyBorder="1" applyAlignment="1" applyProtection="1">
      <alignment horizontal="left" vertical="center" wrapText="1"/>
      <protection locked="0"/>
    </xf>
    <xf numFmtId="0" fontId="57" fillId="0" borderId="22" xfId="0" applyFont="1" applyBorder="1" applyAlignment="1" applyProtection="1">
      <alignment horizontal="left" vertical="center" wrapText="1"/>
      <protection locked="0"/>
    </xf>
    <xf numFmtId="0" fontId="57" fillId="0" borderId="22" xfId="0" applyFont="1" applyBorder="1" applyAlignment="1" applyProtection="1">
      <alignment horizontal="center" vertical="center" wrapText="1"/>
      <protection locked="0"/>
    </xf>
    <xf numFmtId="167" fontId="57" fillId="0" borderId="22" xfId="0" applyNumberFormat="1" applyFont="1" applyBorder="1" applyAlignment="1" applyProtection="1">
      <alignment vertical="center"/>
      <protection locked="0"/>
    </xf>
    <xf numFmtId="4" fontId="57" fillId="12" borderId="22" xfId="0" applyNumberFormat="1" applyFont="1" applyFill="1" applyBorder="1" applyAlignment="1" applyProtection="1">
      <alignment vertical="center"/>
      <protection locked="0"/>
    </xf>
    <xf numFmtId="4" fontId="57" fillId="0" borderId="22" xfId="0" applyNumberFormat="1" applyFont="1" applyBorder="1" applyAlignment="1" applyProtection="1">
      <alignment vertical="center"/>
      <protection locked="0"/>
    </xf>
    <xf numFmtId="0" fontId="57" fillId="20" borderId="22" xfId="0" applyFont="1" applyFill="1" applyBorder="1" applyAlignment="1" applyProtection="1">
      <alignment horizontal="center" vertical="center"/>
      <protection locked="0"/>
    </xf>
    <xf numFmtId="0" fontId="57" fillId="16" borderId="22" xfId="0" applyFont="1" applyFill="1" applyBorder="1" applyAlignment="1" applyProtection="1">
      <alignment horizontal="center" vertical="center"/>
      <protection locked="0"/>
    </xf>
    <xf numFmtId="0" fontId="57" fillId="19" borderId="22" xfId="0" applyFont="1" applyFill="1" applyBorder="1" applyAlignment="1" applyProtection="1">
      <alignment horizontal="center" vertical="center"/>
      <protection locked="0"/>
    </xf>
    <xf numFmtId="0" fontId="57" fillId="18" borderId="22" xfId="0" applyFont="1" applyFill="1" applyBorder="1" applyAlignment="1" applyProtection="1">
      <alignment horizontal="center" vertical="center"/>
      <protection locked="0"/>
    </xf>
    <xf numFmtId="0" fontId="57" fillId="0" borderId="0" xfId="0" applyFont="1" applyAlignment="1">
      <alignment vertical="center"/>
    </xf>
    <xf numFmtId="0" fontId="57" fillId="8" borderId="0" xfId="0" applyFont="1" applyFill="1" applyAlignment="1">
      <alignment vertical="center"/>
    </xf>
    <xf numFmtId="0" fontId="57" fillId="0" borderId="0" xfId="0" applyFont="1" applyAlignment="1">
      <alignment horizontal="left" vertical="center"/>
    </xf>
    <xf numFmtId="0" fontId="0" fillId="0" borderId="3" xfId="0" applyBorder="1" applyAlignment="1" applyProtection="1">
      <alignment vertical="top"/>
      <protection locked="0"/>
    </xf>
    <xf numFmtId="0" fontId="57" fillId="0" borderId="22" xfId="0" applyFont="1" applyBorder="1" applyAlignment="1" applyProtection="1">
      <alignment horizontal="center" vertical="top"/>
      <protection locked="0"/>
    </xf>
    <xf numFmtId="49" fontId="57" fillId="0" borderId="22" xfId="0" applyNumberFormat="1" applyFont="1" applyBorder="1" applyAlignment="1" applyProtection="1">
      <alignment horizontal="left" vertical="top" wrapText="1"/>
      <protection locked="0"/>
    </xf>
    <xf numFmtId="0" fontId="57" fillId="0" borderId="22" xfId="0" applyFont="1" applyBorder="1" applyAlignment="1" applyProtection="1">
      <alignment horizontal="left" vertical="top" wrapText="1"/>
      <protection locked="0"/>
    </xf>
    <xf numFmtId="0" fontId="57" fillId="0" borderId="22" xfId="0" applyFont="1" applyBorder="1" applyAlignment="1" applyProtection="1">
      <alignment horizontal="center" vertical="top" wrapText="1"/>
      <protection locked="0"/>
    </xf>
    <xf numFmtId="167" fontId="57" fillId="0" borderId="22" xfId="0" applyNumberFormat="1" applyFont="1" applyBorder="1" applyAlignment="1" applyProtection="1">
      <alignment vertical="top"/>
      <protection locked="0"/>
    </xf>
    <xf numFmtId="4" fontId="57" fillId="12" borderId="22" xfId="0" applyNumberFormat="1" applyFont="1" applyFill="1" applyBorder="1" applyAlignment="1" applyProtection="1">
      <alignment vertical="top"/>
      <protection locked="0"/>
    </xf>
    <xf numFmtId="4" fontId="57" fillId="0" borderId="22" xfId="0" applyNumberFormat="1" applyFont="1" applyBorder="1" applyAlignment="1" applyProtection="1">
      <alignment vertical="top"/>
      <protection locked="0"/>
    </xf>
    <xf numFmtId="0" fontId="21" fillId="0" borderId="3" xfId="0" applyFont="1" applyBorder="1" applyAlignment="1">
      <alignment vertical="top"/>
    </xf>
    <xf numFmtId="0" fontId="20" fillId="0" borderId="14" xfId="0" applyFont="1" applyBorder="1" applyAlignment="1">
      <alignment horizontal="left" vertical="top"/>
    </xf>
    <xf numFmtId="0" fontId="20" fillId="0" borderId="0" xfId="0" applyFont="1" applyAlignment="1">
      <alignment horizontal="center" vertical="top"/>
    </xf>
    <xf numFmtId="166" fontId="14" fillId="0" borderId="0" xfId="0" applyNumberFormat="1" applyFont="1" applyAlignment="1">
      <alignment vertical="top"/>
    </xf>
    <xf numFmtId="166" fontId="14" fillId="0" borderId="15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1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4" fontId="0" fillId="0" borderId="0" xfId="0" applyNumberFormat="1" applyAlignment="1">
      <alignment vertical="top"/>
    </xf>
    <xf numFmtId="4" fontId="31" fillId="12" borderId="0" xfId="2" applyNumberFormat="1" applyFont="1" applyFill="1" applyAlignment="1">
      <alignment horizontal="right" vertical="center"/>
    </xf>
    <xf numFmtId="4" fontId="31" fillId="12" borderId="23" xfId="2" applyNumberFormat="1" applyFont="1" applyFill="1" applyBorder="1" applyAlignment="1">
      <alignment horizontal="right" vertical="center"/>
    </xf>
    <xf numFmtId="49" fontId="44" fillId="10" borderId="54" xfId="3" applyNumberFormat="1" applyFont="1" applyFill="1" applyBorder="1" applyAlignment="1">
      <alignment horizontal="center" vertical="center"/>
    </xf>
    <xf numFmtId="49" fontId="47" fillId="0" borderId="52" xfId="3" applyNumberFormat="1" applyFont="1" applyBorder="1" applyAlignment="1">
      <alignment horizontal="right" vertical="center"/>
    </xf>
    <xf numFmtId="4" fontId="47" fillId="0" borderId="52" xfId="3" applyNumberFormat="1" applyFont="1" applyBorder="1" applyAlignment="1">
      <alignment horizontal="right" vertical="center"/>
    </xf>
    <xf numFmtId="0" fontId="42" fillId="0" borderId="52" xfId="3" applyFont="1" applyBorder="1" applyAlignment="1">
      <alignment vertical="center"/>
    </xf>
    <xf numFmtId="4" fontId="47" fillId="0" borderId="45" xfId="3" applyNumberFormat="1" applyFont="1" applyBorder="1" applyAlignment="1">
      <alignment horizontal="right" vertical="center"/>
    </xf>
    <xf numFmtId="49" fontId="46" fillId="0" borderId="86" xfId="3" applyNumberFormat="1" applyFont="1" applyBorder="1" applyAlignment="1">
      <alignment horizontal="left" vertical="center"/>
    </xf>
    <xf numFmtId="49" fontId="46" fillId="0" borderId="53" xfId="3" applyNumberFormat="1" applyFont="1" applyBorder="1" applyAlignment="1">
      <alignment horizontal="left" vertical="center"/>
    </xf>
    <xf numFmtId="0" fontId="58" fillId="0" borderId="0" xfId="0" applyFont="1" applyAlignment="1">
      <alignment vertical="center" wrapText="1"/>
    </xf>
    <xf numFmtId="0" fontId="59" fillId="0" borderId="0" xfId="0" applyFont="1" applyAlignment="1">
      <alignment vertical="center"/>
    </xf>
    <xf numFmtId="0" fontId="59" fillId="0" borderId="0" xfId="0" applyFont="1" applyAlignment="1">
      <alignment horizontal="left" vertical="center"/>
    </xf>
    <xf numFmtId="0" fontId="60" fillId="0" borderId="0" xfId="1" applyFont="1" applyAlignment="1">
      <alignment vertical="center" wrapText="1"/>
    </xf>
    <xf numFmtId="0" fontId="59" fillId="8" borderId="0" xfId="0" applyFont="1" applyFill="1" applyAlignment="1">
      <alignment vertical="center"/>
    </xf>
    <xf numFmtId="0" fontId="61" fillId="0" borderId="3" xfId="0" applyFont="1" applyBorder="1" applyAlignment="1">
      <alignment vertical="center"/>
    </xf>
    <xf numFmtId="0" fontId="41" fillId="7" borderId="57" xfId="0" applyFont="1" applyFill="1" applyBorder="1" applyAlignment="1" applyProtection="1">
      <alignment horizontal="center" vertical="center"/>
      <protection locked="0"/>
    </xf>
    <xf numFmtId="0" fontId="41" fillId="7" borderId="58" xfId="0" applyFont="1" applyFill="1" applyBorder="1" applyAlignment="1" applyProtection="1">
      <alignment horizontal="center" vertical="center"/>
      <protection locked="0"/>
    </xf>
    <xf numFmtId="0" fontId="41" fillId="7" borderId="59" xfId="0" applyFont="1" applyFill="1" applyBorder="1" applyAlignment="1" applyProtection="1">
      <alignment horizontal="center" vertical="center"/>
      <protection locked="0"/>
    </xf>
    <xf numFmtId="0" fontId="41" fillId="8" borderId="0" xfId="0" applyFont="1" applyFill="1" applyAlignment="1">
      <alignment horizontal="right" vertical="center" wrapText="1"/>
    </xf>
    <xf numFmtId="0" fontId="41" fillId="8" borderId="0" xfId="0" applyFont="1" applyFill="1" applyAlignment="1">
      <alignment horizontal="left" vertical="center" wrapText="1"/>
    </xf>
    <xf numFmtId="0" fontId="34" fillId="6" borderId="54" xfId="0" applyFont="1" applyFill="1" applyBorder="1" applyAlignment="1">
      <alignment horizontal="center" vertical="center"/>
    </xf>
    <xf numFmtId="0" fontId="34" fillId="6" borderId="55" xfId="0" applyFont="1" applyFill="1" applyBorder="1" applyAlignment="1">
      <alignment horizontal="center" vertical="center"/>
    </xf>
    <xf numFmtId="0" fontId="34" fillId="6" borderId="56" xfId="0" applyFont="1" applyFill="1" applyBorder="1" applyAlignment="1">
      <alignment horizontal="center" vertical="center"/>
    </xf>
    <xf numFmtId="0" fontId="33" fillId="6" borderId="63" xfId="0" applyFont="1" applyFill="1" applyBorder="1" applyAlignment="1">
      <alignment horizontal="center" vertical="center"/>
    </xf>
    <xf numFmtId="0" fontId="33" fillId="6" borderId="64" xfId="0" applyFont="1" applyFill="1" applyBorder="1" applyAlignment="1">
      <alignment horizontal="center" vertical="center"/>
    </xf>
    <xf numFmtId="0" fontId="33" fillId="6" borderId="65" xfId="0" applyFont="1" applyFill="1" applyBorder="1" applyAlignment="1">
      <alignment horizontal="center" vertical="center"/>
    </xf>
    <xf numFmtId="0" fontId="34" fillId="0" borderId="61" xfId="0" applyFont="1" applyBorder="1" applyAlignment="1">
      <alignment horizontal="left" vertical="center" wrapText="1"/>
    </xf>
    <xf numFmtId="0" fontId="34" fillId="0" borderId="62" xfId="0" applyFont="1" applyBorder="1" applyAlignment="1">
      <alignment horizontal="left" vertical="center" wrapText="1"/>
    </xf>
    <xf numFmtId="0" fontId="34" fillId="0" borderId="48" xfId="0" applyFont="1" applyBorder="1" applyAlignment="1">
      <alignment horizontal="left" vertical="center" wrapText="1"/>
    </xf>
    <xf numFmtId="0" fontId="34" fillId="0" borderId="49" xfId="0" applyFont="1" applyBorder="1" applyAlignment="1">
      <alignment horizontal="left" vertical="center" wrapText="1"/>
    </xf>
    <xf numFmtId="0" fontId="43" fillId="0" borderId="23" xfId="3" applyFont="1" applyBorder="1" applyAlignment="1">
      <alignment horizontal="center" vertical="center" wrapText="1"/>
    </xf>
    <xf numFmtId="0" fontId="42" fillId="0" borderId="24" xfId="3" applyFont="1" applyBorder="1" applyAlignment="1">
      <alignment horizontal="left" vertical="center" wrapText="1"/>
    </xf>
    <xf numFmtId="0" fontId="42" fillId="0" borderId="25" xfId="3" applyFont="1" applyBorder="1" applyAlignment="1">
      <alignment horizontal="left" vertical="center"/>
    </xf>
    <xf numFmtId="0" fontId="42" fillId="0" borderId="26" xfId="3" applyFont="1" applyBorder="1" applyAlignment="1">
      <alignment horizontal="left" vertical="center"/>
    </xf>
    <xf numFmtId="0" fontId="42" fillId="0" borderId="0" xfId="3" applyFont="1" applyAlignment="1">
      <alignment horizontal="left" vertical="center"/>
    </xf>
    <xf numFmtId="0" fontId="30" fillId="0" borderId="25" xfId="3" applyFont="1" applyBorder="1" applyAlignment="1">
      <alignment horizontal="left" vertical="center" wrapText="1"/>
    </xf>
    <xf numFmtId="0" fontId="30" fillId="0" borderId="25" xfId="3" applyFont="1" applyBorder="1" applyAlignment="1">
      <alignment horizontal="left" vertical="center"/>
    </xf>
    <xf numFmtId="0" fontId="30" fillId="0" borderId="0" xfId="3" applyFont="1" applyAlignment="1">
      <alignment horizontal="left" vertical="center"/>
    </xf>
    <xf numFmtId="0" fontId="42" fillId="0" borderId="25" xfId="3" applyFont="1" applyBorder="1" applyAlignment="1">
      <alignment horizontal="left" vertical="center" wrapText="1"/>
    </xf>
    <xf numFmtId="0" fontId="42" fillId="0" borderId="0" xfId="3" applyFont="1" applyAlignment="1">
      <alignment horizontal="left" vertical="center" wrapText="1"/>
    </xf>
    <xf numFmtId="49" fontId="42" fillId="0" borderId="70" xfId="3" applyNumberFormat="1" applyFont="1" applyBorder="1" applyAlignment="1">
      <alignment horizontal="left" vertical="center"/>
    </xf>
    <xf numFmtId="0" fontId="42" fillId="0" borderId="71" xfId="3" applyFont="1" applyBorder="1" applyAlignment="1">
      <alignment horizontal="left" vertical="center"/>
    </xf>
    <xf numFmtId="49" fontId="42" fillId="0" borderId="71" xfId="3" applyNumberFormat="1" applyFont="1" applyBorder="1" applyAlignment="1">
      <alignment horizontal="left" vertical="center"/>
    </xf>
    <xf numFmtId="0" fontId="42" fillId="0" borderId="26" xfId="3" applyFont="1" applyBorder="1" applyAlignment="1">
      <alignment horizontal="left" vertical="center" wrapText="1"/>
    </xf>
    <xf numFmtId="49" fontId="42" fillId="0" borderId="0" xfId="3" applyNumberFormat="1" applyFont="1" applyAlignment="1">
      <alignment horizontal="left" vertical="center"/>
    </xf>
    <xf numFmtId="0" fontId="54" fillId="0" borderId="0" xfId="5" applyFont="1" applyAlignment="1">
      <alignment horizontal="center" vertical="center" readingOrder="1"/>
    </xf>
    <xf numFmtId="0" fontId="54" fillId="0" borderId="0" xfId="5" applyFont="1" applyAlignment="1">
      <alignment horizontal="left" vertical="center" readingOrder="1"/>
    </xf>
    <xf numFmtId="0" fontId="42" fillId="0" borderId="46" xfId="3" applyFont="1" applyBorder="1" applyAlignment="1">
      <alignment horizontal="left" vertical="center"/>
    </xf>
    <xf numFmtId="0" fontId="42" fillId="0" borderId="23" xfId="3" applyFont="1" applyBorder="1" applyAlignment="1">
      <alignment horizontal="left" vertical="center"/>
    </xf>
    <xf numFmtId="49" fontId="29" fillId="0" borderId="58" xfId="3" applyNumberFormat="1" applyFont="1" applyBorder="1" applyAlignment="1">
      <alignment horizontal="center" vertical="center"/>
    </xf>
    <xf numFmtId="0" fontId="29" fillId="0" borderId="58" xfId="3" applyFont="1" applyBorder="1" applyAlignment="1">
      <alignment horizontal="center" vertical="center"/>
    </xf>
    <xf numFmtId="0" fontId="54" fillId="0" borderId="79" xfId="5" applyFont="1" applyBorder="1" applyAlignment="1">
      <alignment horizontal="center" vertical="center" readingOrder="1"/>
    </xf>
    <xf numFmtId="0" fontId="54" fillId="0" borderId="79" xfId="5" applyFont="1" applyBorder="1" applyAlignment="1">
      <alignment horizontal="center" vertical="center" wrapText="1" readingOrder="1"/>
    </xf>
    <xf numFmtId="0" fontId="54" fillId="0" borderId="2" xfId="5" applyFont="1" applyBorder="1" applyAlignment="1">
      <alignment horizontal="center" vertical="center" readingOrder="1"/>
    </xf>
    <xf numFmtId="0" fontId="54" fillId="0" borderId="2" xfId="5" applyFont="1" applyBorder="1" applyAlignment="1">
      <alignment horizontal="left" vertical="center" readingOrder="1"/>
    </xf>
    <xf numFmtId="0" fontId="42" fillId="0" borderId="71" xfId="3" applyFont="1" applyBorder="1" applyAlignment="1">
      <alignment horizontal="left" vertical="center" wrapText="1"/>
    </xf>
    <xf numFmtId="0" fontId="42" fillId="0" borderId="72" xfId="3" applyFont="1" applyBorder="1" applyAlignment="1">
      <alignment horizontal="left" vertical="center"/>
    </xf>
    <xf numFmtId="0" fontId="54" fillId="0" borderId="10" xfId="5" applyFont="1" applyBorder="1" applyAlignment="1">
      <alignment horizontal="center" vertical="center" readingOrder="1"/>
    </xf>
    <xf numFmtId="0" fontId="54" fillId="13" borderId="79" xfId="5" applyFont="1" applyFill="1" applyBorder="1" applyAlignment="1">
      <alignment horizontal="center" vertical="center" readingOrder="1"/>
    </xf>
    <xf numFmtId="0" fontId="55" fillId="13" borderId="79" xfId="5" applyFont="1" applyFill="1" applyBorder="1" applyAlignment="1">
      <alignment horizontal="center" vertical="center"/>
    </xf>
    <xf numFmtId="0" fontId="54" fillId="13" borderId="79" xfId="5" applyFont="1" applyFill="1" applyBorder="1" applyAlignment="1">
      <alignment horizontal="left" vertical="center" readingOrder="1"/>
    </xf>
    <xf numFmtId="0" fontId="50" fillId="0" borderId="50" xfId="5" applyFont="1" applyBorder="1" applyAlignment="1">
      <alignment horizontal="right" vertical="center" wrapText="1"/>
    </xf>
    <xf numFmtId="0" fontId="50" fillId="0" borderId="51" xfId="5" applyFont="1" applyBorder="1" applyAlignment="1">
      <alignment horizontal="right" vertical="center" wrapText="1"/>
    </xf>
    <xf numFmtId="0" fontId="36" fillId="13" borderId="66" xfId="5" applyFont="1" applyFill="1" applyBorder="1" applyAlignment="1">
      <alignment horizontal="right" vertical="center" wrapText="1" readingOrder="1"/>
    </xf>
    <xf numFmtId="0" fontId="36" fillId="13" borderId="67" xfId="5" applyFont="1" applyFill="1" applyBorder="1" applyAlignment="1">
      <alignment horizontal="right" vertical="center" wrapText="1" readingOrder="1"/>
    </xf>
    <xf numFmtId="0" fontId="54" fillId="0" borderId="10" xfId="5" applyFont="1" applyBorder="1" applyAlignment="1">
      <alignment horizontal="left" vertical="center" readingOrder="1"/>
    </xf>
    <xf numFmtId="0" fontId="50" fillId="0" borderId="54" xfId="0" applyFont="1" applyBorder="1" applyAlignment="1">
      <alignment horizontal="right" vertical="center"/>
    </xf>
    <xf numFmtId="0" fontId="50" fillId="0" borderId="55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9" fillId="15" borderId="0" xfId="4" applyFont="1" applyFill="1" applyAlignment="1">
      <alignment horizontal="left" vertical="center"/>
    </xf>
    <xf numFmtId="0" fontId="39" fillId="14" borderId="0" xfId="4" applyFont="1" applyFill="1" applyAlignment="1">
      <alignment horizontal="left" vertical="center"/>
    </xf>
    <xf numFmtId="0" fontId="39" fillId="16" borderId="0" xfId="4" applyFont="1" applyFill="1" applyAlignment="1">
      <alignment horizontal="left" vertical="center"/>
    </xf>
    <xf numFmtId="0" fontId="53" fillId="17" borderId="0" xfId="4" applyFont="1" applyFill="1" applyAlignment="1">
      <alignment horizontal="center" vertical="center"/>
    </xf>
    <xf numFmtId="0" fontId="32" fillId="8" borderId="51" xfId="4" applyFont="1" applyFill="1" applyBorder="1" applyAlignment="1">
      <alignment horizontal="left" vertical="center"/>
    </xf>
    <xf numFmtId="0" fontId="32" fillId="20" borderId="51" xfId="4" applyFont="1" applyFill="1" applyBorder="1" applyAlignment="1">
      <alignment horizontal="left" vertical="center"/>
    </xf>
    <xf numFmtId="0" fontId="32" fillId="18" borderId="51" xfId="4" applyFont="1" applyFill="1" applyBorder="1" applyAlignment="1">
      <alignment horizontal="left" vertical="center"/>
    </xf>
    <xf numFmtId="0" fontId="32" fillId="16" borderId="57" xfId="4" applyFont="1" applyFill="1" applyBorder="1" applyAlignment="1">
      <alignment horizontal="left" vertical="center"/>
    </xf>
    <xf numFmtId="0" fontId="32" fillId="16" borderId="58" xfId="4" applyFont="1" applyFill="1" applyBorder="1" applyAlignment="1">
      <alignment horizontal="left" vertical="center"/>
    </xf>
    <xf numFmtId="0" fontId="32" fillId="16" borderId="69" xfId="4" applyFont="1" applyFill="1" applyBorder="1" applyAlignment="1">
      <alignment horizontal="left" vertical="center"/>
    </xf>
    <xf numFmtId="0" fontId="32" fillId="19" borderId="57" xfId="4" applyFont="1" applyFill="1" applyBorder="1" applyAlignment="1">
      <alignment horizontal="left" vertical="center"/>
    </xf>
    <xf numFmtId="0" fontId="32" fillId="19" borderId="58" xfId="4" applyFont="1" applyFill="1" applyBorder="1" applyAlignment="1">
      <alignment horizontal="left" vertical="center"/>
    </xf>
    <xf numFmtId="0" fontId="32" fillId="19" borderId="69" xfId="4" applyFont="1" applyFill="1" applyBorder="1" applyAlignment="1">
      <alignment horizontal="left" vertical="center"/>
    </xf>
    <xf numFmtId="49" fontId="47" fillId="0" borderId="38" xfId="3" applyNumberFormat="1" applyFont="1" applyBorder="1" applyAlignment="1">
      <alignment horizontal="left" vertical="center"/>
    </xf>
    <xf numFmtId="0" fontId="47" fillId="0" borderId="0" xfId="3" applyFont="1" applyAlignment="1">
      <alignment horizontal="left" vertical="center"/>
    </xf>
    <xf numFmtId="0" fontId="47" fillId="0" borderId="76" xfId="3" applyFont="1" applyBorder="1" applyAlignment="1">
      <alignment horizontal="left" vertical="center"/>
    </xf>
    <xf numFmtId="49" fontId="47" fillId="0" borderId="77" xfId="3" applyNumberFormat="1" applyFont="1" applyBorder="1" applyAlignment="1">
      <alignment horizontal="left" vertical="center"/>
    </xf>
    <xf numFmtId="0" fontId="47" fillId="0" borderId="28" xfId="3" applyFont="1" applyBorder="1" applyAlignment="1">
      <alignment horizontal="left" vertical="center"/>
    </xf>
    <xf numFmtId="0" fontId="47" fillId="0" borderId="78" xfId="3" applyFont="1" applyBorder="1" applyAlignment="1">
      <alignment horizontal="left" vertical="center"/>
    </xf>
    <xf numFmtId="49" fontId="46" fillId="10" borderId="57" xfId="3" applyNumberFormat="1" applyFont="1" applyFill="1" applyBorder="1" applyAlignment="1">
      <alignment horizontal="left" vertical="center"/>
    </xf>
    <xf numFmtId="0" fontId="46" fillId="10" borderId="58" xfId="3" applyFont="1" applyFill="1" applyBorder="1" applyAlignment="1">
      <alignment horizontal="left" vertical="center"/>
    </xf>
    <xf numFmtId="49" fontId="47" fillId="0" borderId="74" xfId="3" applyNumberFormat="1" applyFont="1" applyBorder="1" applyAlignment="1">
      <alignment horizontal="left" vertical="center"/>
    </xf>
    <xf numFmtId="0" fontId="47" fillId="0" borderId="32" xfId="3" applyFont="1" applyBorder="1" applyAlignment="1">
      <alignment horizontal="left" vertical="center"/>
    </xf>
    <xf numFmtId="0" fontId="47" fillId="0" borderId="75" xfId="3" applyFont="1" applyBorder="1" applyAlignment="1">
      <alignment horizontal="left" vertical="center"/>
    </xf>
    <xf numFmtId="49" fontId="46" fillId="0" borderId="84" xfId="3" applyNumberFormat="1" applyFont="1" applyBorder="1" applyAlignment="1">
      <alignment horizontal="left" vertical="center"/>
    </xf>
    <xf numFmtId="0" fontId="46" fillId="0" borderId="69" xfId="3" applyFont="1" applyBorder="1" applyAlignment="1">
      <alignment horizontal="left" vertical="center"/>
    </xf>
    <xf numFmtId="49" fontId="47" fillId="0" borderId="84" xfId="3" applyNumberFormat="1" applyFont="1" applyBorder="1" applyAlignment="1">
      <alignment horizontal="left" vertical="center"/>
    </xf>
    <xf numFmtId="0" fontId="47" fillId="0" borderId="69" xfId="3" applyFont="1" applyBorder="1" applyAlignment="1">
      <alignment horizontal="left" vertical="center"/>
    </xf>
    <xf numFmtId="49" fontId="46" fillId="0" borderId="81" xfId="3" applyNumberFormat="1" applyFont="1" applyBorder="1" applyAlignment="1">
      <alignment horizontal="left" vertical="center"/>
    </xf>
    <xf numFmtId="0" fontId="46" fillId="0" borderId="85" xfId="3" applyFont="1" applyBorder="1" applyAlignment="1">
      <alignment horizontal="left" vertical="center"/>
    </xf>
    <xf numFmtId="49" fontId="29" fillId="0" borderId="25" xfId="3" applyNumberFormat="1" applyFont="1" applyBorder="1" applyAlignment="1">
      <alignment horizontal="center" vertical="center"/>
    </xf>
    <xf numFmtId="0" fontId="29" fillId="0" borderId="25" xfId="3" applyFont="1" applyBorder="1" applyAlignment="1">
      <alignment horizontal="center" vertical="center"/>
    </xf>
    <xf numFmtId="49" fontId="45" fillId="0" borderId="83" xfId="3" applyNumberFormat="1" applyFont="1" applyBorder="1" applyAlignment="1">
      <alignment horizontal="left" vertical="center"/>
    </xf>
    <xf numFmtId="0" fontId="45" fillId="0" borderId="37" xfId="3" applyFont="1" applyBorder="1" applyAlignment="1">
      <alignment horizontal="left" vertical="center"/>
    </xf>
    <xf numFmtId="49" fontId="32" fillId="0" borderId="25" xfId="2" applyNumberFormat="1" applyFont="1" applyBorder="1" applyAlignment="1">
      <alignment horizontal="left" vertical="center"/>
    </xf>
    <xf numFmtId="0" fontId="32" fillId="0" borderId="25" xfId="2" applyFont="1" applyBorder="1" applyAlignment="1">
      <alignment horizontal="left" vertical="center"/>
    </xf>
    <xf numFmtId="0" fontId="24" fillId="0" borderId="0" xfId="2" applyFont="1" applyAlignment="1">
      <alignment horizontal="left" vertical="center" wrapText="1"/>
    </xf>
    <xf numFmtId="0" fontId="24" fillId="0" borderId="0" xfId="2" applyFont="1" applyAlignment="1">
      <alignment horizontal="left" vertical="center"/>
    </xf>
    <xf numFmtId="49" fontId="31" fillId="0" borderId="0" xfId="2" applyNumberFormat="1" applyFont="1" applyAlignment="1">
      <alignment horizontal="left" vertical="center"/>
    </xf>
    <xf numFmtId="0" fontId="31" fillId="0" borderId="0" xfId="2" applyFont="1" applyAlignment="1">
      <alignment horizontal="left" vertical="center"/>
    </xf>
    <xf numFmtId="49" fontId="31" fillId="0" borderId="23" xfId="2" applyNumberFormat="1" applyFont="1" applyBorder="1" applyAlignment="1">
      <alignment horizontal="left" vertical="center"/>
    </xf>
    <xf numFmtId="0" fontId="31" fillId="0" borderId="23" xfId="2" applyFont="1" applyBorder="1" applyAlignment="1">
      <alignment horizontal="left" vertical="center"/>
    </xf>
    <xf numFmtId="49" fontId="32" fillId="5" borderId="0" xfId="2" applyNumberFormat="1" applyFont="1" applyFill="1" applyAlignment="1">
      <alignment horizontal="left" vertical="center"/>
    </xf>
    <xf numFmtId="0" fontId="32" fillId="5" borderId="0" xfId="2" applyFont="1" applyFill="1" applyAlignment="1">
      <alignment horizontal="left" vertical="center"/>
    </xf>
    <xf numFmtId="49" fontId="25" fillId="0" borderId="31" xfId="2" applyNumberFormat="1" applyFont="1" applyBorder="1" applyAlignment="1">
      <alignment horizontal="left" vertical="center"/>
    </xf>
    <xf numFmtId="0" fontId="25" fillId="0" borderId="32" xfId="2" applyFont="1" applyBorder="1" applyAlignment="1">
      <alignment horizontal="left" vertical="center"/>
    </xf>
    <xf numFmtId="0" fontId="25" fillId="0" borderId="33" xfId="2" applyFont="1" applyBorder="1" applyAlignment="1">
      <alignment horizontal="left" vertical="center"/>
    </xf>
    <xf numFmtId="49" fontId="25" fillId="0" borderId="35" xfId="2" applyNumberFormat="1" applyFont="1" applyBorder="1" applyAlignment="1">
      <alignment horizontal="center" vertical="center"/>
    </xf>
    <xf numFmtId="0" fontId="25" fillId="0" borderId="36" xfId="2" applyFont="1" applyBorder="1" applyAlignment="1">
      <alignment horizontal="center" vertical="center"/>
    </xf>
    <xf numFmtId="0" fontId="25" fillId="0" borderId="37" xfId="2" applyFont="1" applyBorder="1" applyAlignment="1">
      <alignment horizontal="center" vertical="center"/>
    </xf>
    <xf numFmtId="49" fontId="25" fillId="0" borderId="27" xfId="2" applyNumberFormat="1" applyFont="1" applyBorder="1" applyAlignment="1">
      <alignment horizontal="left" vertical="center"/>
    </xf>
    <xf numFmtId="0" fontId="25" fillId="0" borderId="28" xfId="2" applyFont="1" applyBorder="1" applyAlignment="1">
      <alignment horizontal="left" vertical="center"/>
    </xf>
    <xf numFmtId="0" fontId="25" fillId="0" borderId="41" xfId="2" applyFont="1" applyBorder="1" applyAlignment="1">
      <alignment horizontal="left" vertical="center"/>
    </xf>
    <xf numFmtId="49" fontId="32" fillId="5" borderId="32" xfId="2" applyNumberFormat="1" applyFont="1" applyFill="1" applyBorder="1" applyAlignment="1">
      <alignment horizontal="left" vertical="center"/>
    </xf>
    <xf numFmtId="0" fontId="32" fillId="5" borderId="32" xfId="2" applyFont="1" applyFill="1" applyBorder="1" applyAlignment="1">
      <alignment horizontal="left" vertical="center"/>
    </xf>
    <xf numFmtId="0" fontId="24" fillId="0" borderId="28" xfId="2" applyFont="1" applyBorder="1" applyAlignment="1">
      <alignment horizontal="left" vertical="center"/>
    </xf>
    <xf numFmtId="0" fontId="24" fillId="0" borderId="26" xfId="2" applyFont="1" applyBorder="1" applyAlignment="1">
      <alignment horizontal="left" vertical="center" wrapText="1"/>
    </xf>
    <xf numFmtId="0" fontId="24" fillId="0" borderId="26" xfId="2" applyFont="1" applyBorder="1" applyAlignment="1">
      <alignment horizontal="left" vertical="center"/>
    </xf>
    <xf numFmtId="49" fontId="24" fillId="0" borderId="0" xfId="2" applyNumberFormat="1" applyFont="1" applyAlignment="1">
      <alignment horizontal="left" vertical="center"/>
    </xf>
    <xf numFmtId="0" fontId="24" fillId="0" borderId="27" xfId="2" applyFont="1" applyBorder="1" applyAlignment="1">
      <alignment horizontal="left" vertical="center"/>
    </xf>
    <xf numFmtId="49" fontId="29" fillId="0" borderId="23" xfId="2" applyNumberFormat="1" applyFont="1" applyBorder="1" applyAlignment="1">
      <alignment horizontal="center" vertical="center"/>
    </xf>
    <xf numFmtId="0" fontId="29" fillId="0" borderId="23" xfId="2" applyFont="1" applyBorder="1" applyAlignment="1">
      <alignment horizontal="center" vertical="center"/>
    </xf>
    <xf numFmtId="0" fontId="24" fillId="0" borderId="24" xfId="2" applyFont="1" applyBorder="1" applyAlignment="1">
      <alignment horizontal="left" vertical="center" wrapText="1"/>
    </xf>
    <xf numFmtId="0" fontId="24" fillId="0" borderId="25" xfId="2" applyFont="1" applyBorder="1" applyAlignment="1">
      <alignment horizontal="left" vertical="center"/>
    </xf>
    <xf numFmtId="0" fontId="30" fillId="0" borderId="25" xfId="2" applyFont="1" applyBorder="1" applyAlignment="1">
      <alignment horizontal="left" vertical="center" wrapText="1"/>
    </xf>
    <xf numFmtId="0" fontId="25" fillId="0" borderId="25" xfId="2" applyFont="1" applyBorder="1" applyAlignment="1">
      <alignment horizontal="left" vertical="center"/>
    </xf>
    <xf numFmtId="0" fontId="25" fillId="0" borderId="0" xfId="2" applyFont="1" applyAlignment="1">
      <alignment horizontal="left" vertical="center"/>
    </xf>
    <xf numFmtId="49" fontId="24" fillId="0" borderId="25" xfId="2" applyNumberFormat="1" applyFont="1" applyBorder="1" applyAlignment="1">
      <alignment horizontal="left" vertical="center"/>
    </xf>
    <xf numFmtId="0" fontId="24" fillId="0" borderId="25" xfId="2" applyFont="1" applyBorder="1" applyAlignment="1">
      <alignment horizontal="left" vertical="center" wrapText="1"/>
    </xf>
    <xf numFmtId="0" fontId="55" fillId="0" borderId="0" xfId="0" applyFont="1" applyAlignment="1">
      <alignment horizontal="center" vertical="center"/>
    </xf>
    <xf numFmtId="0" fontId="50" fillId="0" borderId="81" xfId="0" applyFont="1" applyBorder="1" applyAlignment="1">
      <alignment horizontal="center" vertical="center"/>
    </xf>
    <xf numFmtId="0" fontId="50" fillId="0" borderId="73" xfId="0" applyFont="1" applyBorder="1" applyAlignment="1">
      <alignment horizontal="center" vertical="center"/>
    </xf>
    <xf numFmtId="0" fontId="50" fillId="0" borderId="82" xfId="0" applyFont="1" applyBorder="1" applyAlignment="1">
      <alignment horizontal="center" vertical="center"/>
    </xf>
    <xf numFmtId="0" fontId="38" fillId="13" borderId="0" xfId="5" applyFont="1" applyFill="1" applyAlignment="1">
      <alignment horizontal="right" vertical="center" wrapText="1" readingOrder="1"/>
    </xf>
    <xf numFmtId="168" fontId="39" fillId="13" borderId="0" xfId="5" applyNumberFormat="1" applyFont="1" applyFill="1" applyAlignment="1">
      <alignment horizontal="center" vertical="center" wrapText="1"/>
    </xf>
    <xf numFmtId="0" fontId="38" fillId="9" borderId="0" xfId="5" applyFont="1" applyFill="1" applyAlignment="1">
      <alignment horizontal="right" vertical="center" wrapText="1" readingOrder="1"/>
    </xf>
    <xf numFmtId="168" fontId="39" fillId="9" borderId="0" xfId="5" applyNumberFormat="1" applyFont="1" applyFill="1" applyAlignment="1">
      <alignment horizontal="center" vertical="center" wrapText="1"/>
    </xf>
    <xf numFmtId="170" fontId="40" fillId="0" borderId="0" xfId="5" applyNumberFormat="1" applyFont="1" applyAlignment="1">
      <alignment horizontal="right" vertical="center" wrapText="1" readingOrder="1"/>
    </xf>
    <xf numFmtId="0" fontId="35" fillId="0" borderId="0" xfId="4" applyFont="1" applyAlignment="1">
      <alignment vertical="center"/>
    </xf>
    <xf numFmtId="0" fontId="40" fillId="0" borderId="0" xfId="5" applyFont="1" applyAlignment="1">
      <alignment vertical="center" wrapText="1" readingOrder="1"/>
    </xf>
    <xf numFmtId="169" fontId="40" fillId="12" borderId="0" xfId="5" applyNumberFormat="1" applyFont="1" applyFill="1" applyAlignment="1">
      <alignment horizontal="right" vertical="center" wrapText="1" readingOrder="1"/>
    </xf>
    <xf numFmtId="0" fontId="35" fillId="12" borderId="0" xfId="4" applyFont="1" applyFill="1" applyAlignment="1">
      <alignment vertical="center"/>
    </xf>
    <xf numFmtId="169" fontId="40" fillId="0" borderId="0" xfId="5" applyNumberFormat="1" applyFont="1" applyAlignment="1">
      <alignment horizontal="right" vertical="center" wrapText="1" readingOrder="1"/>
    </xf>
    <xf numFmtId="0" fontId="38" fillId="13" borderId="0" xfId="5" applyFont="1" applyFill="1" applyAlignment="1">
      <alignment horizontal="left" vertical="center" readingOrder="1"/>
    </xf>
    <xf numFmtId="0" fontId="39" fillId="13" borderId="0" xfId="4" applyFont="1" applyFill="1" applyAlignment="1">
      <alignment horizontal="left" vertical="center"/>
    </xf>
    <xf numFmtId="168" fontId="39" fillId="13" borderId="0" xfId="4" applyNumberFormat="1" applyFont="1" applyFill="1" applyAlignment="1">
      <alignment horizontal="center" vertical="center"/>
    </xf>
    <xf numFmtId="0" fontId="39" fillId="13" borderId="0" xfId="4" applyFont="1" applyFill="1" applyAlignment="1">
      <alignment horizontal="center" vertical="center"/>
    </xf>
    <xf numFmtId="0" fontId="51" fillId="0" borderId="0" xfId="5" applyFont="1" applyAlignment="1">
      <alignment horizontal="center" vertical="center" wrapText="1" readingOrder="1"/>
    </xf>
    <xf numFmtId="0" fontId="38" fillId="0" borderId="80" xfId="5" applyFont="1" applyBorder="1" applyAlignment="1">
      <alignment horizontal="right" vertical="center" wrapText="1" readingOrder="1"/>
    </xf>
    <xf numFmtId="0" fontId="35" fillId="0" borderId="80" xfId="5" applyFont="1" applyBorder="1" applyAlignment="1">
      <alignment vertical="center" wrapText="1"/>
    </xf>
    <xf numFmtId="0" fontId="38" fillId="0" borderId="80" xfId="5" applyFont="1" applyBorder="1" applyAlignment="1">
      <alignment vertical="center" wrapText="1" readingOrder="1"/>
    </xf>
    <xf numFmtId="2" fontId="40" fillId="12" borderId="0" xfId="5" applyNumberFormat="1" applyFont="1" applyFill="1" applyAlignment="1">
      <alignment horizontal="right" vertical="center" wrapText="1" readingOrder="1"/>
    </xf>
    <xf numFmtId="2" fontId="35" fillId="12" borderId="0" xfId="4" applyNumberFormat="1" applyFont="1" applyFill="1" applyAlignment="1">
      <alignment vertical="center"/>
    </xf>
    <xf numFmtId="0" fontId="40" fillId="0" borderId="0" xfId="5" applyFont="1" applyAlignment="1">
      <alignment horizontal="right" vertical="center" wrapText="1" readingOrder="1"/>
    </xf>
    <xf numFmtId="0" fontId="52" fillId="0" borderId="0" xfId="5" applyFont="1" applyAlignment="1">
      <alignment horizontal="left" vertical="center" wrapText="1" readingOrder="1"/>
    </xf>
    <xf numFmtId="0" fontId="38" fillId="13" borderId="0" xfId="5" applyFont="1" applyFill="1" applyAlignment="1">
      <alignment horizontal="left" vertical="center" wrapText="1" readingOrder="1"/>
    </xf>
    <xf numFmtId="2" fontId="40" fillId="0" borderId="0" xfId="5" applyNumberFormat="1" applyFont="1" applyAlignment="1">
      <alignment horizontal="right" vertical="center" wrapText="1" readingOrder="1"/>
    </xf>
    <xf numFmtId="2" fontId="35" fillId="0" borderId="0" xfId="4" applyNumberFormat="1" applyFont="1" applyAlignment="1">
      <alignment vertical="center"/>
    </xf>
    <xf numFmtId="0" fontId="41" fillId="0" borderId="0" xfId="4" applyFont="1" applyAlignment="1">
      <alignment vertical="center"/>
    </xf>
    <xf numFmtId="2" fontId="41" fillId="12" borderId="0" xfId="4" applyNumberFormat="1" applyFont="1" applyFill="1" applyAlignment="1">
      <alignment vertical="center"/>
    </xf>
    <xf numFmtId="2" fontId="41" fillId="0" borderId="0" xfId="4" applyNumberFormat="1" applyFont="1" applyAlignment="1">
      <alignment vertical="center"/>
    </xf>
    <xf numFmtId="4" fontId="40" fillId="0" borderId="0" xfId="5" applyNumberFormat="1" applyFont="1" applyAlignment="1">
      <alignment horizontal="right" vertical="center" wrapText="1" readingOrder="1"/>
    </xf>
    <xf numFmtId="4" fontId="35" fillId="0" borderId="0" xfId="4" applyNumberFormat="1" applyFont="1" applyAlignment="1">
      <alignment vertical="center"/>
    </xf>
    <xf numFmtId="0" fontId="41" fillId="0" borderId="0" xfId="4" applyFont="1" applyAlignment="1">
      <alignment horizontal="right" vertical="center"/>
    </xf>
    <xf numFmtId="0" fontId="41" fillId="0" borderId="0" xfId="4" applyFont="1" applyAlignment="1">
      <alignment horizontal="left" vertical="center"/>
    </xf>
    <xf numFmtId="2" fontId="41" fillId="12" borderId="0" xfId="4" applyNumberFormat="1" applyFont="1" applyFill="1" applyAlignment="1">
      <alignment horizontal="right" vertical="center"/>
    </xf>
    <xf numFmtId="0" fontId="39" fillId="9" borderId="0" xfId="4" applyFont="1" applyFill="1" applyAlignment="1">
      <alignment horizontal="right" vertical="center"/>
    </xf>
    <xf numFmtId="0" fontId="53" fillId="11" borderId="0" xfId="4" applyFont="1" applyFill="1" applyAlignment="1">
      <alignment horizontal="center" vertical="center"/>
    </xf>
    <xf numFmtId="0" fontId="40" fillId="8" borderId="0" xfId="5" applyFont="1" applyFill="1" applyAlignment="1">
      <alignment horizontal="right" vertical="center" wrapText="1" readingOrder="1"/>
    </xf>
    <xf numFmtId="0" fontId="40" fillId="8" borderId="0" xfId="5" applyFont="1" applyFill="1" applyAlignment="1">
      <alignment horizontal="left" vertical="center" wrapText="1" readingOrder="1"/>
    </xf>
    <xf numFmtId="2" fontId="40" fillId="8" borderId="0" xfId="5" applyNumberFormat="1" applyFont="1" applyFill="1" applyAlignment="1">
      <alignment horizontal="right" vertical="center" wrapText="1" readingOrder="1"/>
    </xf>
    <xf numFmtId="0" fontId="41" fillId="7" borderId="57" xfId="0" applyFont="1" applyFill="1" applyBorder="1" applyAlignment="1" applyProtection="1">
      <alignment horizontal="left" vertical="center"/>
      <protection locked="0"/>
    </xf>
    <xf numFmtId="0" fontId="41" fillId="7" borderId="58" xfId="0" applyFont="1" applyFill="1" applyBorder="1" applyAlignment="1" applyProtection="1">
      <alignment horizontal="left" vertical="center"/>
      <protection locked="0"/>
    </xf>
    <xf numFmtId="0" fontId="41" fillId="7" borderId="59" xfId="0" applyFont="1" applyFill="1" applyBorder="1" applyAlignment="1" applyProtection="1">
      <alignment horizontal="left" vertical="center"/>
      <protection locked="0"/>
    </xf>
    <xf numFmtId="0" fontId="41" fillId="7" borderId="87" xfId="0" applyFont="1" applyFill="1" applyBorder="1" applyAlignment="1" applyProtection="1">
      <alignment horizontal="left" vertical="center"/>
      <protection locked="0"/>
    </xf>
    <xf numFmtId="0" fontId="41" fillId="7" borderId="73" xfId="0" applyFont="1" applyFill="1" applyBorder="1" applyAlignment="1" applyProtection="1">
      <alignment horizontal="left" vertical="center"/>
      <protection locked="0"/>
    </xf>
    <xf numFmtId="0" fontId="41" fillId="7" borderId="82" xfId="0" applyFont="1" applyFill="1" applyBorder="1" applyAlignment="1" applyProtection="1">
      <alignment horizontal="left" vertical="center"/>
      <protection locked="0"/>
    </xf>
    <xf numFmtId="0" fontId="39" fillId="7" borderId="57" xfId="0" applyFont="1" applyFill="1" applyBorder="1" applyAlignment="1" applyProtection="1">
      <alignment horizontal="left" vertical="center"/>
      <protection locked="0"/>
    </xf>
    <xf numFmtId="0" fontId="39" fillId="7" borderId="58" xfId="0" applyFont="1" applyFill="1" applyBorder="1" applyAlignment="1" applyProtection="1">
      <alignment horizontal="left" vertical="center"/>
      <protection locked="0"/>
    </xf>
    <xf numFmtId="0" fontId="39" fillId="7" borderId="59" xfId="0" applyFont="1" applyFill="1" applyBorder="1" applyAlignment="1" applyProtection="1">
      <alignment horizontal="left" vertical="center"/>
      <protection locked="0"/>
    </xf>
  </cellXfs>
  <cellStyles count="6">
    <cellStyle name="Hypertextový odkaz" xfId="1" builtinId="8"/>
    <cellStyle name="Normal" xfId="5" xr:uid="{4C7F3575-9177-4891-995A-079C95C9BE54}"/>
    <cellStyle name="Normální" xfId="0" builtinId="0" customBuiltin="1"/>
    <cellStyle name="Normální 2" xfId="2" xr:uid="{3BBBDD63-6758-4D63-861A-B6A9A2F8EBB9}"/>
    <cellStyle name="Normální 3" xfId="3" xr:uid="{9223EBBC-A44F-48A8-ABBA-4B543ADDBD64}"/>
    <cellStyle name="Normální 4" xfId="4" xr:uid="{2CA2AA66-229B-4F00-858A-7417A4A1EB17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4959CD-75FF-4702-9B18-D924CEF9F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6C7F2F-0D2E-46FB-856D-72390F2C1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667571-8991-4757-A865-58719D888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84BDD2-EFC5-4D25-820A-969406AE8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741313001" TargetMode="External"/><Relationship Id="rId2" Type="http://schemas.openxmlformats.org/officeDocument/2006/relationships/hyperlink" Target="https://podminky.urs.cz/item/CS_URS_2022_02/741112061" TargetMode="External"/><Relationship Id="rId1" Type="http://schemas.openxmlformats.org/officeDocument/2006/relationships/hyperlink" Target="https://podminky.urs.cz/item/CS_URS_2022_02/72553920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odminky.urs.cz/item/CS_URS_2022_02/74192030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4788E-E2BE-48EE-96DD-DB1E2476E4B0}">
  <sheetPr>
    <tabColor rgb="FFFF0000"/>
  </sheetPr>
  <dimension ref="A1:G15"/>
  <sheetViews>
    <sheetView tabSelected="1" zoomScale="160" zoomScaleNormal="160" workbookViewId="0">
      <selection activeCell="A7" sqref="A7"/>
    </sheetView>
  </sheetViews>
  <sheetFormatPr defaultRowHeight="11.25" x14ac:dyDescent="0.2"/>
  <cols>
    <col min="1" max="1" width="23.6640625" customWidth="1"/>
    <col min="2" max="3" width="4.6640625" customWidth="1"/>
    <col min="4" max="4" width="16.6640625" customWidth="1"/>
    <col min="5" max="5" width="9" customWidth="1"/>
    <col min="6" max="7" width="20.6640625" customWidth="1"/>
  </cols>
  <sheetData>
    <row r="1" spans="1:7" x14ac:dyDescent="0.2">
      <c r="A1" s="254" t="s">
        <v>486</v>
      </c>
      <c r="B1" s="254"/>
      <c r="C1" s="254"/>
      <c r="D1" s="254"/>
      <c r="E1" s="136" t="s">
        <v>487</v>
      </c>
      <c r="F1" s="255" t="s">
        <v>488</v>
      </c>
      <c r="G1" s="255"/>
    </row>
    <row r="2" spans="1:7" ht="4.9000000000000004" customHeight="1" thickBot="1" x14ac:dyDescent="0.25">
      <c r="A2" s="137"/>
      <c r="B2" s="137"/>
      <c r="C2" s="137"/>
      <c r="D2" s="137"/>
      <c r="E2" s="138"/>
      <c r="F2" s="139"/>
      <c r="G2" s="139"/>
    </row>
    <row r="3" spans="1:7" ht="30" customHeight="1" thickBot="1" x14ac:dyDescent="0.25">
      <c r="A3" s="259" t="s">
        <v>474</v>
      </c>
      <c r="B3" s="260"/>
      <c r="C3" s="260"/>
      <c r="D3" s="260"/>
      <c r="E3" s="260"/>
      <c r="F3" s="260"/>
      <c r="G3" s="261"/>
    </row>
    <row r="4" spans="1:7" ht="15" customHeight="1" thickBot="1" x14ac:dyDescent="0.25">
      <c r="A4" s="140" t="s">
        <v>475</v>
      </c>
      <c r="B4" s="262" t="s">
        <v>489</v>
      </c>
      <c r="C4" s="262"/>
      <c r="D4" s="262"/>
      <c r="E4" s="262"/>
      <c r="F4" s="262"/>
      <c r="G4" s="263"/>
    </row>
    <row r="5" spans="1:7" ht="19.899999999999999" customHeight="1" thickTop="1" thickBot="1" x14ac:dyDescent="0.25">
      <c r="A5" s="132" t="s">
        <v>12</v>
      </c>
      <c r="B5" s="264" t="s">
        <v>476</v>
      </c>
      <c r="C5" s="264"/>
      <c r="D5" s="264"/>
      <c r="E5" s="264"/>
      <c r="F5" s="264"/>
      <c r="G5" s="265"/>
    </row>
    <row r="6" spans="1:7" ht="15" customHeight="1" x14ac:dyDescent="0.2">
      <c r="A6" s="256" t="s">
        <v>480</v>
      </c>
      <c r="B6" s="257"/>
      <c r="C6" s="257"/>
      <c r="D6" s="257"/>
      <c r="E6" s="257"/>
      <c r="F6" s="257"/>
      <c r="G6" s="258"/>
    </row>
    <row r="7" spans="1:7" ht="15" customHeight="1" x14ac:dyDescent="0.2">
      <c r="A7" s="133" t="s">
        <v>481</v>
      </c>
      <c r="B7" s="429"/>
      <c r="C7" s="430"/>
      <c r="D7" s="430"/>
      <c r="E7" s="430"/>
      <c r="F7" s="430"/>
      <c r="G7" s="431"/>
    </row>
    <row r="8" spans="1:7" ht="15" customHeight="1" x14ac:dyDescent="0.2">
      <c r="A8" s="134" t="s">
        <v>477</v>
      </c>
      <c r="B8" s="423"/>
      <c r="C8" s="424"/>
      <c r="D8" s="424"/>
      <c r="E8" s="424"/>
      <c r="F8" s="424"/>
      <c r="G8" s="425"/>
    </row>
    <row r="9" spans="1:7" ht="15" customHeight="1" x14ac:dyDescent="0.2">
      <c r="A9" s="134" t="s">
        <v>478</v>
      </c>
      <c r="B9" s="423"/>
      <c r="C9" s="424"/>
      <c r="D9" s="424"/>
      <c r="E9" s="424"/>
      <c r="F9" s="424"/>
      <c r="G9" s="425"/>
    </row>
    <row r="10" spans="1:7" ht="15" customHeight="1" x14ac:dyDescent="0.2">
      <c r="A10" s="134" t="s">
        <v>15</v>
      </c>
      <c r="B10" s="423"/>
      <c r="C10" s="424"/>
      <c r="D10" s="424"/>
      <c r="E10" s="424"/>
      <c r="F10" s="424"/>
      <c r="G10" s="425"/>
    </row>
    <row r="11" spans="1:7" ht="15" customHeight="1" x14ac:dyDescent="0.2">
      <c r="A11" s="134" t="s">
        <v>479</v>
      </c>
      <c r="B11" s="423"/>
      <c r="C11" s="424"/>
      <c r="D11" s="424"/>
      <c r="E11" s="424"/>
      <c r="F11" s="424"/>
      <c r="G11" s="425"/>
    </row>
    <row r="12" spans="1:7" ht="20.25" customHeight="1" x14ac:dyDescent="0.2">
      <c r="A12" s="134" t="s">
        <v>482</v>
      </c>
      <c r="B12" s="251"/>
      <c r="C12" s="252"/>
      <c r="D12" s="252"/>
      <c r="E12" s="252"/>
      <c r="F12" s="252"/>
      <c r="G12" s="253"/>
    </row>
    <row r="13" spans="1:7" ht="15" customHeight="1" x14ac:dyDescent="0.2">
      <c r="A13" s="134" t="s">
        <v>483</v>
      </c>
      <c r="B13" s="423"/>
      <c r="C13" s="424"/>
      <c r="D13" s="424"/>
      <c r="E13" s="424"/>
      <c r="F13" s="424"/>
      <c r="G13" s="425"/>
    </row>
    <row r="14" spans="1:7" ht="15" customHeight="1" x14ac:dyDescent="0.2">
      <c r="A14" s="134" t="s">
        <v>484</v>
      </c>
      <c r="B14" s="423"/>
      <c r="C14" s="424"/>
      <c r="D14" s="424"/>
      <c r="E14" s="424"/>
      <c r="F14" s="424"/>
      <c r="G14" s="425"/>
    </row>
    <row r="15" spans="1:7" ht="15" customHeight="1" thickBot="1" x14ac:dyDescent="0.25">
      <c r="A15" s="135" t="s">
        <v>485</v>
      </c>
      <c r="B15" s="426"/>
      <c r="C15" s="427"/>
      <c r="D15" s="427"/>
      <c r="E15" s="427"/>
      <c r="F15" s="427"/>
      <c r="G15" s="428"/>
    </row>
  </sheetData>
  <mergeCells count="15">
    <mergeCell ref="B10:G10"/>
    <mergeCell ref="B8:G8"/>
    <mergeCell ref="A3:G3"/>
    <mergeCell ref="B4:G4"/>
    <mergeCell ref="B5:G5"/>
    <mergeCell ref="B7:G7"/>
    <mergeCell ref="B9:G9"/>
    <mergeCell ref="A1:D1"/>
    <mergeCell ref="F1:G1"/>
    <mergeCell ref="A6:G6"/>
    <mergeCell ref="B14:G14"/>
    <mergeCell ref="B15:G15"/>
    <mergeCell ref="B11:G11"/>
    <mergeCell ref="B12:G12"/>
    <mergeCell ref="B13:G1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A3DBF-FDD4-41CF-8F19-8977CC3B2D26}">
  <sheetPr>
    <tabColor rgb="FF92D050"/>
    <pageSetUpPr fitToPage="1"/>
  </sheetPr>
  <dimension ref="A1:T27"/>
  <sheetViews>
    <sheetView workbookViewId="0">
      <selection activeCell="V10" sqref="V10"/>
    </sheetView>
  </sheetViews>
  <sheetFormatPr defaultColWidth="14.83203125" defaultRowHeight="12.75" x14ac:dyDescent="0.2"/>
  <cols>
    <col min="1" max="1" width="4.6640625" style="142" customWidth="1"/>
    <col min="2" max="2" width="7.5" style="142" customWidth="1"/>
    <col min="3" max="3" width="29.5" style="142" customWidth="1"/>
    <col min="4" max="4" width="12.83203125" style="142" customWidth="1"/>
    <col min="5" max="5" width="18" style="142" customWidth="1"/>
    <col min="6" max="6" width="29.5" style="142" customWidth="1"/>
    <col min="7" max="7" width="11.6640625" style="142" customWidth="1"/>
    <col min="8" max="8" width="16.5" style="142" customWidth="1"/>
    <col min="9" max="9" width="29.5" style="142" customWidth="1"/>
    <col min="10" max="10" width="0" style="142" hidden="1" customWidth="1"/>
    <col min="11" max="13" width="14.83203125" style="142" hidden="1" customWidth="1"/>
    <col min="14" max="16" width="0" style="142" hidden="1" customWidth="1"/>
    <col min="17" max="256" width="14.83203125" style="142"/>
    <col min="257" max="257" width="11.6640625" style="142" customWidth="1"/>
    <col min="258" max="258" width="16.5" style="142" customWidth="1"/>
    <col min="259" max="259" width="29.5" style="142" customWidth="1"/>
    <col min="260" max="260" width="12.83203125" style="142" customWidth="1"/>
    <col min="261" max="261" width="18" style="142" customWidth="1"/>
    <col min="262" max="262" width="29.5" style="142" customWidth="1"/>
    <col min="263" max="263" width="11.6640625" style="142" customWidth="1"/>
    <col min="264" max="264" width="16.5" style="142" customWidth="1"/>
    <col min="265" max="265" width="29.5" style="142" customWidth="1"/>
    <col min="266" max="512" width="14.83203125" style="142"/>
    <col min="513" max="513" width="11.6640625" style="142" customWidth="1"/>
    <col min="514" max="514" width="16.5" style="142" customWidth="1"/>
    <col min="515" max="515" width="29.5" style="142" customWidth="1"/>
    <col min="516" max="516" width="12.83203125" style="142" customWidth="1"/>
    <col min="517" max="517" width="18" style="142" customWidth="1"/>
    <col min="518" max="518" width="29.5" style="142" customWidth="1"/>
    <col min="519" max="519" width="11.6640625" style="142" customWidth="1"/>
    <col min="520" max="520" width="16.5" style="142" customWidth="1"/>
    <col min="521" max="521" width="29.5" style="142" customWidth="1"/>
    <col min="522" max="768" width="14.83203125" style="142"/>
    <col min="769" max="769" width="11.6640625" style="142" customWidth="1"/>
    <col min="770" max="770" width="16.5" style="142" customWidth="1"/>
    <col min="771" max="771" width="29.5" style="142" customWidth="1"/>
    <col min="772" max="772" width="12.83203125" style="142" customWidth="1"/>
    <col min="773" max="773" width="18" style="142" customWidth="1"/>
    <col min="774" max="774" width="29.5" style="142" customWidth="1"/>
    <col min="775" max="775" width="11.6640625" style="142" customWidth="1"/>
    <col min="776" max="776" width="16.5" style="142" customWidth="1"/>
    <col min="777" max="777" width="29.5" style="142" customWidth="1"/>
    <col min="778" max="1024" width="14.83203125" style="142"/>
    <col min="1025" max="1025" width="11.6640625" style="142" customWidth="1"/>
    <col min="1026" max="1026" width="16.5" style="142" customWidth="1"/>
    <col min="1027" max="1027" width="29.5" style="142" customWidth="1"/>
    <col min="1028" max="1028" width="12.83203125" style="142" customWidth="1"/>
    <col min="1029" max="1029" width="18" style="142" customWidth="1"/>
    <col min="1030" max="1030" width="29.5" style="142" customWidth="1"/>
    <col min="1031" max="1031" width="11.6640625" style="142" customWidth="1"/>
    <col min="1032" max="1032" width="16.5" style="142" customWidth="1"/>
    <col min="1033" max="1033" width="29.5" style="142" customWidth="1"/>
    <col min="1034" max="1280" width="14.83203125" style="142"/>
    <col min="1281" max="1281" width="11.6640625" style="142" customWidth="1"/>
    <col min="1282" max="1282" width="16.5" style="142" customWidth="1"/>
    <col min="1283" max="1283" width="29.5" style="142" customWidth="1"/>
    <col min="1284" max="1284" width="12.83203125" style="142" customWidth="1"/>
    <col min="1285" max="1285" width="18" style="142" customWidth="1"/>
    <col min="1286" max="1286" width="29.5" style="142" customWidth="1"/>
    <col min="1287" max="1287" width="11.6640625" style="142" customWidth="1"/>
    <col min="1288" max="1288" width="16.5" style="142" customWidth="1"/>
    <col min="1289" max="1289" width="29.5" style="142" customWidth="1"/>
    <col min="1290" max="1536" width="14.83203125" style="142"/>
    <col min="1537" max="1537" width="11.6640625" style="142" customWidth="1"/>
    <col min="1538" max="1538" width="16.5" style="142" customWidth="1"/>
    <col min="1539" max="1539" width="29.5" style="142" customWidth="1"/>
    <col min="1540" max="1540" width="12.83203125" style="142" customWidth="1"/>
    <col min="1541" max="1541" width="18" style="142" customWidth="1"/>
    <col min="1542" max="1542" width="29.5" style="142" customWidth="1"/>
    <col min="1543" max="1543" width="11.6640625" style="142" customWidth="1"/>
    <col min="1544" max="1544" width="16.5" style="142" customWidth="1"/>
    <col min="1545" max="1545" width="29.5" style="142" customWidth="1"/>
    <col min="1546" max="1792" width="14.83203125" style="142"/>
    <col min="1793" max="1793" width="11.6640625" style="142" customWidth="1"/>
    <col min="1794" max="1794" width="16.5" style="142" customWidth="1"/>
    <col min="1795" max="1795" width="29.5" style="142" customWidth="1"/>
    <col min="1796" max="1796" width="12.83203125" style="142" customWidth="1"/>
    <col min="1797" max="1797" width="18" style="142" customWidth="1"/>
    <col min="1798" max="1798" width="29.5" style="142" customWidth="1"/>
    <col min="1799" max="1799" width="11.6640625" style="142" customWidth="1"/>
    <col min="1800" max="1800" width="16.5" style="142" customWidth="1"/>
    <col min="1801" max="1801" width="29.5" style="142" customWidth="1"/>
    <col min="1802" max="2048" width="14.83203125" style="142"/>
    <col min="2049" max="2049" width="11.6640625" style="142" customWidth="1"/>
    <col min="2050" max="2050" width="16.5" style="142" customWidth="1"/>
    <col min="2051" max="2051" width="29.5" style="142" customWidth="1"/>
    <col min="2052" max="2052" width="12.83203125" style="142" customWidth="1"/>
    <col min="2053" max="2053" width="18" style="142" customWidth="1"/>
    <col min="2054" max="2054" width="29.5" style="142" customWidth="1"/>
    <col min="2055" max="2055" width="11.6640625" style="142" customWidth="1"/>
    <col min="2056" max="2056" width="16.5" style="142" customWidth="1"/>
    <col min="2057" max="2057" width="29.5" style="142" customWidth="1"/>
    <col min="2058" max="2304" width="14.83203125" style="142"/>
    <col min="2305" max="2305" width="11.6640625" style="142" customWidth="1"/>
    <col min="2306" max="2306" width="16.5" style="142" customWidth="1"/>
    <col min="2307" max="2307" width="29.5" style="142" customWidth="1"/>
    <col min="2308" max="2308" width="12.83203125" style="142" customWidth="1"/>
    <col min="2309" max="2309" width="18" style="142" customWidth="1"/>
    <col min="2310" max="2310" width="29.5" style="142" customWidth="1"/>
    <col min="2311" max="2311" width="11.6640625" style="142" customWidth="1"/>
    <col min="2312" max="2312" width="16.5" style="142" customWidth="1"/>
    <col min="2313" max="2313" width="29.5" style="142" customWidth="1"/>
    <col min="2314" max="2560" width="14.83203125" style="142"/>
    <col min="2561" max="2561" width="11.6640625" style="142" customWidth="1"/>
    <col min="2562" max="2562" width="16.5" style="142" customWidth="1"/>
    <col min="2563" max="2563" width="29.5" style="142" customWidth="1"/>
    <col min="2564" max="2564" width="12.83203125" style="142" customWidth="1"/>
    <col min="2565" max="2565" width="18" style="142" customWidth="1"/>
    <col min="2566" max="2566" width="29.5" style="142" customWidth="1"/>
    <col min="2567" max="2567" width="11.6640625" style="142" customWidth="1"/>
    <col min="2568" max="2568" width="16.5" style="142" customWidth="1"/>
    <col min="2569" max="2569" width="29.5" style="142" customWidth="1"/>
    <col min="2570" max="2816" width="14.83203125" style="142"/>
    <col min="2817" max="2817" width="11.6640625" style="142" customWidth="1"/>
    <col min="2818" max="2818" width="16.5" style="142" customWidth="1"/>
    <col min="2819" max="2819" width="29.5" style="142" customWidth="1"/>
    <col min="2820" max="2820" width="12.83203125" style="142" customWidth="1"/>
    <col min="2821" max="2821" width="18" style="142" customWidth="1"/>
    <col min="2822" max="2822" width="29.5" style="142" customWidth="1"/>
    <col min="2823" max="2823" width="11.6640625" style="142" customWidth="1"/>
    <col min="2824" max="2824" width="16.5" style="142" customWidth="1"/>
    <col min="2825" max="2825" width="29.5" style="142" customWidth="1"/>
    <col min="2826" max="3072" width="14.83203125" style="142"/>
    <col min="3073" max="3073" width="11.6640625" style="142" customWidth="1"/>
    <col min="3074" max="3074" width="16.5" style="142" customWidth="1"/>
    <col min="3075" max="3075" width="29.5" style="142" customWidth="1"/>
    <col min="3076" max="3076" width="12.83203125" style="142" customWidth="1"/>
    <col min="3077" max="3077" width="18" style="142" customWidth="1"/>
    <col min="3078" max="3078" width="29.5" style="142" customWidth="1"/>
    <col min="3079" max="3079" width="11.6640625" style="142" customWidth="1"/>
    <col min="3080" max="3080" width="16.5" style="142" customWidth="1"/>
    <col min="3081" max="3081" width="29.5" style="142" customWidth="1"/>
    <col min="3082" max="3328" width="14.83203125" style="142"/>
    <col min="3329" max="3329" width="11.6640625" style="142" customWidth="1"/>
    <col min="3330" max="3330" width="16.5" style="142" customWidth="1"/>
    <col min="3331" max="3331" width="29.5" style="142" customWidth="1"/>
    <col min="3332" max="3332" width="12.83203125" style="142" customWidth="1"/>
    <col min="3333" max="3333" width="18" style="142" customWidth="1"/>
    <col min="3334" max="3334" width="29.5" style="142" customWidth="1"/>
    <col min="3335" max="3335" width="11.6640625" style="142" customWidth="1"/>
    <col min="3336" max="3336" width="16.5" style="142" customWidth="1"/>
    <col min="3337" max="3337" width="29.5" style="142" customWidth="1"/>
    <col min="3338" max="3584" width="14.83203125" style="142"/>
    <col min="3585" max="3585" width="11.6640625" style="142" customWidth="1"/>
    <col min="3586" max="3586" width="16.5" style="142" customWidth="1"/>
    <col min="3587" max="3587" width="29.5" style="142" customWidth="1"/>
    <col min="3588" max="3588" width="12.83203125" style="142" customWidth="1"/>
    <col min="3589" max="3589" width="18" style="142" customWidth="1"/>
    <col min="3590" max="3590" width="29.5" style="142" customWidth="1"/>
    <col min="3591" max="3591" width="11.6640625" style="142" customWidth="1"/>
    <col min="3592" max="3592" width="16.5" style="142" customWidth="1"/>
    <col min="3593" max="3593" width="29.5" style="142" customWidth="1"/>
    <col min="3594" max="3840" width="14.83203125" style="142"/>
    <col min="3841" max="3841" width="11.6640625" style="142" customWidth="1"/>
    <col min="3842" max="3842" width="16.5" style="142" customWidth="1"/>
    <col min="3843" max="3843" width="29.5" style="142" customWidth="1"/>
    <col min="3844" max="3844" width="12.83203125" style="142" customWidth="1"/>
    <col min="3845" max="3845" width="18" style="142" customWidth="1"/>
    <col min="3846" max="3846" width="29.5" style="142" customWidth="1"/>
    <col min="3847" max="3847" width="11.6640625" style="142" customWidth="1"/>
    <col min="3848" max="3848" width="16.5" style="142" customWidth="1"/>
    <col min="3849" max="3849" width="29.5" style="142" customWidth="1"/>
    <col min="3850" max="4096" width="14.83203125" style="142"/>
    <col min="4097" max="4097" width="11.6640625" style="142" customWidth="1"/>
    <col min="4098" max="4098" width="16.5" style="142" customWidth="1"/>
    <col min="4099" max="4099" width="29.5" style="142" customWidth="1"/>
    <col min="4100" max="4100" width="12.83203125" style="142" customWidth="1"/>
    <col min="4101" max="4101" width="18" style="142" customWidth="1"/>
    <col min="4102" max="4102" width="29.5" style="142" customWidth="1"/>
    <col min="4103" max="4103" width="11.6640625" style="142" customWidth="1"/>
    <col min="4104" max="4104" width="16.5" style="142" customWidth="1"/>
    <col min="4105" max="4105" width="29.5" style="142" customWidth="1"/>
    <col min="4106" max="4352" width="14.83203125" style="142"/>
    <col min="4353" max="4353" width="11.6640625" style="142" customWidth="1"/>
    <col min="4354" max="4354" width="16.5" style="142" customWidth="1"/>
    <col min="4355" max="4355" width="29.5" style="142" customWidth="1"/>
    <col min="4356" max="4356" width="12.83203125" style="142" customWidth="1"/>
    <col min="4357" max="4357" width="18" style="142" customWidth="1"/>
    <col min="4358" max="4358" width="29.5" style="142" customWidth="1"/>
    <col min="4359" max="4359" width="11.6640625" style="142" customWidth="1"/>
    <col min="4360" max="4360" width="16.5" style="142" customWidth="1"/>
    <col min="4361" max="4361" width="29.5" style="142" customWidth="1"/>
    <col min="4362" max="4608" width="14.83203125" style="142"/>
    <col min="4609" max="4609" width="11.6640625" style="142" customWidth="1"/>
    <col min="4610" max="4610" width="16.5" style="142" customWidth="1"/>
    <col min="4611" max="4611" width="29.5" style="142" customWidth="1"/>
    <col min="4612" max="4612" width="12.83203125" style="142" customWidth="1"/>
    <col min="4613" max="4613" width="18" style="142" customWidth="1"/>
    <col min="4614" max="4614" width="29.5" style="142" customWidth="1"/>
    <col min="4615" max="4615" width="11.6640625" style="142" customWidth="1"/>
    <col min="4616" max="4616" width="16.5" style="142" customWidth="1"/>
    <col min="4617" max="4617" width="29.5" style="142" customWidth="1"/>
    <col min="4618" max="4864" width="14.83203125" style="142"/>
    <col min="4865" max="4865" width="11.6640625" style="142" customWidth="1"/>
    <col min="4866" max="4866" width="16.5" style="142" customWidth="1"/>
    <col min="4867" max="4867" width="29.5" style="142" customWidth="1"/>
    <col min="4868" max="4868" width="12.83203125" style="142" customWidth="1"/>
    <col min="4869" max="4869" width="18" style="142" customWidth="1"/>
    <col min="4870" max="4870" width="29.5" style="142" customWidth="1"/>
    <col min="4871" max="4871" width="11.6640625" style="142" customWidth="1"/>
    <col min="4872" max="4872" width="16.5" style="142" customWidth="1"/>
    <col min="4873" max="4873" width="29.5" style="142" customWidth="1"/>
    <col min="4874" max="5120" width="14.83203125" style="142"/>
    <col min="5121" max="5121" width="11.6640625" style="142" customWidth="1"/>
    <col min="5122" max="5122" width="16.5" style="142" customWidth="1"/>
    <col min="5123" max="5123" width="29.5" style="142" customWidth="1"/>
    <col min="5124" max="5124" width="12.83203125" style="142" customWidth="1"/>
    <col min="5125" max="5125" width="18" style="142" customWidth="1"/>
    <col min="5126" max="5126" width="29.5" style="142" customWidth="1"/>
    <col min="5127" max="5127" width="11.6640625" style="142" customWidth="1"/>
    <col min="5128" max="5128" width="16.5" style="142" customWidth="1"/>
    <col min="5129" max="5129" width="29.5" style="142" customWidth="1"/>
    <col min="5130" max="5376" width="14.83203125" style="142"/>
    <col min="5377" max="5377" width="11.6640625" style="142" customWidth="1"/>
    <col min="5378" max="5378" width="16.5" style="142" customWidth="1"/>
    <col min="5379" max="5379" width="29.5" style="142" customWidth="1"/>
    <col min="5380" max="5380" width="12.83203125" style="142" customWidth="1"/>
    <col min="5381" max="5381" width="18" style="142" customWidth="1"/>
    <col min="5382" max="5382" width="29.5" style="142" customWidth="1"/>
    <col min="5383" max="5383" width="11.6640625" style="142" customWidth="1"/>
    <col min="5384" max="5384" width="16.5" style="142" customWidth="1"/>
    <col min="5385" max="5385" width="29.5" style="142" customWidth="1"/>
    <col min="5386" max="5632" width="14.83203125" style="142"/>
    <col min="5633" max="5633" width="11.6640625" style="142" customWidth="1"/>
    <col min="5634" max="5634" width="16.5" style="142" customWidth="1"/>
    <col min="5635" max="5635" width="29.5" style="142" customWidth="1"/>
    <col min="5636" max="5636" width="12.83203125" style="142" customWidth="1"/>
    <col min="5637" max="5637" width="18" style="142" customWidth="1"/>
    <col min="5638" max="5638" width="29.5" style="142" customWidth="1"/>
    <col min="5639" max="5639" width="11.6640625" style="142" customWidth="1"/>
    <col min="5640" max="5640" width="16.5" style="142" customWidth="1"/>
    <col min="5641" max="5641" width="29.5" style="142" customWidth="1"/>
    <col min="5642" max="5888" width="14.83203125" style="142"/>
    <col min="5889" max="5889" width="11.6640625" style="142" customWidth="1"/>
    <col min="5890" max="5890" width="16.5" style="142" customWidth="1"/>
    <col min="5891" max="5891" width="29.5" style="142" customWidth="1"/>
    <col min="5892" max="5892" width="12.83203125" style="142" customWidth="1"/>
    <col min="5893" max="5893" width="18" style="142" customWidth="1"/>
    <col min="5894" max="5894" width="29.5" style="142" customWidth="1"/>
    <col min="5895" max="5895" width="11.6640625" style="142" customWidth="1"/>
    <col min="5896" max="5896" width="16.5" style="142" customWidth="1"/>
    <col min="5897" max="5897" width="29.5" style="142" customWidth="1"/>
    <col min="5898" max="6144" width="14.83203125" style="142"/>
    <col min="6145" max="6145" width="11.6640625" style="142" customWidth="1"/>
    <col min="6146" max="6146" width="16.5" style="142" customWidth="1"/>
    <col min="6147" max="6147" width="29.5" style="142" customWidth="1"/>
    <col min="6148" max="6148" width="12.83203125" style="142" customWidth="1"/>
    <col min="6149" max="6149" width="18" style="142" customWidth="1"/>
    <col min="6150" max="6150" width="29.5" style="142" customWidth="1"/>
    <col min="6151" max="6151" width="11.6640625" style="142" customWidth="1"/>
    <col min="6152" max="6152" width="16.5" style="142" customWidth="1"/>
    <col min="6153" max="6153" width="29.5" style="142" customWidth="1"/>
    <col min="6154" max="6400" width="14.83203125" style="142"/>
    <col min="6401" max="6401" width="11.6640625" style="142" customWidth="1"/>
    <col min="6402" max="6402" width="16.5" style="142" customWidth="1"/>
    <col min="6403" max="6403" width="29.5" style="142" customWidth="1"/>
    <col min="6404" max="6404" width="12.83203125" style="142" customWidth="1"/>
    <col min="6405" max="6405" width="18" style="142" customWidth="1"/>
    <col min="6406" max="6406" width="29.5" style="142" customWidth="1"/>
    <col min="6407" max="6407" width="11.6640625" style="142" customWidth="1"/>
    <col min="6408" max="6408" width="16.5" style="142" customWidth="1"/>
    <col min="6409" max="6409" width="29.5" style="142" customWidth="1"/>
    <col min="6410" max="6656" width="14.83203125" style="142"/>
    <col min="6657" max="6657" width="11.6640625" style="142" customWidth="1"/>
    <col min="6658" max="6658" width="16.5" style="142" customWidth="1"/>
    <col min="6659" max="6659" width="29.5" style="142" customWidth="1"/>
    <col min="6660" max="6660" width="12.83203125" style="142" customWidth="1"/>
    <col min="6661" max="6661" width="18" style="142" customWidth="1"/>
    <col min="6662" max="6662" width="29.5" style="142" customWidth="1"/>
    <col min="6663" max="6663" width="11.6640625" style="142" customWidth="1"/>
    <col min="6664" max="6664" width="16.5" style="142" customWidth="1"/>
    <col min="6665" max="6665" width="29.5" style="142" customWidth="1"/>
    <col min="6666" max="6912" width="14.83203125" style="142"/>
    <col min="6913" max="6913" width="11.6640625" style="142" customWidth="1"/>
    <col min="6914" max="6914" width="16.5" style="142" customWidth="1"/>
    <col min="6915" max="6915" width="29.5" style="142" customWidth="1"/>
    <col min="6916" max="6916" width="12.83203125" style="142" customWidth="1"/>
    <col min="6917" max="6917" width="18" style="142" customWidth="1"/>
    <col min="6918" max="6918" width="29.5" style="142" customWidth="1"/>
    <col min="6919" max="6919" width="11.6640625" style="142" customWidth="1"/>
    <col min="6920" max="6920" width="16.5" style="142" customWidth="1"/>
    <col min="6921" max="6921" width="29.5" style="142" customWidth="1"/>
    <col min="6922" max="7168" width="14.83203125" style="142"/>
    <col min="7169" max="7169" width="11.6640625" style="142" customWidth="1"/>
    <col min="7170" max="7170" width="16.5" style="142" customWidth="1"/>
    <col min="7171" max="7171" width="29.5" style="142" customWidth="1"/>
    <col min="7172" max="7172" width="12.83203125" style="142" customWidth="1"/>
    <col min="7173" max="7173" width="18" style="142" customWidth="1"/>
    <col min="7174" max="7174" width="29.5" style="142" customWidth="1"/>
    <col min="7175" max="7175" width="11.6640625" style="142" customWidth="1"/>
    <col min="7176" max="7176" width="16.5" style="142" customWidth="1"/>
    <col min="7177" max="7177" width="29.5" style="142" customWidth="1"/>
    <col min="7178" max="7424" width="14.83203125" style="142"/>
    <col min="7425" max="7425" width="11.6640625" style="142" customWidth="1"/>
    <col min="7426" max="7426" width="16.5" style="142" customWidth="1"/>
    <col min="7427" max="7427" width="29.5" style="142" customWidth="1"/>
    <col min="7428" max="7428" width="12.83203125" style="142" customWidth="1"/>
    <col min="7429" max="7429" width="18" style="142" customWidth="1"/>
    <col min="7430" max="7430" width="29.5" style="142" customWidth="1"/>
    <col min="7431" max="7431" width="11.6640625" style="142" customWidth="1"/>
    <col min="7432" max="7432" width="16.5" style="142" customWidth="1"/>
    <col min="7433" max="7433" width="29.5" style="142" customWidth="1"/>
    <col min="7434" max="7680" width="14.83203125" style="142"/>
    <col min="7681" max="7681" width="11.6640625" style="142" customWidth="1"/>
    <col min="7682" max="7682" width="16.5" style="142" customWidth="1"/>
    <col min="7683" max="7683" width="29.5" style="142" customWidth="1"/>
    <col min="7684" max="7684" width="12.83203125" style="142" customWidth="1"/>
    <col min="7685" max="7685" width="18" style="142" customWidth="1"/>
    <col min="7686" max="7686" width="29.5" style="142" customWidth="1"/>
    <col min="7687" max="7687" width="11.6640625" style="142" customWidth="1"/>
    <col min="7688" max="7688" width="16.5" style="142" customWidth="1"/>
    <col min="7689" max="7689" width="29.5" style="142" customWidth="1"/>
    <col min="7690" max="7936" width="14.83203125" style="142"/>
    <col min="7937" max="7937" width="11.6640625" style="142" customWidth="1"/>
    <col min="7938" max="7938" width="16.5" style="142" customWidth="1"/>
    <col min="7939" max="7939" width="29.5" style="142" customWidth="1"/>
    <col min="7940" max="7940" width="12.83203125" style="142" customWidth="1"/>
    <col min="7941" max="7941" width="18" style="142" customWidth="1"/>
    <col min="7942" max="7942" width="29.5" style="142" customWidth="1"/>
    <col min="7943" max="7943" width="11.6640625" style="142" customWidth="1"/>
    <col min="7944" max="7944" width="16.5" style="142" customWidth="1"/>
    <col min="7945" max="7945" width="29.5" style="142" customWidth="1"/>
    <col min="7946" max="8192" width="14.83203125" style="142"/>
    <col min="8193" max="8193" width="11.6640625" style="142" customWidth="1"/>
    <col min="8194" max="8194" width="16.5" style="142" customWidth="1"/>
    <col min="8195" max="8195" width="29.5" style="142" customWidth="1"/>
    <col min="8196" max="8196" width="12.83203125" style="142" customWidth="1"/>
    <col min="8197" max="8197" width="18" style="142" customWidth="1"/>
    <col min="8198" max="8198" width="29.5" style="142" customWidth="1"/>
    <col min="8199" max="8199" width="11.6640625" style="142" customWidth="1"/>
    <col min="8200" max="8200" width="16.5" style="142" customWidth="1"/>
    <col min="8201" max="8201" width="29.5" style="142" customWidth="1"/>
    <col min="8202" max="8448" width="14.83203125" style="142"/>
    <col min="8449" max="8449" width="11.6640625" style="142" customWidth="1"/>
    <col min="8450" max="8450" width="16.5" style="142" customWidth="1"/>
    <col min="8451" max="8451" width="29.5" style="142" customWidth="1"/>
    <col min="8452" max="8452" width="12.83203125" style="142" customWidth="1"/>
    <col min="8453" max="8453" width="18" style="142" customWidth="1"/>
    <col min="8454" max="8454" width="29.5" style="142" customWidth="1"/>
    <col min="8455" max="8455" width="11.6640625" style="142" customWidth="1"/>
    <col min="8456" max="8456" width="16.5" style="142" customWidth="1"/>
    <col min="8457" max="8457" width="29.5" style="142" customWidth="1"/>
    <col min="8458" max="8704" width="14.83203125" style="142"/>
    <col min="8705" max="8705" width="11.6640625" style="142" customWidth="1"/>
    <col min="8706" max="8706" width="16.5" style="142" customWidth="1"/>
    <col min="8707" max="8707" width="29.5" style="142" customWidth="1"/>
    <col min="8708" max="8708" width="12.83203125" style="142" customWidth="1"/>
    <col min="8709" max="8709" width="18" style="142" customWidth="1"/>
    <col min="8710" max="8710" width="29.5" style="142" customWidth="1"/>
    <col min="8711" max="8711" width="11.6640625" style="142" customWidth="1"/>
    <col min="8712" max="8712" width="16.5" style="142" customWidth="1"/>
    <col min="8713" max="8713" width="29.5" style="142" customWidth="1"/>
    <col min="8714" max="8960" width="14.83203125" style="142"/>
    <col min="8961" max="8961" width="11.6640625" style="142" customWidth="1"/>
    <col min="8962" max="8962" width="16.5" style="142" customWidth="1"/>
    <col min="8963" max="8963" width="29.5" style="142" customWidth="1"/>
    <col min="8964" max="8964" width="12.83203125" style="142" customWidth="1"/>
    <col min="8965" max="8965" width="18" style="142" customWidth="1"/>
    <col min="8966" max="8966" width="29.5" style="142" customWidth="1"/>
    <col min="8967" max="8967" width="11.6640625" style="142" customWidth="1"/>
    <col min="8968" max="8968" width="16.5" style="142" customWidth="1"/>
    <col min="8969" max="8969" width="29.5" style="142" customWidth="1"/>
    <col min="8970" max="9216" width="14.83203125" style="142"/>
    <col min="9217" max="9217" width="11.6640625" style="142" customWidth="1"/>
    <col min="9218" max="9218" width="16.5" style="142" customWidth="1"/>
    <col min="9219" max="9219" width="29.5" style="142" customWidth="1"/>
    <col min="9220" max="9220" width="12.83203125" style="142" customWidth="1"/>
    <col min="9221" max="9221" width="18" style="142" customWidth="1"/>
    <col min="9222" max="9222" width="29.5" style="142" customWidth="1"/>
    <col min="9223" max="9223" width="11.6640625" style="142" customWidth="1"/>
    <col min="9224" max="9224" width="16.5" style="142" customWidth="1"/>
    <col min="9225" max="9225" width="29.5" style="142" customWidth="1"/>
    <col min="9226" max="9472" width="14.83203125" style="142"/>
    <col min="9473" max="9473" width="11.6640625" style="142" customWidth="1"/>
    <col min="9474" max="9474" width="16.5" style="142" customWidth="1"/>
    <col min="9475" max="9475" width="29.5" style="142" customWidth="1"/>
    <col min="9476" max="9476" width="12.83203125" style="142" customWidth="1"/>
    <col min="9477" max="9477" width="18" style="142" customWidth="1"/>
    <col min="9478" max="9478" width="29.5" style="142" customWidth="1"/>
    <col min="9479" max="9479" width="11.6640625" style="142" customWidth="1"/>
    <col min="9480" max="9480" width="16.5" style="142" customWidth="1"/>
    <col min="9481" max="9481" width="29.5" style="142" customWidth="1"/>
    <col min="9482" max="9728" width="14.83203125" style="142"/>
    <col min="9729" max="9729" width="11.6640625" style="142" customWidth="1"/>
    <col min="9730" max="9730" width="16.5" style="142" customWidth="1"/>
    <col min="9731" max="9731" width="29.5" style="142" customWidth="1"/>
    <col min="9732" max="9732" width="12.83203125" style="142" customWidth="1"/>
    <col min="9733" max="9733" width="18" style="142" customWidth="1"/>
    <col min="9734" max="9734" width="29.5" style="142" customWidth="1"/>
    <col min="9735" max="9735" width="11.6640625" style="142" customWidth="1"/>
    <col min="9736" max="9736" width="16.5" style="142" customWidth="1"/>
    <col min="9737" max="9737" width="29.5" style="142" customWidth="1"/>
    <col min="9738" max="9984" width="14.83203125" style="142"/>
    <col min="9985" max="9985" width="11.6640625" style="142" customWidth="1"/>
    <col min="9986" max="9986" width="16.5" style="142" customWidth="1"/>
    <col min="9987" max="9987" width="29.5" style="142" customWidth="1"/>
    <col min="9988" max="9988" width="12.83203125" style="142" customWidth="1"/>
    <col min="9989" max="9989" width="18" style="142" customWidth="1"/>
    <col min="9990" max="9990" width="29.5" style="142" customWidth="1"/>
    <col min="9991" max="9991" width="11.6640625" style="142" customWidth="1"/>
    <col min="9992" max="9992" width="16.5" style="142" customWidth="1"/>
    <col min="9993" max="9993" width="29.5" style="142" customWidth="1"/>
    <col min="9994" max="10240" width="14.83203125" style="142"/>
    <col min="10241" max="10241" width="11.6640625" style="142" customWidth="1"/>
    <col min="10242" max="10242" width="16.5" style="142" customWidth="1"/>
    <col min="10243" max="10243" width="29.5" style="142" customWidth="1"/>
    <col min="10244" max="10244" width="12.83203125" style="142" customWidth="1"/>
    <col min="10245" max="10245" width="18" style="142" customWidth="1"/>
    <col min="10246" max="10246" width="29.5" style="142" customWidth="1"/>
    <col min="10247" max="10247" width="11.6640625" style="142" customWidth="1"/>
    <col min="10248" max="10248" width="16.5" style="142" customWidth="1"/>
    <col min="10249" max="10249" width="29.5" style="142" customWidth="1"/>
    <col min="10250" max="10496" width="14.83203125" style="142"/>
    <col min="10497" max="10497" width="11.6640625" style="142" customWidth="1"/>
    <col min="10498" max="10498" width="16.5" style="142" customWidth="1"/>
    <col min="10499" max="10499" width="29.5" style="142" customWidth="1"/>
    <col min="10500" max="10500" width="12.83203125" style="142" customWidth="1"/>
    <col min="10501" max="10501" width="18" style="142" customWidth="1"/>
    <col min="10502" max="10502" width="29.5" style="142" customWidth="1"/>
    <col min="10503" max="10503" width="11.6640625" style="142" customWidth="1"/>
    <col min="10504" max="10504" width="16.5" style="142" customWidth="1"/>
    <col min="10505" max="10505" width="29.5" style="142" customWidth="1"/>
    <col min="10506" max="10752" width="14.83203125" style="142"/>
    <col min="10753" max="10753" width="11.6640625" style="142" customWidth="1"/>
    <col min="10754" max="10754" width="16.5" style="142" customWidth="1"/>
    <col min="10755" max="10755" width="29.5" style="142" customWidth="1"/>
    <col min="10756" max="10756" width="12.83203125" style="142" customWidth="1"/>
    <col min="10757" max="10757" width="18" style="142" customWidth="1"/>
    <col min="10758" max="10758" width="29.5" style="142" customWidth="1"/>
    <col min="10759" max="10759" width="11.6640625" style="142" customWidth="1"/>
    <col min="10760" max="10760" width="16.5" style="142" customWidth="1"/>
    <col min="10761" max="10761" width="29.5" style="142" customWidth="1"/>
    <col min="10762" max="11008" width="14.83203125" style="142"/>
    <col min="11009" max="11009" width="11.6640625" style="142" customWidth="1"/>
    <col min="11010" max="11010" width="16.5" style="142" customWidth="1"/>
    <col min="11011" max="11011" width="29.5" style="142" customWidth="1"/>
    <col min="11012" max="11012" width="12.83203125" style="142" customWidth="1"/>
    <col min="11013" max="11013" width="18" style="142" customWidth="1"/>
    <col min="11014" max="11014" width="29.5" style="142" customWidth="1"/>
    <col min="11015" max="11015" width="11.6640625" style="142" customWidth="1"/>
    <col min="11016" max="11016" width="16.5" style="142" customWidth="1"/>
    <col min="11017" max="11017" width="29.5" style="142" customWidth="1"/>
    <col min="11018" max="11264" width="14.83203125" style="142"/>
    <col min="11265" max="11265" width="11.6640625" style="142" customWidth="1"/>
    <col min="11266" max="11266" width="16.5" style="142" customWidth="1"/>
    <col min="11267" max="11267" width="29.5" style="142" customWidth="1"/>
    <col min="11268" max="11268" width="12.83203125" style="142" customWidth="1"/>
    <col min="11269" max="11269" width="18" style="142" customWidth="1"/>
    <col min="11270" max="11270" width="29.5" style="142" customWidth="1"/>
    <col min="11271" max="11271" width="11.6640625" style="142" customWidth="1"/>
    <col min="11272" max="11272" width="16.5" style="142" customWidth="1"/>
    <col min="11273" max="11273" width="29.5" style="142" customWidth="1"/>
    <col min="11274" max="11520" width="14.83203125" style="142"/>
    <col min="11521" max="11521" width="11.6640625" style="142" customWidth="1"/>
    <col min="11522" max="11522" width="16.5" style="142" customWidth="1"/>
    <col min="11523" max="11523" width="29.5" style="142" customWidth="1"/>
    <col min="11524" max="11524" width="12.83203125" style="142" customWidth="1"/>
    <col min="11525" max="11525" width="18" style="142" customWidth="1"/>
    <col min="11526" max="11526" width="29.5" style="142" customWidth="1"/>
    <col min="11527" max="11527" width="11.6640625" style="142" customWidth="1"/>
    <col min="11528" max="11528" width="16.5" style="142" customWidth="1"/>
    <col min="11529" max="11529" width="29.5" style="142" customWidth="1"/>
    <col min="11530" max="11776" width="14.83203125" style="142"/>
    <col min="11777" max="11777" width="11.6640625" style="142" customWidth="1"/>
    <col min="11778" max="11778" width="16.5" style="142" customWidth="1"/>
    <col min="11779" max="11779" width="29.5" style="142" customWidth="1"/>
    <col min="11780" max="11780" width="12.83203125" style="142" customWidth="1"/>
    <col min="11781" max="11781" width="18" style="142" customWidth="1"/>
    <col min="11782" max="11782" width="29.5" style="142" customWidth="1"/>
    <col min="11783" max="11783" width="11.6640625" style="142" customWidth="1"/>
    <col min="11784" max="11784" width="16.5" style="142" customWidth="1"/>
    <col min="11785" max="11785" width="29.5" style="142" customWidth="1"/>
    <col min="11786" max="12032" width="14.83203125" style="142"/>
    <col min="12033" max="12033" width="11.6640625" style="142" customWidth="1"/>
    <col min="12034" max="12034" width="16.5" style="142" customWidth="1"/>
    <col min="12035" max="12035" width="29.5" style="142" customWidth="1"/>
    <col min="12036" max="12036" width="12.83203125" style="142" customWidth="1"/>
    <col min="12037" max="12037" width="18" style="142" customWidth="1"/>
    <col min="12038" max="12038" width="29.5" style="142" customWidth="1"/>
    <col min="12039" max="12039" width="11.6640625" style="142" customWidth="1"/>
    <col min="12040" max="12040" width="16.5" style="142" customWidth="1"/>
    <col min="12041" max="12041" width="29.5" style="142" customWidth="1"/>
    <col min="12042" max="12288" width="14.83203125" style="142"/>
    <col min="12289" max="12289" width="11.6640625" style="142" customWidth="1"/>
    <col min="12290" max="12290" width="16.5" style="142" customWidth="1"/>
    <col min="12291" max="12291" width="29.5" style="142" customWidth="1"/>
    <col min="12292" max="12292" width="12.83203125" style="142" customWidth="1"/>
    <col min="12293" max="12293" width="18" style="142" customWidth="1"/>
    <col min="12294" max="12294" width="29.5" style="142" customWidth="1"/>
    <col min="12295" max="12295" width="11.6640625" style="142" customWidth="1"/>
    <col min="12296" max="12296" width="16.5" style="142" customWidth="1"/>
    <col min="12297" max="12297" width="29.5" style="142" customWidth="1"/>
    <col min="12298" max="12544" width="14.83203125" style="142"/>
    <col min="12545" max="12545" width="11.6640625" style="142" customWidth="1"/>
    <col min="12546" max="12546" width="16.5" style="142" customWidth="1"/>
    <col min="12547" max="12547" width="29.5" style="142" customWidth="1"/>
    <col min="12548" max="12548" width="12.83203125" style="142" customWidth="1"/>
    <col min="12549" max="12549" width="18" style="142" customWidth="1"/>
    <col min="12550" max="12550" width="29.5" style="142" customWidth="1"/>
    <col min="12551" max="12551" width="11.6640625" style="142" customWidth="1"/>
    <col min="12552" max="12552" width="16.5" style="142" customWidth="1"/>
    <col min="12553" max="12553" width="29.5" style="142" customWidth="1"/>
    <col min="12554" max="12800" width="14.83203125" style="142"/>
    <col min="12801" max="12801" width="11.6640625" style="142" customWidth="1"/>
    <col min="12802" max="12802" width="16.5" style="142" customWidth="1"/>
    <col min="12803" max="12803" width="29.5" style="142" customWidth="1"/>
    <col min="12804" max="12804" width="12.83203125" style="142" customWidth="1"/>
    <col min="12805" max="12805" width="18" style="142" customWidth="1"/>
    <col min="12806" max="12806" width="29.5" style="142" customWidth="1"/>
    <col min="12807" max="12807" width="11.6640625" style="142" customWidth="1"/>
    <col min="12808" max="12808" width="16.5" style="142" customWidth="1"/>
    <col min="12809" max="12809" width="29.5" style="142" customWidth="1"/>
    <col min="12810" max="13056" width="14.83203125" style="142"/>
    <col min="13057" max="13057" width="11.6640625" style="142" customWidth="1"/>
    <col min="13058" max="13058" width="16.5" style="142" customWidth="1"/>
    <col min="13059" max="13059" width="29.5" style="142" customWidth="1"/>
    <col min="13060" max="13060" width="12.83203125" style="142" customWidth="1"/>
    <col min="13061" max="13061" width="18" style="142" customWidth="1"/>
    <col min="13062" max="13062" width="29.5" style="142" customWidth="1"/>
    <col min="13063" max="13063" width="11.6640625" style="142" customWidth="1"/>
    <col min="13064" max="13064" width="16.5" style="142" customWidth="1"/>
    <col min="13065" max="13065" width="29.5" style="142" customWidth="1"/>
    <col min="13066" max="13312" width="14.83203125" style="142"/>
    <col min="13313" max="13313" width="11.6640625" style="142" customWidth="1"/>
    <col min="13314" max="13314" width="16.5" style="142" customWidth="1"/>
    <col min="13315" max="13315" width="29.5" style="142" customWidth="1"/>
    <col min="13316" max="13316" width="12.83203125" style="142" customWidth="1"/>
    <col min="13317" max="13317" width="18" style="142" customWidth="1"/>
    <col min="13318" max="13318" width="29.5" style="142" customWidth="1"/>
    <col min="13319" max="13319" width="11.6640625" style="142" customWidth="1"/>
    <col min="13320" max="13320" width="16.5" style="142" customWidth="1"/>
    <col min="13321" max="13321" width="29.5" style="142" customWidth="1"/>
    <col min="13322" max="13568" width="14.83203125" style="142"/>
    <col min="13569" max="13569" width="11.6640625" style="142" customWidth="1"/>
    <col min="13570" max="13570" width="16.5" style="142" customWidth="1"/>
    <col min="13571" max="13571" width="29.5" style="142" customWidth="1"/>
    <col min="13572" max="13572" width="12.83203125" style="142" customWidth="1"/>
    <col min="13573" max="13573" width="18" style="142" customWidth="1"/>
    <col min="13574" max="13574" width="29.5" style="142" customWidth="1"/>
    <col min="13575" max="13575" width="11.6640625" style="142" customWidth="1"/>
    <col min="13576" max="13576" width="16.5" style="142" customWidth="1"/>
    <col min="13577" max="13577" width="29.5" style="142" customWidth="1"/>
    <col min="13578" max="13824" width="14.83203125" style="142"/>
    <col min="13825" max="13825" width="11.6640625" style="142" customWidth="1"/>
    <col min="13826" max="13826" width="16.5" style="142" customWidth="1"/>
    <col min="13827" max="13827" width="29.5" style="142" customWidth="1"/>
    <col min="13828" max="13828" width="12.83203125" style="142" customWidth="1"/>
    <col min="13829" max="13829" width="18" style="142" customWidth="1"/>
    <col min="13830" max="13830" width="29.5" style="142" customWidth="1"/>
    <col min="13831" max="13831" width="11.6640625" style="142" customWidth="1"/>
    <col min="13832" max="13832" width="16.5" style="142" customWidth="1"/>
    <col min="13833" max="13833" width="29.5" style="142" customWidth="1"/>
    <col min="13834" max="14080" width="14.83203125" style="142"/>
    <col min="14081" max="14081" width="11.6640625" style="142" customWidth="1"/>
    <col min="14082" max="14082" width="16.5" style="142" customWidth="1"/>
    <col min="14083" max="14083" width="29.5" style="142" customWidth="1"/>
    <col min="14084" max="14084" width="12.83203125" style="142" customWidth="1"/>
    <col min="14085" max="14085" width="18" style="142" customWidth="1"/>
    <col min="14086" max="14086" width="29.5" style="142" customWidth="1"/>
    <col min="14087" max="14087" width="11.6640625" style="142" customWidth="1"/>
    <col min="14088" max="14088" width="16.5" style="142" customWidth="1"/>
    <col min="14089" max="14089" width="29.5" style="142" customWidth="1"/>
    <col min="14090" max="14336" width="14.83203125" style="142"/>
    <col min="14337" max="14337" width="11.6640625" style="142" customWidth="1"/>
    <col min="14338" max="14338" width="16.5" style="142" customWidth="1"/>
    <col min="14339" max="14339" width="29.5" style="142" customWidth="1"/>
    <col min="14340" max="14340" width="12.83203125" style="142" customWidth="1"/>
    <col min="14341" max="14341" width="18" style="142" customWidth="1"/>
    <col min="14342" max="14342" width="29.5" style="142" customWidth="1"/>
    <col min="14343" max="14343" width="11.6640625" style="142" customWidth="1"/>
    <col min="14344" max="14344" width="16.5" style="142" customWidth="1"/>
    <col min="14345" max="14345" width="29.5" style="142" customWidth="1"/>
    <col min="14346" max="14592" width="14.83203125" style="142"/>
    <col min="14593" max="14593" width="11.6640625" style="142" customWidth="1"/>
    <col min="14594" max="14594" width="16.5" style="142" customWidth="1"/>
    <col min="14595" max="14595" width="29.5" style="142" customWidth="1"/>
    <col min="14596" max="14596" width="12.83203125" style="142" customWidth="1"/>
    <col min="14597" max="14597" width="18" style="142" customWidth="1"/>
    <col min="14598" max="14598" width="29.5" style="142" customWidth="1"/>
    <col min="14599" max="14599" width="11.6640625" style="142" customWidth="1"/>
    <col min="14600" max="14600" width="16.5" style="142" customWidth="1"/>
    <col min="14601" max="14601" width="29.5" style="142" customWidth="1"/>
    <col min="14602" max="14848" width="14.83203125" style="142"/>
    <col min="14849" max="14849" width="11.6640625" style="142" customWidth="1"/>
    <col min="14850" max="14850" width="16.5" style="142" customWidth="1"/>
    <col min="14851" max="14851" width="29.5" style="142" customWidth="1"/>
    <col min="14852" max="14852" width="12.83203125" style="142" customWidth="1"/>
    <col min="14853" max="14853" width="18" style="142" customWidth="1"/>
    <col min="14854" max="14854" width="29.5" style="142" customWidth="1"/>
    <col min="14855" max="14855" width="11.6640625" style="142" customWidth="1"/>
    <col min="14856" max="14856" width="16.5" style="142" customWidth="1"/>
    <col min="14857" max="14857" width="29.5" style="142" customWidth="1"/>
    <col min="14858" max="15104" width="14.83203125" style="142"/>
    <col min="15105" max="15105" width="11.6640625" style="142" customWidth="1"/>
    <col min="15106" max="15106" width="16.5" style="142" customWidth="1"/>
    <col min="15107" max="15107" width="29.5" style="142" customWidth="1"/>
    <col min="15108" max="15108" width="12.83203125" style="142" customWidth="1"/>
    <col min="15109" max="15109" width="18" style="142" customWidth="1"/>
    <col min="15110" max="15110" width="29.5" style="142" customWidth="1"/>
    <col min="15111" max="15111" width="11.6640625" style="142" customWidth="1"/>
    <col min="15112" max="15112" width="16.5" style="142" customWidth="1"/>
    <col min="15113" max="15113" width="29.5" style="142" customWidth="1"/>
    <col min="15114" max="15360" width="14.83203125" style="142"/>
    <col min="15361" max="15361" width="11.6640625" style="142" customWidth="1"/>
    <col min="15362" max="15362" width="16.5" style="142" customWidth="1"/>
    <col min="15363" max="15363" width="29.5" style="142" customWidth="1"/>
    <col min="15364" max="15364" width="12.83203125" style="142" customWidth="1"/>
    <col min="15365" max="15365" width="18" style="142" customWidth="1"/>
    <col min="15366" max="15366" width="29.5" style="142" customWidth="1"/>
    <col min="15367" max="15367" width="11.6640625" style="142" customWidth="1"/>
    <col min="15368" max="15368" width="16.5" style="142" customWidth="1"/>
    <col min="15369" max="15369" width="29.5" style="142" customWidth="1"/>
    <col min="15370" max="15616" width="14.83203125" style="142"/>
    <col min="15617" max="15617" width="11.6640625" style="142" customWidth="1"/>
    <col min="15618" max="15618" width="16.5" style="142" customWidth="1"/>
    <col min="15619" max="15619" width="29.5" style="142" customWidth="1"/>
    <col min="15620" max="15620" width="12.83203125" style="142" customWidth="1"/>
    <col min="15621" max="15621" width="18" style="142" customWidth="1"/>
    <col min="15622" max="15622" width="29.5" style="142" customWidth="1"/>
    <col min="15623" max="15623" width="11.6640625" style="142" customWidth="1"/>
    <col min="15624" max="15624" width="16.5" style="142" customWidth="1"/>
    <col min="15625" max="15625" width="29.5" style="142" customWidth="1"/>
    <col min="15626" max="15872" width="14.83203125" style="142"/>
    <col min="15873" max="15873" width="11.6640625" style="142" customWidth="1"/>
    <col min="15874" max="15874" width="16.5" style="142" customWidth="1"/>
    <col min="15875" max="15875" width="29.5" style="142" customWidth="1"/>
    <col min="15876" max="15876" width="12.83203125" style="142" customWidth="1"/>
    <col min="15877" max="15877" width="18" style="142" customWidth="1"/>
    <col min="15878" max="15878" width="29.5" style="142" customWidth="1"/>
    <col min="15879" max="15879" width="11.6640625" style="142" customWidth="1"/>
    <col min="15880" max="15880" width="16.5" style="142" customWidth="1"/>
    <col min="15881" max="15881" width="29.5" style="142" customWidth="1"/>
    <col min="15882" max="16128" width="14.83203125" style="142"/>
    <col min="16129" max="16129" width="11.6640625" style="142" customWidth="1"/>
    <col min="16130" max="16130" width="16.5" style="142" customWidth="1"/>
    <col min="16131" max="16131" width="29.5" style="142" customWidth="1"/>
    <col min="16132" max="16132" width="12.83203125" style="142" customWidth="1"/>
    <col min="16133" max="16133" width="18" style="142" customWidth="1"/>
    <col min="16134" max="16134" width="29.5" style="142" customWidth="1"/>
    <col min="16135" max="16135" width="11.6640625" style="142" customWidth="1"/>
    <col min="16136" max="16136" width="16.5" style="142" customWidth="1"/>
    <col min="16137" max="16137" width="29.5" style="142" customWidth="1"/>
    <col min="16138" max="16384" width="14.83203125" style="142"/>
  </cols>
  <sheetData>
    <row r="1" spans="1:20" ht="30" customHeight="1" x14ac:dyDescent="0.2">
      <c r="A1" s="266" t="s">
        <v>494</v>
      </c>
      <c r="B1" s="266"/>
      <c r="C1" s="266"/>
      <c r="D1" s="266"/>
      <c r="E1" s="266"/>
      <c r="F1" s="266"/>
      <c r="G1" s="266"/>
      <c r="H1" s="266"/>
      <c r="I1" s="266"/>
    </row>
    <row r="2" spans="1:20" ht="13.15" customHeight="1" x14ac:dyDescent="0.2">
      <c r="A2" s="267" t="s">
        <v>374</v>
      </c>
      <c r="B2" s="268"/>
      <c r="C2" s="271" t="s">
        <v>837</v>
      </c>
      <c r="D2" s="272"/>
      <c r="E2" s="274" t="s">
        <v>376</v>
      </c>
      <c r="F2" s="275" t="s">
        <v>915</v>
      </c>
      <c r="G2" s="270"/>
      <c r="H2" s="274" t="s">
        <v>495</v>
      </c>
      <c r="I2" s="276" t="s">
        <v>838</v>
      </c>
      <c r="J2" s="143"/>
    </row>
    <row r="3" spans="1:20" x14ac:dyDescent="0.2">
      <c r="A3" s="269"/>
      <c r="B3" s="270"/>
      <c r="C3" s="273"/>
      <c r="D3" s="273"/>
      <c r="E3" s="270"/>
      <c r="F3" s="270"/>
      <c r="G3" s="270"/>
      <c r="H3" s="270"/>
      <c r="I3" s="277"/>
      <c r="J3" s="143"/>
    </row>
    <row r="4" spans="1:20" x14ac:dyDescent="0.2">
      <c r="A4" s="279" t="s">
        <v>377</v>
      </c>
      <c r="B4" s="270"/>
      <c r="C4" s="275"/>
      <c r="D4" s="270"/>
      <c r="E4" s="275" t="s">
        <v>17</v>
      </c>
      <c r="F4" s="275"/>
      <c r="G4" s="270"/>
      <c r="H4" s="275" t="s">
        <v>495</v>
      </c>
      <c r="I4" s="278"/>
      <c r="J4" s="143"/>
    </row>
    <row r="5" spans="1:20" x14ac:dyDescent="0.2">
      <c r="A5" s="269"/>
      <c r="B5" s="270"/>
      <c r="C5" s="270"/>
      <c r="D5" s="270"/>
      <c r="E5" s="270"/>
      <c r="F5" s="270"/>
      <c r="G5" s="270"/>
      <c r="H5" s="270"/>
      <c r="I5" s="277"/>
      <c r="J5" s="143"/>
    </row>
    <row r="6" spans="1:20" ht="13.15" customHeight="1" x14ac:dyDescent="0.2">
      <c r="A6" s="279" t="s">
        <v>379</v>
      </c>
      <c r="B6" s="270"/>
      <c r="C6" s="275" t="s">
        <v>915</v>
      </c>
      <c r="D6" s="270"/>
      <c r="E6" s="275" t="s">
        <v>16</v>
      </c>
      <c r="F6" s="275"/>
      <c r="G6" s="270"/>
      <c r="H6" s="275" t="s">
        <v>495</v>
      </c>
      <c r="I6" s="278"/>
      <c r="J6" s="143"/>
    </row>
    <row r="7" spans="1:20" x14ac:dyDescent="0.2">
      <c r="A7" s="269"/>
      <c r="B7" s="270"/>
      <c r="C7" s="270"/>
      <c r="D7" s="270"/>
      <c r="E7" s="270"/>
      <c r="F7" s="270"/>
      <c r="G7" s="270"/>
      <c r="H7" s="270"/>
      <c r="I7" s="277"/>
      <c r="J7" s="143"/>
    </row>
    <row r="8" spans="1:20" x14ac:dyDescent="0.2">
      <c r="A8" s="279" t="s">
        <v>378</v>
      </c>
      <c r="B8" s="270"/>
      <c r="C8" s="275"/>
      <c r="D8" s="270"/>
      <c r="E8" s="275" t="s">
        <v>380</v>
      </c>
      <c r="F8" s="275"/>
      <c r="G8" s="270"/>
      <c r="H8" s="280" t="s">
        <v>496</v>
      </c>
      <c r="I8" s="278"/>
      <c r="J8" s="143"/>
    </row>
    <row r="9" spans="1:20" x14ac:dyDescent="0.2">
      <c r="A9" s="269"/>
      <c r="B9" s="270"/>
      <c r="C9" s="270"/>
      <c r="D9" s="270"/>
      <c r="E9" s="270"/>
      <c r="F9" s="270"/>
      <c r="G9" s="270"/>
      <c r="H9" s="270"/>
      <c r="I9" s="277"/>
      <c r="J9" s="143"/>
    </row>
    <row r="10" spans="1:20" x14ac:dyDescent="0.2">
      <c r="A10" s="279" t="s">
        <v>381</v>
      </c>
      <c r="B10" s="270"/>
      <c r="C10" s="275"/>
      <c r="D10" s="270"/>
      <c r="E10" s="275" t="s">
        <v>383</v>
      </c>
      <c r="F10" s="275"/>
      <c r="G10" s="270"/>
      <c r="H10" s="280" t="s">
        <v>11</v>
      </c>
      <c r="I10" s="291"/>
      <c r="J10" s="143"/>
    </row>
    <row r="11" spans="1:20" x14ac:dyDescent="0.2">
      <c r="A11" s="283"/>
      <c r="B11" s="284"/>
      <c r="C11" s="284"/>
      <c r="D11" s="284"/>
      <c r="E11" s="284"/>
      <c r="F11" s="284"/>
      <c r="G11" s="284"/>
      <c r="H11" s="284"/>
      <c r="I11" s="292"/>
      <c r="J11" s="143"/>
    </row>
    <row r="12" spans="1:20" ht="23.45" customHeight="1" x14ac:dyDescent="0.2">
      <c r="A12" s="285" t="s">
        <v>497</v>
      </c>
      <c r="B12" s="286"/>
      <c r="C12" s="286"/>
      <c r="D12" s="286"/>
      <c r="E12" s="286"/>
      <c r="F12" s="286"/>
      <c r="G12" s="286"/>
      <c r="H12" s="286"/>
      <c r="I12" s="286"/>
    </row>
    <row r="14" spans="1:20" ht="20.45" customHeight="1" x14ac:dyDescent="0.2">
      <c r="A14" s="287" t="s">
        <v>819</v>
      </c>
      <c r="B14" s="287"/>
      <c r="C14" s="288" t="s">
        <v>538</v>
      </c>
      <c r="D14" s="288"/>
      <c r="E14" s="288"/>
      <c r="F14" s="183" t="s">
        <v>616</v>
      </c>
      <c r="G14" s="184" t="s">
        <v>839</v>
      </c>
      <c r="H14" s="184" t="s">
        <v>24</v>
      </c>
      <c r="I14" s="184" t="s">
        <v>840</v>
      </c>
      <c r="J14" s="179"/>
      <c r="K14" s="179"/>
      <c r="L14" s="179"/>
      <c r="M14" s="179"/>
      <c r="N14" s="179"/>
      <c r="O14" s="179"/>
      <c r="P14" s="179"/>
      <c r="Q14" s="151"/>
      <c r="R14" s="179"/>
      <c r="S14" s="179"/>
      <c r="T14" s="152"/>
    </row>
    <row r="15" spans="1:20" ht="19.899999999999999" customHeight="1" x14ac:dyDescent="0.25">
      <c r="A15" s="289" t="s">
        <v>820</v>
      </c>
      <c r="B15" s="289"/>
      <c r="C15" s="290" t="s">
        <v>821</v>
      </c>
      <c r="D15" s="290"/>
      <c r="E15" s="290"/>
      <c r="F15" s="185">
        <f>'SILNOPROUD ROZPOČET'!Z1</f>
        <v>0</v>
      </c>
      <c r="G15" s="197"/>
      <c r="H15" s="186">
        <f>F15*(G15)</f>
        <v>0</v>
      </c>
      <c r="I15" s="186">
        <f>F15+H15</f>
        <v>0</v>
      </c>
      <c r="J15" s="178"/>
      <c r="K15" s="179">
        <f>IF(G15=0.1,H15,)</f>
        <v>0</v>
      </c>
      <c r="L15" s="179">
        <f>IF(G15=0.15,H15,)</f>
        <v>0</v>
      </c>
      <c r="M15" s="179">
        <f>IF(G15=0.21,H15,)</f>
        <v>0</v>
      </c>
      <c r="N15" s="178"/>
      <c r="O15" s="178"/>
      <c r="P15" s="178"/>
      <c r="Q15" s="151"/>
      <c r="R15" s="178"/>
      <c r="S15" s="178"/>
      <c r="T15" s="152"/>
    </row>
    <row r="16" spans="1:20" ht="19.899999999999999" customHeight="1" x14ac:dyDescent="0.25">
      <c r="A16" s="281" t="s">
        <v>822</v>
      </c>
      <c r="B16" s="281"/>
      <c r="C16" s="282" t="s">
        <v>851</v>
      </c>
      <c r="D16" s="282"/>
      <c r="E16" s="282"/>
      <c r="F16" s="185">
        <f>'SILNOPROUD ROZPOČET'!Z2</f>
        <v>0</v>
      </c>
      <c r="G16" s="197"/>
      <c r="H16" s="186">
        <f t="shared" ref="H16:H19" si="0">F16*(G16)</f>
        <v>0</v>
      </c>
      <c r="I16" s="186">
        <f t="shared" ref="I16:I19" si="1">F16+H16</f>
        <v>0</v>
      </c>
      <c r="J16" s="178"/>
      <c r="K16" s="179">
        <f t="shared" ref="K16:K19" si="2">IF(G16=0.1,H16,)</f>
        <v>0</v>
      </c>
      <c r="L16" s="179">
        <f t="shared" ref="L16:L19" si="3">IF(G16=0.15,H16,)</f>
        <v>0</v>
      </c>
      <c r="M16" s="179">
        <f t="shared" ref="M16:M19" si="4">IF(G16=0.21,H16,)</f>
        <v>0</v>
      </c>
      <c r="N16" s="178"/>
      <c r="O16" s="178"/>
      <c r="P16" s="178"/>
      <c r="Q16" s="151"/>
      <c r="R16" s="178"/>
      <c r="S16" s="178"/>
      <c r="T16" s="152"/>
    </row>
    <row r="17" spans="1:20" ht="19.899999999999999" customHeight="1" x14ac:dyDescent="0.25">
      <c r="A17" s="281" t="s">
        <v>824</v>
      </c>
      <c r="B17" s="281"/>
      <c r="C17" s="282" t="s">
        <v>852</v>
      </c>
      <c r="D17" s="282"/>
      <c r="E17" s="282"/>
      <c r="F17" s="185">
        <f>'SILNOPROUD ROZPOČET'!Z3</f>
        <v>0</v>
      </c>
      <c r="G17" s="197"/>
      <c r="H17" s="186">
        <f t="shared" si="0"/>
        <v>0</v>
      </c>
      <c r="I17" s="186">
        <f t="shared" si="1"/>
        <v>0</v>
      </c>
      <c r="J17" s="178"/>
      <c r="K17" s="179">
        <f t="shared" si="2"/>
        <v>0</v>
      </c>
      <c r="L17" s="179">
        <f t="shared" si="3"/>
        <v>0</v>
      </c>
      <c r="M17" s="179">
        <f t="shared" si="4"/>
        <v>0</v>
      </c>
      <c r="N17" s="178"/>
      <c r="O17" s="178"/>
      <c r="P17" s="178"/>
      <c r="Q17" s="151"/>
      <c r="R17" s="178"/>
      <c r="S17" s="178"/>
      <c r="T17" s="152"/>
    </row>
    <row r="18" spans="1:20" ht="19.899999999999999" customHeight="1" x14ac:dyDescent="0.25">
      <c r="A18" s="281" t="s">
        <v>855</v>
      </c>
      <c r="B18" s="281"/>
      <c r="C18" s="282" t="s">
        <v>853</v>
      </c>
      <c r="D18" s="282"/>
      <c r="E18" s="282"/>
      <c r="F18" s="185">
        <f>'SILNOPROUD ROZPOČET'!Z4</f>
        <v>0</v>
      </c>
      <c r="G18" s="197"/>
      <c r="H18" s="186">
        <f t="shared" si="0"/>
        <v>0</v>
      </c>
      <c r="I18" s="186">
        <f t="shared" si="1"/>
        <v>0</v>
      </c>
      <c r="J18" s="178"/>
      <c r="K18" s="179">
        <f t="shared" si="2"/>
        <v>0</v>
      </c>
      <c r="L18" s="179">
        <f t="shared" si="3"/>
        <v>0</v>
      </c>
      <c r="M18" s="179">
        <f t="shared" si="4"/>
        <v>0</v>
      </c>
      <c r="N18" s="178"/>
      <c r="O18" s="178"/>
      <c r="P18" s="178"/>
      <c r="Q18" s="151"/>
      <c r="R18" s="178"/>
      <c r="S18" s="178"/>
      <c r="T18" s="152"/>
    </row>
    <row r="19" spans="1:20" ht="19.899999999999999" customHeight="1" x14ac:dyDescent="0.25">
      <c r="A19" s="293" t="s">
        <v>856</v>
      </c>
      <c r="B19" s="293"/>
      <c r="C19" s="301" t="s">
        <v>854</v>
      </c>
      <c r="D19" s="301"/>
      <c r="E19" s="301"/>
      <c r="F19" s="185">
        <f>'SILNOPROUD ROZPOČET'!Z5</f>
        <v>0</v>
      </c>
      <c r="G19" s="197"/>
      <c r="H19" s="186">
        <f t="shared" si="0"/>
        <v>0</v>
      </c>
      <c r="I19" s="186">
        <f t="shared" si="1"/>
        <v>0</v>
      </c>
      <c r="J19" s="178"/>
      <c r="K19" s="179">
        <f t="shared" si="2"/>
        <v>0</v>
      </c>
      <c r="L19" s="179">
        <f t="shared" si="3"/>
        <v>0</v>
      </c>
      <c r="M19" s="179">
        <f t="shared" si="4"/>
        <v>0</v>
      </c>
      <c r="N19" s="178"/>
      <c r="O19" s="178"/>
      <c r="P19" s="178"/>
      <c r="Q19" s="151"/>
      <c r="R19" s="178"/>
      <c r="S19" s="178"/>
      <c r="T19" s="152"/>
    </row>
    <row r="20" spans="1:20" ht="19.899999999999999" customHeight="1" x14ac:dyDescent="0.2">
      <c r="A20" s="294" t="s">
        <v>829</v>
      </c>
      <c r="B20" s="295"/>
      <c r="C20" s="296" t="s">
        <v>830</v>
      </c>
      <c r="D20" s="296"/>
      <c r="E20" s="296"/>
      <c r="F20" s="187">
        <f>SUM(F15:F19)</f>
        <v>0</v>
      </c>
      <c r="G20" s="188"/>
      <c r="H20" s="189">
        <f>SUM(H15:H19)</f>
        <v>0</v>
      </c>
      <c r="I20" s="189">
        <f>SUM(I15:I19)</f>
        <v>0</v>
      </c>
      <c r="J20" s="179"/>
      <c r="K20" s="179"/>
      <c r="L20" s="179"/>
      <c r="M20" s="179"/>
      <c r="N20" s="179"/>
      <c r="O20" s="179"/>
      <c r="P20" s="179"/>
      <c r="Q20" s="163"/>
      <c r="R20" s="179"/>
      <c r="S20" s="179"/>
      <c r="T20" s="153"/>
    </row>
    <row r="21" spans="1:20" ht="15.75" thickBot="1" x14ac:dyDescent="0.3">
      <c r="A21" s="178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</row>
    <row r="22" spans="1:20" ht="19.899999999999999" customHeight="1" x14ac:dyDescent="0.25">
      <c r="A22" s="178"/>
      <c r="B22" s="178"/>
      <c r="C22" s="178"/>
      <c r="D22" s="178"/>
      <c r="E22" s="178"/>
      <c r="F22" s="302" t="s">
        <v>616</v>
      </c>
      <c r="G22" s="303"/>
      <c r="H22" s="303"/>
      <c r="I22" s="194">
        <f>F20</f>
        <v>0</v>
      </c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</row>
    <row r="23" spans="1:20" ht="19.899999999999999" customHeight="1" x14ac:dyDescent="0.25">
      <c r="A23" s="182"/>
      <c r="B23" s="179"/>
      <c r="C23" s="179"/>
      <c r="D23" s="179"/>
      <c r="E23" s="181"/>
      <c r="F23" s="297" t="s">
        <v>844</v>
      </c>
      <c r="G23" s="298"/>
      <c r="H23" s="298"/>
      <c r="I23" s="195">
        <f>SUM(K15:K17)</f>
        <v>0</v>
      </c>
      <c r="J23" s="179"/>
      <c r="K23" s="181"/>
      <c r="L23" s="179"/>
      <c r="M23" s="181"/>
      <c r="N23" s="179"/>
      <c r="O23" s="179"/>
      <c r="P23" s="178"/>
      <c r="Q23" s="178"/>
      <c r="R23" s="178"/>
      <c r="S23" s="178"/>
      <c r="T23" s="178"/>
    </row>
    <row r="24" spans="1:20" ht="19.899999999999999" customHeight="1" x14ac:dyDescent="0.25">
      <c r="A24" s="181"/>
      <c r="B24" s="179"/>
      <c r="C24" s="179"/>
      <c r="D24" s="179"/>
      <c r="E24" s="181"/>
      <c r="F24" s="297" t="s">
        <v>845</v>
      </c>
      <c r="G24" s="298"/>
      <c r="H24" s="298"/>
      <c r="I24" s="195">
        <f>SUM(L15:L17)</f>
        <v>0</v>
      </c>
      <c r="J24" s="179"/>
      <c r="K24" s="181"/>
      <c r="L24" s="179"/>
      <c r="M24" s="181"/>
      <c r="N24" s="179"/>
      <c r="O24" s="179"/>
      <c r="P24" s="178"/>
      <c r="Q24" s="178"/>
      <c r="R24" s="178"/>
      <c r="S24" s="178"/>
      <c r="T24" s="178"/>
    </row>
    <row r="25" spans="1:20" ht="19.899999999999999" customHeight="1" x14ac:dyDescent="0.25">
      <c r="A25" s="178"/>
      <c r="B25" s="178"/>
      <c r="C25" s="178"/>
      <c r="D25" s="178"/>
      <c r="E25" s="178"/>
      <c r="F25" s="297" t="s">
        <v>846</v>
      </c>
      <c r="G25" s="298"/>
      <c r="H25" s="298"/>
      <c r="I25" s="196">
        <f>SUM(M15:M17)</f>
        <v>0</v>
      </c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</row>
    <row r="26" spans="1:20" ht="15.75" thickBot="1" x14ac:dyDescent="0.3">
      <c r="A26" s="178"/>
      <c r="B26" s="178"/>
      <c r="C26" s="178"/>
      <c r="D26" s="178"/>
      <c r="E26" s="178"/>
      <c r="F26" s="192"/>
      <c r="G26" s="190"/>
      <c r="H26" s="190"/>
      <c r="I26" s="191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</row>
    <row r="27" spans="1:20" ht="19.899999999999999" customHeight="1" thickBot="1" x14ac:dyDescent="0.3">
      <c r="A27" s="181"/>
      <c r="B27" s="178"/>
      <c r="C27" s="178"/>
      <c r="D27" s="178"/>
      <c r="E27" s="178"/>
      <c r="F27" s="299" t="s">
        <v>847</v>
      </c>
      <c r="G27" s="300"/>
      <c r="H27" s="300"/>
      <c r="I27" s="193">
        <f>SUM(I22:I25)</f>
        <v>0</v>
      </c>
      <c r="J27" s="178"/>
      <c r="K27" s="181"/>
      <c r="L27" s="178"/>
      <c r="M27" s="178"/>
      <c r="N27" s="181"/>
      <c r="O27" s="178"/>
      <c r="P27" s="178"/>
      <c r="Q27" s="178"/>
      <c r="R27" s="178"/>
      <c r="S27" s="178"/>
      <c r="T27" s="178"/>
    </row>
  </sheetData>
  <mergeCells count="51">
    <mergeCell ref="F24:H24"/>
    <mergeCell ref="F25:H25"/>
    <mergeCell ref="F27:H27"/>
    <mergeCell ref="C18:E18"/>
    <mergeCell ref="C19:E19"/>
    <mergeCell ref="F22:H22"/>
    <mergeCell ref="F23:H23"/>
    <mergeCell ref="A18:B18"/>
    <mergeCell ref="A19:B19"/>
    <mergeCell ref="A17:B17"/>
    <mergeCell ref="C17:E17"/>
    <mergeCell ref="A20:B20"/>
    <mergeCell ref="C20:E20"/>
    <mergeCell ref="F8:G9"/>
    <mergeCell ref="H8:H9"/>
    <mergeCell ref="A16:B16"/>
    <mergeCell ref="C16:E16"/>
    <mergeCell ref="A10:B11"/>
    <mergeCell ref="C10:D11"/>
    <mergeCell ref="E10:E11"/>
    <mergeCell ref="A12:I12"/>
    <mergeCell ref="A14:B14"/>
    <mergeCell ref="C14:E14"/>
    <mergeCell ref="A15:B15"/>
    <mergeCell ref="C15:E15"/>
    <mergeCell ref="F10:G11"/>
    <mergeCell ref="H10:H11"/>
    <mergeCell ref="I10:I11"/>
    <mergeCell ref="I8:I9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8:B9"/>
    <mergeCell ref="C8:D9"/>
    <mergeCell ref="E8:E9"/>
    <mergeCell ref="A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A7CD7AC-6A6A-4A60-AD8B-E203FA540DCA}">
          <x14:formula1>
            <xm:f>'CELKOVÁ REKAPITULACE'!#REF!</xm:f>
          </x14:formula1>
          <xm:sqref>G20</xm:sqref>
        </x14:dataValidation>
        <x14:dataValidation type="list" allowBlank="1" showInputMessage="1" showErrorMessage="1" xr:uid="{4168A86E-EC6E-45A5-B141-10F1B5127870}">
          <x14:formula1>
            <xm:f>'KRYCÍ LIST -  SLABOPROUD'!$O$15:$O$17</xm:f>
          </x14:formula1>
          <xm:sqref>G15:G19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BM248"/>
  <sheetViews>
    <sheetView showGridLines="0" zoomScaleNormal="100" workbookViewId="0">
      <pane xSplit="26" ySplit="107" topLeftCell="AA158" activePane="bottomRight" state="frozen"/>
      <selection pane="topRight" activeCell="AA1" sqref="AA1"/>
      <selection pane="bottomLeft" activeCell="A106" sqref="A106"/>
      <selection pane="bottomRight" activeCell="I125" sqref="I125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5.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43.1640625" customWidth="1"/>
    <col min="27" max="27" width="45.164062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51" ht="19.899999999999999" customHeight="1" x14ac:dyDescent="0.2">
      <c r="A1" s="198"/>
      <c r="B1" s="315" t="s">
        <v>857</v>
      </c>
      <c r="C1" s="315"/>
      <c r="D1" s="315"/>
      <c r="E1" s="315"/>
      <c r="F1" s="315"/>
      <c r="G1" s="315"/>
      <c r="H1" s="315"/>
      <c r="I1" s="315"/>
      <c r="J1" s="315"/>
      <c r="K1" s="315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316" t="s">
        <v>499</v>
      </c>
      <c r="W1" s="316"/>
      <c r="X1" s="316"/>
      <c r="Y1" s="316"/>
      <c r="Z1" s="200">
        <f>SUM(J125:J242)+J247</f>
        <v>0</v>
      </c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68"/>
      <c r="AS1" s="168"/>
      <c r="AT1" s="155"/>
      <c r="AU1" s="312" t="s">
        <v>842</v>
      </c>
      <c r="AV1" s="312"/>
      <c r="AW1" s="312"/>
      <c r="AX1" s="312"/>
      <c r="AY1" s="175">
        <f>AJ44+AJ68+AJ82+AJ109+AJ116+AJ129+AJ169+AJ196+AJ213</f>
        <v>0</v>
      </c>
    </row>
    <row r="2" spans="1:51" ht="19.899999999999999" customHeight="1" x14ac:dyDescent="0.2">
      <c r="A2" s="198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317" t="s">
        <v>858</v>
      </c>
      <c r="W2" s="317"/>
      <c r="X2" s="317"/>
      <c r="Y2" s="317"/>
      <c r="Z2" s="201">
        <f>J243</f>
        <v>0</v>
      </c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68"/>
      <c r="AS2" s="168"/>
      <c r="AT2" s="155"/>
      <c r="AU2" s="313" t="s">
        <v>823</v>
      </c>
      <c r="AV2" s="313"/>
      <c r="AW2" s="313"/>
      <c r="AX2" s="313"/>
      <c r="AY2" s="176">
        <f>AJ223</f>
        <v>0</v>
      </c>
    </row>
    <row r="3" spans="1:51" ht="19.899999999999999" customHeight="1" x14ac:dyDescent="0.2">
      <c r="A3" s="198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319" t="s">
        <v>859</v>
      </c>
      <c r="W3" s="320"/>
      <c r="X3" s="320"/>
      <c r="Y3" s="321"/>
      <c r="Z3" s="202">
        <f>J244</f>
        <v>0</v>
      </c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68"/>
      <c r="AS3" s="168"/>
      <c r="AT3" s="155"/>
      <c r="AU3" s="199"/>
      <c r="AV3" s="199"/>
      <c r="AW3" s="199"/>
      <c r="AX3" s="199"/>
      <c r="AY3" s="176"/>
    </row>
    <row r="4" spans="1:51" ht="19.899999999999999" customHeight="1" x14ac:dyDescent="0.2">
      <c r="A4" s="198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322" t="s">
        <v>860</v>
      </c>
      <c r="W4" s="323"/>
      <c r="X4" s="323"/>
      <c r="Y4" s="324"/>
      <c r="Z4" s="203">
        <f>J245</f>
        <v>0</v>
      </c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68"/>
      <c r="AS4" s="168"/>
      <c r="AT4" s="155"/>
      <c r="AU4" s="199"/>
      <c r="AV4" s="199"/>
      <c r="AW4" s="199"/>
      <c r="AX4" s="199"/>
      <c r="AY4" s="176"/>
    </row>
    <row r="5" spans="1:51" ht="19.899999999999999" customHeight="1" x14ac:dyDescent="0.2">
      <c r="A5" s="198"/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318" t="s">
        <v>861</v>
      </c>
      <c r="W5" s="318"/>
      <c r="X5" s="318"/>
      <c r="Y5" s="318"/>
      <c r="Z5" s="204">
        <f>J246</f>
        <v>0</v>
      </c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68"/>
      <c r="AS5" s="168"/>
      <c r="AT5" s="155"/>
      <c r="AU5" s="314" t="s">
        <v>841</v>
      </c>
      <c r="AV5" s="314"/>
      <c r="AW5" s="314"/>
      <c r="AX5" s="314"/>
      <c r="AY5" s="177">
        <f>AJ232</f>
        <v>0</v>
      </c>
    </row>
    <row r="6" spans="1:51" ht="12" hidden="1" customHeight="1" x14ac:dyDescent="0.2">
      <c r="L6" s="308" t="s">
        <v>2</v>
      </c>
      <c r="M6" s="309"/>
      <c r="N6" s="309"/>
      <c r="O6" s="309"/>
      <c r="P6" s="309"/>
      <c r="Q6" s="309"/>
      <c r="R6" s="309"/>
      <c r="S6" s="309"/>
      <c r="T6" s="309"/>
      <c r="U6" s="309"/>
      <c r="V6" s="309"/>
      <c r="AT6" s="7" t="s">
        <v>45</v>
      </c>
    </row>
    <row r="7" spans="1:51" ht="12" hidden="1" customHeight="1" x14ac:dyDescent="0.2">
      <c r="B7" s="8"/>
      <c r="C7" s="9"/>
      <c r="D7" s="9"/>
      <c r="E7" s="9"/>
      <c r="F7" s="9"/>
      <c r="G7" s="9"/>
      <c r="H7" s="9"/>
      <c r="I7" s="9"/>
      <c r="J7" s="9"/>
      <c r="K7" s="9"/>
      <c r="L7" s="10"/>
      <c r="AT7" s="7" t="s">
        <v>46</v>
      </c>
    </row>
    <row r="8" spans="1:51" ht="12" hidden="1" customHeight="1" x14ac:dyDescent="0.2">
      <c r="B8" s="10"/>
      <c r="D8" s="11" t="s">
        <v>47</v>
      </c>
      <c r="L8" s="10"/>
      <c r="M8" s="36" t="s">
        <v>5</v>
      </c>
      <c r="AT8" s="7" t="s">
        <v>1</v>
      </c>
    </row>
    <row r="9" spans="1:51" ht="12" hidden="1" customHeight="1" x14ac:dyDescent="0.2">
      <c r="B9" s="10"/>
      <c r="L9" s="10"/>
    </row>
    <row r="10" spans="1:51" ht="12" hidden="1" customHeight="1" x14ac:dyDescent="0.2">
      <c r="B10" s="10"/>
      <c r="D10" s="13" t="s">
        <v>6</v>
      </c>
      <c r="L10" s="10"/>
    </row>
    <row r="11" spans="1:51" ht="12" hidden="1" customHeight="1" x14ac:dyDescent="0.2">
      <c r="B11" s="10"/>
      <c r="E11" s="306" t="e">
        <f>#REF!</f>
        <v>#REF!</v>
      </c>
      <c r="F11" s="307"/>
      <c r="G11" s="307"/>
      <c r="H11" s="307"/>
      <c r="L11" s="10"/>
    </row>
    <row r="12" spans="1:51" s="1" customFormat="1" ht="12" hidden="1" customHeight="1" x14ac:dyDescent="0.2">
      <c r="B12" s="15"/>
      <c r="D12" s="13" t="s">
        <v>48</v>
      </c>
      <c r="L12" s="15"/>
    </row>
    <row r="13" spans="1:51" s="1" customFormat="1" ht="12" hidden="1" customHeight="1" x14ac:dyDescent="0.2">
      <c r="B13" s="15"/>
      <c r="E13" s="304" t="s">
        <v>49</v>
      </c>
      <c r="F13" s="305"/>
      <c r="G13" s="305"/>
      <c r="H13" s="305"/>
      <c r="L13" s="15"/>
    </row>
    <row r="14" spans="1:51" s="1" customFormat="1" ht="12" hidden="1" customHeight="1" x14ac:dyDescent="0.2">
      <c r="B14" s="15"/>
      <c r="L14" s="15"/>
    </row>
    <row r="15" spans="1:51" s="1" customFormat="1" ht="12" hidden="1" customHeight="1" x14ac:dyDescent="0.2">
      <c r="B15" s="15"/>
      <c r="D15" s="13" t="s">
        <v>7</v>
      </c>
      <c r="F15" s="12" t="s">
        <v>0</v>
      </c>
      <c r="I15" s="13" t="s">
        <v>8</v>
      </c>
      <c r="J15" s="12" t="s">
        <v>0</v>
      </c>
      <c r="L15" s="15"/>
    </row>
    <row r="16" spans="1:51" s="1" customFormat="1" ht="12" hidden="1" customHeight="1" x14ac:dyDescent="0.2">
      <c r="B16" s="15"/>
      <c r="D16" s="13" t="s">
        <v>9</v>
      </c>
      <c r="F16" s="12" t="s">
        <v>10</v>
      </c>
      <c r="I16" s="13" t="s">
        <v>11</v>
      </c>
      <c r="J16" s="25" t="e">
        <f>#REF!</f>
        <v>#REF!</v>
      </c>
      <c r="L16" s="15"/>
    </row>
    <row r="17" spans="2:12" s="1" customFormat="1" ht="12" hidden="1" customHeight="1" x14ac:dyDescent="0.2">
      <c r="B17" s="15"/>
      <c r="L17" s="15"/>
    </row>
    <row r="18" spans="2:12" s="1" customFormat="1" ht="12" hidden="1" customHeight="1" x14ac:dyDescent="0.2">
      <c r="B18" s="15"/>
      <c r="D18" s="13" t="s">
        <v>12</v>
      </c>
      <c r="I18" s="13" t="s">
        <v>13</v>
      </c>
      <c r="J18" s="12" t="e">
        <f>IF(#REF!="","",#REF!)</f>
        <v>#REF!</v>
      </c>
      <c r="L18" s="15"/>
    </row>
    <row r="19" spans="2:12" s="1" customFormat="1" ht="12" hidden="1" customHeight="1" x14ac:dyDescent="0.2">
      <c r="B19" s="15"/>
      <c r="E19" s="12" t="e">
        <f>IF(#REF!="","",#REF!)</f>
        <v>#REF!</v>
      </c>
      <c r="I19" s="13" t="s">
        <v>15</v>
      </c>
      <c r="J19" s="12" t="e">
        <f>IF(#REF!="","",#REF!)</f>
        <v>#REF!</v>
      </c>
      <c r="L19" s="15"/>
    </row>
    <row r="20" spans="2:12" s="1" customFormat="1" ht="12" hidden="1" customHeight="1" x14ac:dyDescent="0.2">
      <c r="B20" s="15"/>
      <c r="L20" s="15"/>
    </row>
    <row r="21" spans="2:12" s="1" customFormat="1" ht="12" hidden="1" customHeight="1" x14ac:dyDescent="0.2">
      <c r="B21" s="15"/>
      <c r="D21" s="13" t="s">
        <v>16</v>
      </c>
      <c r="I21" s="13" t="s">
        <v>13</v>
      </c>
      <c r="J21" s="12" t="e">
        <f>#REF!</f>
        <v>#REF!</v>
      </c>
      <c r="L21" s="15"/>
    </row>
    <row r="22" spans="2:12" s="1" customFormat="1" ht="12" hidden="1" customHeight="1" x14ac:dyDescent="0.2">
      <c r="B22" s="15"/>
      <c r="E22" s="310" t="e">
        <f>#REF!</f>
        <v>#REF!</v>
      </c>
      <c r="F22" s="310"/>
      <c r="G22" s="310"/>
      <c r="H22" s="310"/>
      <c r="I22" s="13" t="s">
        <v>15</v>
      </c>
      <c r="J22" s="12" t="e">
        <f>#REF!</f>
        <v>#REF!</v>
      </c>
      <c r="L22" s="15"/>
    </row>
    <row r="23" spans="2:12" s="1" customFormat="1" ht="12" hidden="1" customHeight="1" x14ac:dyDescent="0.2">
      <c r="B23" s="15"/>
      <c r="L23" s="15"/>
    </row>
    <row r="24" spans="2:12" s="1" customFormat="1" ht="12" hidden="1" customHeight="1" x14ac:dyDescent="0.2">
      <c r="B24" s="15"/>
      <c r="D24" s="13" t="s">
        <v>17</v>
      </c>
      <c r="I24" s="13" t="s">
        <v>13</v>
      </c>
      <c r="J24" s="12" t="e">
        <f>IF(#REF!="","",#REF!)</f>
        <v>#REF!</v>
      </c>
      <c r="L24" s="15"/>
    </row>
    <row r="25" spans="2:12" s="1" customFormat="1" ht="12" hidden="1" customHeight="1" x14ac:dyDescent="0.2">
      <c r="B25" s="15"/>
      <c r="E25" s="12" t="e">
        <f>IF(#REF!="","",#REF!)</f>
        <v>#REF!</v>
      </c>
      <c r="I25" s="13" t="s">
        <v>15</v>
      </c>
      <c r="J25" s="12" t="e">
        <f>IF(#REF!="","",#REF!)</f>
        <v>#REF!</v>
      </c>
      <c r="L25" s="15"/>
    </row>
    <row r="26" spans="2:12" s="1" customFormat="1" ht="12" hidden="1" customHeight="1" x14ac:dyDescent="0.2">
      <c r="B26" s="15"/>
      <c r="L26" s="15"/>
    </row>
    <row r="27" spans="2:12" s="1" customFormat="1" ht="12" hidden="1" customHeight="1" x14ac:dyDescent="0.2">
      <c r="B27" s="15"/>
      <c r="D27" s="13" t="s">
        <v>18</v>
      </c>
      <c r="I27" s="13" t="s">
        <v>13</v>
      </c>
      <c r="J27" s="12" t="e">
        <f>IF(#REF!="","",#REF!)</f>
        <v>#REF!</v>
      </c>
      <c r="L27" s="15"/>
    </row>
    <row r="28" spans="2:12" s="1" customFormat="1" ht="12" hidden="1" customHeight="1" x14ac:dyDescent="0.2">
      <c r="B28" s="15"/>
      <c r="E28" s="12" t="e">
        <f>IF(#REF!="","",#REF!)</f>
        <v>#REF!</v>
      </c>
      <c r="I28" s="13" t="s">
        <v>15</v>
      </c>
      <c r="J28" s="12" t="e">
        <f>IF(#REF!="","",#REF!)</f>
        <v>#REF!</v>
      </c>
      <c r="L28" s="15"/>
    </row>
    <row r="29" spans="2:12" s="1" customFormat="1" ht="12" hidden="1" customHeight="1" x14ac:dyDescent="0.2">
      <c r="B29" s="15"/>
      <c r="L29" s="15"/>
    </row>
    <row r="30" spans="2:12" s="1" customFormat="1" ht="12" hidden="1" customHeight="1" x14ac:dyDescent="0.2">
      <c r="B30" s="15"/>
      <c r="D30" s="13" t="s">
        <v>19</v>
      </c>
      <c r="L30" s="15"/>
    </row>
    <row r="31" spans="2:12" s="2" customFormat="1" ht="12" hidden="1" customHeight="1" x14ac:dyDescent="0.2">
      <c r="B31" s="37"/>
      <c r="E31" s="311" t="s">
        <v>0</v>
      </c>
      <c r="F31" s="311"/>
      <c r="G31" s="311"/>
      <c r="H31" s="311"/>
      <c r="L31" s="37"/>
    </row>
    <row r="32" spans="2:12" s="1" customFormat="1" ht="12" hidden="1" customHeight="1" x14ac:dyDescent="0.2">
      <c r="B32" s="15"/>
      <c r="L32" s="15"/>
    </row>
    <row r="33" spans="2:12" s="1" customFormat="1" ht="12" hidden="1" customHeight="1" x14ac:dyDescent="0.2">
      <c r="B33" s="15"/>
      <c r="D33" s="26"/>
      <c r="E33" s="26"/>
      <c r="F33" s="26"/>
      <c r="G33" s="26"/>
      <c r="H33" s="26"/>
      <c r="I33" s="26"/>
      <c r="J33" s="26"/>
      <c r="K33" s="26"/>
      <c r="L33" s="15"/>
    </row>
    <row r="34" spans="2:12" s="1" customFormat="1" ht="12" hidden="1" customHeight="1" x14ac:dyDescent="0.2">
      <c r="B34" s="15"/>
      <c r="D34" s="38" t="s">
        <v>20</v>
      </c>
      <c r="J34" s="35">
        <f>ROUND(J122, 2)</f>
        <v>0</v>
      </c>
      <c r="L34" s="15"/>
    </row>
    <row r="35" spans="2:12" s="1" customFormat="1" ht="12" hidden="1" customHeight="1" x14ac:dyDescent="0.2">
      <c r="B35" s="15"/>
      <c r="D35" s="26"/>
      <c r="E35" s="26"/>
      <c r="F35" s="26"/>
      <c r="G35" s="26"/>
      <c r="H35" s="26"/>
      <c r="I35" s="26"/>
      <c r="J35" s="26"/>
      <c r="K35" s="26"/>
      <c r="L35" s="15"/>
    </row>
    <row r="36" spans="2:12" s="1" customFormat="1" ht="12" hidden="1" customHeight="1" x14ac:dyDescent="0.2">
      <c r="B36" s="15"/>
      <c r="F36" s="17" t="s">
        <v>22</v>
      </c>
      <c r="I36" s="17" t="s">
        <v>21</v>
      </c>
      <c r="J36" s="17" t="s">
        <v>23</v>
      </c>
      <c r="L36" s="15"/>
    </row>
    <row r="37" spans="2:12" s="1" customFormat="1" ht="12" hidden="1" customHeight="1" x14ac:dyDescent="0.2">
      <c r="B37" s="15"/>
      <c r="D37" s="27" t="s">
        <v>24</v>
      </c>
      <c r="E37" s="13" t="s">
        <v>25</v>
      </c>
      <c r="F37" s="39">
        <f>ROUND((SUM(BE122:BE247)),  2)</f>
        <v>0</v>
      </c>
      <c r="I37" s="40">
        <v>0.21</v>
      </c>
      <c r="J37" s="39">
        <f>ROUND(((SUM(BE122:BE247))*I37),  2)</f>
        <v>0</v>
      </c>
      <c r="L37" s="15"/>
    </row>
    <row r="38" spans="2:12" s="1" customFormat="1" ht="12" hidden="1" customHeight="1" x14ac:dyDescent="0.2">
      <c r="B38" s="15"/>
      <c r="E38" s="13" t="s">
        <v>26</v>
      </c>
      <c r="F38" s="39">
        <f>ROUND((SUM(BF122:BF247)),  2)</f>
        <v>0</v>
      </c>
      <c r="I38" s="40">
        <v>0.15</v>
      </c>
      <c r="J38" s="39">
        <f>ROUND(((SUM(BF122:BF247))*I38),  2)</f>
        <v>0</v>
      </c>
      <c r="L38" s="15"/>
    </row>
    <row r="39" spans="2:12" s="1" customFormat="1" ht="12" hidden="1" customHeight="1" x14ac:dyDescent="0.2">
      <c r="B39" s="15"/>
      <c r="E39" s="13" t="s">
        <v>27</v>
      </c>
      <c r="F39" s="39">
        <f>ROUND((SUM(BG122:BG247)),  2)</f>
        <v>0</v>
      </c>
      <c r="I39" s="40">
        <v>0.21</v>
      </c>
      <c r="J39" s="39">
        <f>0</f>
        <v>0</v>
      </c>
      <c r="L39" s="15"/>
    </row>
    <row r="40" spans="2:12" s="1" customFormat="1" ht="12" hidden="1" customHeight="1" x14ac:dyDescent="0.2">
      <c r="B40" s="15"/>
      <c r="E40" s="13" t="s">
        <v>28</v>
      </c>
      <c r="F40" s="39">
        <f>ROUND((SUM(BH122:BH247)),  2)</f>
        <v>0</v>
      </c>
      <c r="I40" s="40">
        <v>0.15</v>
      </c>
      <c r="J40" s="39">
        <f>0</f>
        <v>0</v>
      </c>
      <c r="L40" s="15"/>
    </row>
    <row r="41" spans="2:12" s="1" customFormat="1" ht="12" hidden="1" customHeight="1" x14ac:dyDescent="0.2">
      <c r="B41" s="15"/>
      <c r="E41" s="13" t="s">
        <v>29</v>
      </c>
      <c r="F41" s="39">
        <f>ROUND((SUM(BI122:BI247)),  2)</f>
        <v>0</v>
      </c>
      <c r="I41" s="40">
        <v>0</v>
      </c>
      <c r="J41" s="39">
        <f>0</f>
        <v>0</v>
      </c>
      <c r="L41" s="15"/>
    </row>
    <row r="42" spans="2:12" s="1" customFormat="1" ht="12" hidden="1" customHeight="1" x14ac:dyDescent="0.2">
      <c r="B42" s="15"/>
      <c r="L42" s="15"/>
    </row>
    <row r="43" spans="2:12" s="1" customFormat="1" ht="12" hidden="1" customHeight="1" x14ac:dyDescent="0.2">
      <c r="B43" s="15"/>
      <c r="C43" s="41"/>
      <c r="D43" s="42" t="s">
        <v>30</v>
      </c>
      <c r="E43" s="29"/>
      <c r="F43" s="29"/>
      <c r="G43" s="43" t="s">
        <v>31</v>
      </c>
      <c r="H43" s="44" t="s">
        <v>32</v>
      </c>
      <c r="I43" s="29"/>
      <c r="J43" s="45">
        <f>SUM(J34:J41)</f>
        <v>0</v>
      </c>
      <c r="K43" s="46"/>
      <c r="L43" s="15"/>
    </row>
    <row r="44" spans="2:12" s="1" customFormat="1" ht="12" hidden="1" customHeight="1" x14ac:dyDescent="0.2">
      <c r="B44" s="15"/>
      <c r="L44" s="15"/>
    </row>
    <row r="45" spans="2:12" ht="12" hidden="1" customHeight="1" x14ac:dyDescent="0.2">
      <c r="B45" s="10"/>
      <c r="L45" s="10"/>
    </row>
    <row r="46" spans="2:12" ht="12" hidden="1" customHeight="1" x14ac:dyDescent="0.2">
      <c r="B46" s="10"/>
      <c r="L46" s="10"/>
    </row>
    <row r="47" spans="2:12" ht="12" hidden="1" customHeight="1" x14ac:dyDescent="0.2">
      <c r="B47" s="10"/>
      <c r="L47" s="10"/>
    </row>
    <row r="48" spans="2:12" ht="12" hidden="1" customHeight="1" x14ac:dyDescent="0.2">
      <c r="B48" s="10"/>
      <c r="L48" s="10"/>
    </row>
    <row r="49" spans="2:12" ht="12" hidden="1" customHeight="1" x14ac:dyDescent="0.2">
      <c r="B49" s="10"/>
      <c r="L49" s="10"/>
    </row>
    <row r="50" spans="2:12" ht="12" hidden="1" customHeight="1" x14ac:dyDescent="0.2">
      <c r="B50" s="10"/>
      <c r="L50" s="10"/>
    </row>
    <row r="51" spans="2:12" ht="12" hidden="1" customHeight="1" x14ac:dyDescent="0.2">
      <c r="B51" s="10"/>
      <c r="L51" s="10"/>
    </row>
    <row r="52" spans="2:12" ht="12" hidden="1" customHeight="1" x14ac:dyDescent="0.2">
      <c r="B52" s="10"/>
      <c r="L52" s="10"/>
    </row>
    <row r="53" spans="2:12" ht="12" hidden="1" customHeight="1" x14ac:dyDescent="0.2">
      <c r="B53" s="10"/>
      <c r="L53" s="10"/>
    </row>
    <row r="54" spans="2:12" s="1" customFormat="1" ht="12" hidden="1" customHeight="1" x14ac:dyDescent="0.2">
      <c r="B54" s="15"/>
      <c r="D54" s="18" t="s">
        <v>33</v>
      </c>
      <c r="E54" s="19"/>
      <c r="F54" s="19"/>
      <c r="G54" s="18" t="s">
        <v>34</v>
      </c>
      <c r="H54" s="19"/>
      <c r="I54" s="19"/>
      <c r="J54" s="19"/>
      <c r="K54" s="19"/>
      <c r="L54" s="15"/>
    </row>
    <row r="55" spans="2:12" ht="12" hidden="1" customHeight="1" x14ac:dyDescent="0.2">
      <c r="B55" s="10"/>
      <c r="L55" s="10"/>
    </row>
    <row r="56" spans="2:12" ht="12" hidden="1" customHeight="1" x14ac:dyDescent="0.2">
      <c r="B56" s="10"/>
      <c r="L56" s="10"/>
    </row>
    <row r="57" spans="2:12" ht="12" hidden="1" customHeight="1" x14ac:dyDescent="0.2">
      <c r="B57" s="10"/>
      <c r="L57" s="10"/>
    </row>
    <row r="58" spans="2:12" ht="12" hidden="1" customHeight="1" x14ac:dyDescent="0.2">
      <c r="B58" s="10"/>
      <c r="L58" s="10"/>
    </row>
    <row r="59" spans="2:12" ht="12" hidden="1" customHeight="1" x14ac:dyDescent="0.2">
      <c r="B59" s="10"/>
      <c r="L59" s="10"/>
    </row>
    <row r="60" spans="2:12" ht="12" hidden="1" customHeight="1" x14ac:dyDescent="0.2">
      <c r="B60" s="10"/>
      <c r="L60" s="10"/>
    </row>
    <row r="61" spans="2:12" ht="12" hidden="1" customHeight="1" x14ac:dyDescent="0.2">
      <c r="B61" s="10"/>
      <c r="L61" s="10"/>
    </row>
    <row r="62" spans="2:12" ht="12" hidden="1" customHeight="1" x14ac:dyDescent="0.2">
      <c r="B62" s="10"/>
      <c r="L62" s="10"/>
    </row>
    <row r="63" spans="2:12" ht="12" hidden="1" customHeight="1" x14ac:dyDescent="0.2">
      <c r="B63" s="10"/>
      <c r="L63" s="10"/>
    </row>
    <row r="64" spans="2:12" ht="12" hidden="1" customHeight="1" x14ac:dyDescent="0.2">
      <c r="B64" s="10"/>
      <c r="L64" s="10"/>
    </row>
    <row r="65" spans="2:12" s="1" customFormat="1" ht="12" hidden="1" customHeight="1" x14ac:dyDescent="0.2">
      <c r="B65" s="15"/>
      <c r="D65" s="20" t="s">
        <v>35</v>
      </c>
      <c r="E65" s="16"/>
      <c r="F65" s="47" t="s">
        <v>36</v>
      </c>
      <c r="G65" s="20" t="s">
        <v>35</v>
      </c>
      <c r="H65" s="16"/>
      <c r="I65" s="16"/>
      <c r="J65" s="48" t="s">
        <v>36</v>
      </c>
      <c r="K65" s="16"/>
      <c r="L65" s="15"/>
    </row>
    <row r="66" spans="2:12" ht="12" hidden="1" customHeight="1" x14ac:dyDescent="0.2">
      <c r="B66" s="10"/>
      <c r="L66" s="10"/>
    </row>
    <row r="67" spans="2:12" ht="12" hidden="1" customHeight="1" x14ac:dyDescent="0.2">
      <c r="B67" s="10"/>
      <c r="L67" s="10"/>
    </row>
    <row r="68" spans="2:12" ht="12" hidden="1" customHeight="1" x14ac:dyDescent="0.2">
      <c r="B68" s="10"/>
      <c r="L68" s="10"/>
    </row>
    <row r="69" spans="2:12" s="1" customFormat="1" ht="12" hidden="1" customHeight="1" x14ac:dyDescent="0.2">
      <c r="B69" s="15"/>
      <c r="D69" s="18" t="s">
        <v>37</v>
      </c>
      <c r="E69" s="19"/>
      <c r="F69" s="19"/>
      <c r="G69" s="18" t="s">
        <v>38</v>
      </c>
      <c r="H69" s="19"/>
      <c r="I69" s="19"/>
      <c r="J69" s="19"/>
      <c r="K69" s="19"/>
      <c r="L69" s="15"/>
    </row>
    <row r="70" spans="2:12" ht="12" hidden="1" customHeight="1" x14ac:dyDescent="0.2">
      <c r="B70" s="10"/>
      <c r="L70" s="10"/>
    </row>
    <row r="71" spans="2:12" ht="12" hidden="1" customHeight="1" x14ac:dyDescent="0.2">
      <c r="B71" s="10"/>
      <c r="L71" s="10"/>
    </row>
    <row r="72" spans="2:12" ht="12" hidden="1" customHeight="1" x14ac:dyDescent="0.2">
      <c r="B72" s="10"/>
      <c r="L72" s="10"/>
    </row>
    <row r="73" spans="2:12" ht="12" hidden="1" customHeight="1" x14ac:dyDescent="0.2">
      <c r="B73" s="10"/>
      <c r="L73" s="10"/>
    </row>
    <row r="74" spans="2:12" ht="12" hidden="1" customHeight="1" x14ac:dyDescent="0.2">
      <c r="B74" s="10"/>
      <c r="L74" s="10"/>
    </row>
    <row r="75" spans="2:12" ht="12" hidden="1" customHeight="1" x14ac:dyDescent="0.2">
      <c r="B75" s="10"/>
      <c r="L75" s="10"/>
    </row>
    <row r="76" spans="2:12" ht="12" hidden="1" customHeight="1" x14ac:dyDescent="0.2">
      <c r="B76" s="10"/>
      <c r="L76" s="10"/>
    </row>
    <row r="77" spans="2:12" ht="12" hidden="1" customHeight="1" x14ac:dyDescent="0.2">
      <c r="B77" s="10"/>
      <c r="L77" s="10"/>
    </row>
    <row r="78" spans="2:12" ht="12" hidden="1" customHeight="1" x14ac:dyDescent="0.2">
      <c r="B78" s="10"/>
      <c r="L78" s="10"/>
    </row>
    <row r="79" spans="2:12" ht="12" hidden="1" customHeight="1" x14ac:dyDescent="0.2">
      <c r="B79" s="10"/>
      <c r="L79" s="10"/>
    </row>
    <row r="80" spans="2:12" s="1" customFormat="1" ht="12" hidden="1" customHeight="1" x14ac:dyDescent="0.2">
      <c r="B80" s="15"/>
      <c r="D80" s="20" t="s">
        <v>35</v>
      </c>
      <c r="E80" s="16"/>
      <c r="F80" s="47" t="s">
        <v>36</v>
      </c>
      <c r="G80" s="20" t="s">
        <v>35</v>
      </c>
      <c r="H80" s="16"/>
      <c r="I80" s="16"/>
      <c r="J80" s="48" t="s">
        <v>36</v>
      </c>
      <c r="K80" s="16"/>
      <c r="L80" s="15"/>
    </row>
    <row r="81" spans="2:12" s="1" customFormat="1" ht="12" hidden="1" customHeight="1" x14ac:dyDescent="0.2"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15"/>
    </row>
    <row r="82" spans="2:12" ht="12" hidden="1" customHeight="1" x14ac:dyDescent="0.2"/>
    <row r="83" spans="2:12" ht="12" hidden="1" customHeight="1" x14ac:dyDescent="0.2"/>
    <row r="84" spans="2:12" ht="12" hidden="1" customHeight="1" x14ac:dyDescent="0.2"/>
    <row r="85" spans="2:12" s="1" customFormat="1" ht="12" hidden="1" customHeight="1" x14ac:dyDescent="0.2">
      <c r="B85" s="23"/>
      <c r="C85" s="24"/>
      <c r="D85" s="24"/>
      <c r="E85" s="24"/>
      <c r="F85" s="24"/>
      <c r="G85" s="24"/>
      <c r="H85" s="24"/>
      <c r="I85" s="24"/>
      <c r="J85" s="24"/>
      <c r="K85" s="24"/>
      <c r="L85" s="15"/>
    </row>
    <row r="86" spans="2:12" s="1" customFormat="1" ht="24.95" hidden="1" customHeight="1" x14ac:dyDescent="0.2">
      <c r="B86" s="15"/>
      <c r="C86" s="11" t="s">
        <v>50</v>
      </c>
      <c r="L86" s="15"/>
    </row>
    <row r="87" spans="2:12" s="1" customFormat="1" ht="6.95" hidden="1" customHeight="1" x14ac:dyDescent="0.2">
      <c r="B87" s="15"/>
      <c r="L87" s="15"/>
    </row>
    <row r="88" spans="2:12" s="1" customFormat="1" ht="12" hidden="1" customHeight="1" x14ac:dyDescent="0.2">
      <c r="B88" s="15"/>
      <c r="C88" s="13" t="s">
        <v>6</v>
      </c>
      <c r="L88" s="15"/>
    </row>
    <row r="89" spans="2:12" s="1" customFormat="1" ht="16.5" hidden="1" customHeight="1" x14ac:dyDescent="0.2">
      <c r="B89" s="15"/>
      <c r="E89" s="306" t="s">
        <v>849</v>
      </c>
      <c r="F89" s="307"/>
      <c r="G89" s="307"/>
      <c r="H89" s="307"/>
      <c r="L89" s="15"/>
    </row>
    <row r="90" spans="2:12" s="1" customFormat="1" ht="12" hidden="1" customHeight="1" x14ac:dyDescent="0.2">
      <c r="B90" s="15"/>
      <c r="C90" s="13" t="s">
        <v>48</v>
      </c>
      <c r="L90" s="15"/>
    </row>
    <row r="91" spans="2:12" s="1" customFormat="1" ht="16.5" hidden="1" customHeight="1" x14ac:dyDescent="0.2">
      <c r="B91" s="15"/>
      <c r="E91" s="304" t="s">
        <v>850</v>
      </c>
      <c r="F91" s="305"/>
      <c r="G91" s="305"/>
      <c r="H91" s="305"/>
      <c r="L91" s="15"/>
    </row>
    <row r="92" spans="2:12" s="1" customFormat="1" ht="6.95" hidden="1" customHeight="1" x14ac:dyDescent="0.2">
      <c r="B92" s="15"/>
      <c r="L92" s="15"/>
    </row>
    <row r="93" spans="2:12" s="1" customFormat="1" ht="12" hidden="1" customHeight="1" x14ac:dyDescent="0.2">
      <c r="B93" s="15"/>
      <c r="C93" s="13" t="s">
        <v>9</v>
      </c>
      <c r="F93" s="12" t="str">
        <f>F16</f>
        <v>Kolín,Heverova 191</v>
      </c>
      <c r="I93" s="13" t="s">
        <v>11</v>
      </c>
      <c r="J93" s="25"/>
      <c r="L93" s="15"/>
    </row>
    <row r="94" spans="2:12" s="1" customFormat="1" ht="6.95" hidden="1" customHeight="1" x14ac:dyDescent="0.2">
      <c r="B94" s="15"/>
      <c r="L94" s="15"/>
    </row>
    <row r="95" spans="2:12" s="1" customFormat="1" ht="15.2" hidden="1" customHeight="1" x14ac:dyDescent="0.2">
      <c r="B95" s="15"/>
      <c r="C95" s="13" t="s">
        <v>12</v>
      </c>
      <c r="F95" s="12"/>
      <c r="I95" s="13" t="s">
        <v>17</v>
      </c>
      <c r="J95" s="14"/>
      <c r="L95" s="15"/>
    </row>
    <row r="96" spans="2:12" s="1" customFormat="1" ht="15.2" hidden="1" customHeight="1" x14ac:dyDescent="0.2">
      <c r="B96" s="15"/>
      <c r="C96" s="13" t="s">
        <v>16</v>
      </c>
      <c r="F96" s="12"/>
      <c r="I96" s="13" t="s">
        <v>18</v>
      </c>
      <c r="J96" s="14"/>
      <c r="L96" s="15"/>
    </row>
    <row r="97" spans="2:47" s="1" customFormat="1" ht="10.35" hidden="1" customHeight="1" x14ac:dyDescent="0.2">
      <c r="B97" s="15"/>
      <c r="L97" s="15"/>
    </row>
    <row r="98" spans="2:47" s="1" customFormat="1" ht="29.25" hidden="1" customHeight="1" x14ac:dyDescent="0.2">
      <c r="B98" s="15"/>
      <c r="C98" s="49" t="s">
        <v>51</v>
      </c>
      <c r="D98" s="41"/>
      <c r="E98" s="41"/>
      <c r="F98" s="41"/>
      <c r="G98" s="41"/>
      <c r="H98" s="41"/>
      <c r="I98" s="41"/>
      <c r="J98" s="50" t="s">
        <v>52</v>
      </c>
      <c r="K98" s="41"/>
      <c r="L98" s="15"/>
    </row>
    <row r="99" spans="2:47" s="1" customFormat="1" ht="10.35" hidden="1" customHeight="1" x14ac:dyDescent="0.2">
      <c r="B99" s="15"/>
      <c r="L99" s="15"/>
    </row>
    <row r="100" spans="2:47" s="1" customFormat="1" ht="22.9" hidden="1" customHeight="1" x14ac:dyDescent="0.2">
      <c r="B100" s="15"/>
      <c r="C100" s="51" t="s">
        <v>53</v>
      </c>
      <c r="J100" s="35">
        <f>J122</f>
        <v>0</v>
      </c>
      <c r="L100" s="15"/>
      <c r="AU100" s="7" t="s">
        <v>54</v>
      </c>
    </row>
    <row r="101" spans="2:47" s="3" customFormat="1" ht="24.95" hidden="1" customHeight="1" x14ac:dyDescent="0.2">
      <c r="B101" s="52"/>
      <c r="D101" s="53" t="s">
        <v>55</v>
      </c>
      <c r="E101" s="54"/>
      <c r="F101" s="54"/>
      <c r="G101" s="54"/>
      <c r="H101" s="54"/>
      <c r="I101" s="54"/>
      <c r="J101" s="55">
        <f>J123</f>
        <v>0</v>
      </c>
      <c r="L101" s="52"/>
    </row>
    <row r="102" spans="2:47" s="4" customFormat="1" ht="19.899999999999999" hidden="1" customHeight="1" x14ac:dyDescent="0.2">
      <c r="B102" s="56"/>
      <c r="D102" s="57" t="s">
        <v>56</v>
      </c>
      <c r="E102" s="58"/>
      <c r="F102" s="58"/>
      <c r="G102" s="58"/>
      <c r="H102" s="58"/>
      <c r="I102" s="58"/>
      <c r="J102" s="59">
        <f>J124</f>
        <v>0</v>
      </c>
      <c r="L102" s="56"/>
    </row>
    <row r="103" spans="2:47" s="1" customFormat="1" ht="21.75" hidden="1" customHeight="1" x14ac:dyDescent="0.2">
      <c r="B103" s="15"/>
      <c r="L103" s="15"/>
    </row>
    <row r="104" spans="2:47" s="1" customFormat="1" ht="6.95" hidden="1" customHeight="1" x14ac:dyDescent="0.2">
      <c r="B104" s="21"/>
      <c r="C104" s="22"/>
      <c r="D104" s="22"/>
      <c r="E104" s="22"/>
      <c r="F104" s="22"/>
      <c r="G104" s="22"/>
      <c r="H104" s="22"/>
      <c r="I104" s="22"/>
      <c r="J104" s="22"/>
      <c r="K104" s="22"/>
      <c r="L104" s="15"/>
    </row>
    <row r="105" spans="2:47" hidden="1" x14ac:dyDescent="0.2"/>
    <row r="106" spans="2:47" hidden="1" x14ac:dyDescent="0.2"/>
    <row r="107" spans="2:47" hidden="1" x14ac:dyDescent="0.2"/>
    <row r="108" spans="2:47" s="1" customFormat="1" ht="6.95" customHeight="1" x14ac:dyDescent="0.2">
      <c r="B108" s="23"/>
      <c r="C108" s="24"/>
      <c r="D108" s="24"/>
      <c r="E108" s="24"/>
      <c r="F108" s="24"/>
      <c r="G108" s="24"/>
      <c r="H108" s="24"/>
      <c r="I108" s="24"/>
      <c r="J108" s="24"/>
      <c r="K108" s="24"/>
      <c r="L108" s="15"/>
    </row>
    <row r="109" spans="2:47" s="1" customFormat="1" ht="24.95" customHeight="1" x14ac:dyDescent="0.2">
      <c r="B109" s="15"/>
      <c r="C109" s="11" t="s">
        <v>57</v>
      </c>
      <c r="L109" s="15"/>
    </row>
    <row r="110" spans="2:47" s="1" customFormat="1" ht="6.95" customHeight="1" x14ac:dyDescent="0.2">
      <c r="B110" s="15"/>
      <c r="L110" s="15"/>
    </row>
    <row r="111" spans="2:47" s="1" customFormat="1" ht="12" customHeight="1" x14ac:dyDescent="0.2">
      <c r="B111" s="15"/>
      <c r="C111" s="13" t="s">
        <v>6</v>
      </c>
      <c r="L111" s="15"/>
    </row>
    <row r="112" spans="2:47" s="1" customFormat="1" ht="16.5" customHeight="1" x14ac:dyDescent="0.2">
      <c r="B112" s="15"/>
      <c r="E112" s="306" t="str">
        <f>E89</f>
        <v>SPŠS a JŠ KOLÍN - 3.NP</v>
      </c>
      <c r="F112" s="307"/>
      <c r="G112" s="307"/>
      <c r="H112" s="307"/>
      <c r="L112" s="15"/>
    </row>
    <row r="113" spans="2:65" s="1" customFormat="1" ht="12" customHeight="1" x14ac:dyDescent="0.2">
      <c r="B113" s="15"/>
      <c r="C113" s="13" t="s">
        <v>48</v>
      </c>
      <c r="L113" s="15"/>
    </row>
    <row r="114" spans="2:65" s="1" customFormat="1" ht="16.5" customHeight="1" x14ac:dyDescent="0.2">
      <c r="B114" s="15"/>
      <c r="E114" s="304" t="str">
        <f>E91</f>
        <v>Silnoproud rozpočet</v>
      </c>
      <c r="F114" s="305"/>
      <c r="G114" s="305"/>
      <c r="H114" s="305"/>
      <c r="L114" s="15"/>
    </row>
    <row r="115" spans="2:65" s="1" customFormat="1" ht="6.95" customHeight="1" x14ac:dyDescent="0.2">
      <c r="B115" s="15"/>
      <c r="L115" s="15"/>
    </row>
    <row r="116" spans="2:65" s="1" customFormat="1" ht="12" customHeight="1" x14ac:dyDescent="0.2">
      <c r="B116" s="15"/>
      <c r="C116" s="13" t="s">
        <v>9</v>
      </c>
      <c r="F116" s="12" t="str">
        <f>F16</f>
        <v>Kolín,Heverova 191</v>
      </c>
      <c r="I116" s="13" t="s">
        <v>11</v>
      </c>
      <c r="J116" s="25"/>
      <c r="L116" s="15"/>
    </row>
    <row r="117" spans="2:65" s="1" customFormat="1" ht="6.95" customHeight="1" x14ac:dyDescent="0.2">
      <c r="B117" s="15"/>
      <c r="L117" s="15"/>
    </row>
    <row r="118" spans="2:65" s="1" customFormat="1" ht="15.2" customHeight="1" x14ac:dyDescent="0.2">
      <c r="B118" s="15"/>
      <c r="C118" s="13" t="s">
        <v>12</v>
      </c>
      <c r="F118" s="12"/>
      <c r="I118" s="13" t="s">
        <v>17</v>
      </c>
      <c r="J118" s="14"/>
      <c r="L118" s="15"/>
    </row>
    <row r="119" spans="2:65" s="1" customFormat="1" ht="15.2" customHeight="1" x14ac:dyDescent="0.2">
      <c r="B119" s="15"/>
      <c r="C119" s="13" t="s">
        <v>16</v>
      </c>
      <c r="F119" s="12"/>
      <c r="I119" s="13" t="s">
        <v>18</v>
      </c>
      <c r="J119" s="14"/>
      <c r="L119" s="15"/>
    </row>
    <row r="120" spans="2:65" s="1" customFormat="1" ht="10.35" customHeight="1" x14ac:dyDescent="0.2">
      <c r="B120" s="15"/>
      <c r="L120" s="15"/>
    </row>
    <row r="121" spans="2:65" s="5" customFormat="1" ht="29.25" customHeight="1" x14ac:dyDescent="0.2">
      <c r="B121" s="60"/>
      <c r="C121" s="61" t="s">
        <v>58</v>
      </c>
      <c r="D121" s="62" t="s">
        <v>41</v>
      </c>
      <c r="E121" s="62" t="s">
        <v>39</v>
      </c>
      <c r="F121" s="62" t="s">
        <v>40</v>
      </c>
      <c r="G121" s="62" t="s">
        <v>59</v>
      </c>
      <c r="H121" s="62" t="s">
        <v>60</v>
      </c>
      <c r="I121" s="62" t="s">
        <v>61</v>
      </c>
      <c r="J121" s="62" t="s">
        <v>52</v>
      </c>
      <c r="K121" s="63" t="s">
        <v>62</v>
      </c>
      <c r="L121" s="60"/>
      <c r="M121" s="30" t="s">
        <v>0</v>
      </c>
      <c r="N121" s="31" t="s">
        <v>24</v>
      </c>
      <c r="O121" s="31" t="s">
        <v>63</v>
      </c>
      <c r="P121" s="31" t="s">
        <v>64</v>
      </c>
      <c r="Q121" s="31" t="s">
        <v>65</v>
      </c>
      <c r="R121" s="31" t="s">
        <v>66</v>
      </c>
      <c r="S121" s="31" t="s">
        <v>67</v>
      </c>
      <c r="T121" s="32" t="s">
        <v>68</v>
      </c>
    </row>
    <row r="122" spans="2:65" s="1" customFormat="1" ht="22.9" customHeight="1" x14ac:dyDescent="0.25">
      <c r="B122" s="15"/>
      <c r="C122" s="34" t="s">
        <v>69</v>
      </c>
      <c r="J122" s="64">
        <f>BK122</f>
        <v>0</v>
      </c>
      <c r="L122" s="15"/>
      <c r="M122" s="33"/>
      <c r="N122" s="26"/>
      <c r="O122" s="26"/>
      <c r="P122" s="65">
        <f>P123</f>
        <v>80.117999999999995</v>
      </c>
      <c r="Q122" s="26"/>
      <c r="R122" s="65">
        <f>R123</f>
        <v>0.87262000000000017</v>
      </c>
      <c r="S122" s="26"/>
      <c r="T122" s="66">
        <f>T123</f>
        <v>0</v>
      </c>
      <c r="AT122" s="7" t="s">
        <v>42</v>
      </c>
      <c r="AU122" s="7" t="s">
        <v>54</v>
      </c>
      <c r="BK122" s="67">
        <f>BK123</f>
        <v>0</v>
      </c>
    </row>
    <row r="123" spans="2:65" s="6" customFormat="1" ht="25.9" customHeight="1" x14ac:dyDescent="0.2">
      <c r="B123" s="68"/>
      <c r="D123" s="69" t="s">
        <v>42</v>
      </c>
      <c r="E123" s="70" t="s">
        <v>70</v>
      </c>
      <c r="F123" s="70" t="s">
        <v>71</v>
      </c>
      <c r="J123" s="71">
        <f>BK123</f>
        <v>0</v>
      </c>
      <c r="L123" s="68"/>
      <c r="M123" s="72"/>
      <c r="P123" s="73">
        <f>P124</f>
        <v>80.117999999999995</v>
      </c>
      <c r="R123" s="73">
        <f>R124</f>
        <v>0.87262000000000017</v>
      </c>
      <c r="T123" s="74">
        <f>T124</f>
        <v>0</v>
      </c>
      <c r="AR123" s="69" t="s">
        <v>46</v>
      </c>
      <c r="AT123" s="75" t="s">
        <v>42</v>
      </c>
      <c r="AU123" s="75" t="s">
        <v>43</v>
      </c>
      <c r="AY123" s="69" t="s">
        <v>72</v>
      </c>
      <c r="BK123" s="76">
        <f>BK124</f>
        <v>0</v>
      </c>
    </row>
    <row r="124" spans="2:65" s="6" customFormat="1" ht="22.9" customHeight="1" x14ac:dyDescent="0.2">
      <c r="B124" s="68"/>
      <c r="D124" s="69" t="s">
        <v>42</v>
      </c>
      <c r="E124" s="77" t="s">
        <v>73</v>
      </c>
      <c r="F124" s="77" t="s">
        <v>74</v>
      </c>
      <c r="J124" s="78">
        <f>BK124</f>
        <v>0</v>
      </c>
      <c r="L124" s="68"/>
      <c r="M124" s="72"/>
      <c r="P124" s="73">
        <f>SUM(P125:P247)</f>
        <v>80.117999999999995</v>
      </c>
      <c r="R124" s="73">
        <f>SUM(R125:R247)</f>
        <v>0.87262000000000017</v>
      </c>
      <c r="T124" s="74">
        <f>SUM(T125:T247)</f>
        <v>0</v>
      </c>
      <c r="AR124" s="69" t="s">
        <v>46</v>
      </c>
      <c r="AT124" s="75" t="s">
        <v>42</v>
      </c>
      <c r="AU124" s="75" t="s">
        <v>44</v>
      </c>
      <c r="AY124" s="69" t="s">
        <v>72</v>
      </c>
      <c r="BK124" s="76">
        <f>SUM(BK125:BK247)</f>
        <v>0</v>
      </c>
    </row>
    <row r="125" spans="2:65" s="1" customFormat="1" ht="30" customHeight="1" x14ac:dyDescent="0.2">
      <c r="B125" s="79"/>
      <c r="C125" s="205" t="s">
        <v>44</v>
      </c>
      <c r="D125" s="205" t="s">
        <v>75</v>
      </c>
      <c r="E125" s="206" t="s">
        <v>76</v>
      </c>
      <c r="F125" s="207" t="s">
        <v>863</v>
      </c>
      <c r="G125" s="208" t="s">
        <v>77</v>
      </c>
      <c r="H125" s="209">
        <v>1</v>
      </c>
      <c r="I125" s="210">
        <v>0</v>
      </c>
      <c r="J125" s="211">
        <f>ROUND(I125*H125,2)</f>
        <v>0</v>
      </c>
      <c r="K125" s="207" t="s">
        <v>0</v>
      </c>
      <c r="L125" s="80"/>
      <c r="M125" s="81" t="s">
        <v>0</v>
      </c>
      <c r="N125" s="82" t="s">
        <v>25</v>
      </c>
      <c r="O125" s="83">
        <v>0</v>
      </c>
      <c r="P125" s="83">
        <f>O125*H125</f>
        <v>0</v>
      </c>
      <c r="Q125" s="83">
        <v>0</v>
      </c>
      <c r="R125" s="83">
        <f>Q125*H125</f>
        <v>0</v>
      </c>
      <c r="S125" s="83">
        <v>0</v>
      </c>
      <c r="T125" s="84">
        <f>S125*H125</f>
        <v>0</v>
      </c>
      <c r="AR125" s="85" t="s">
        <v>78</v>
      </c>
      <c r="AT125" s="85" t="s">
        <v>75</v>
      </c>
      <c r="AU125" s="85" t="s">
        <v>46</v>
      </c>
      <c r="AY125" s="7" t="s">
        <v>72</v>
      </c>
      <c r="BE125" s="86">
        <f>IF(N125="základní",J125,0)</f>
        <v>0</v>
      </c>
      <c r="BF125" s="86">
        <f>IF(N125="snížená",J125,0)</f>
        <v>0</v>
      </c>
      <c r="BG125" s="86">
        <f>IF(N125="zákl. přenesená",J125,0)</f>
        <v>0</v>
      </c>
      <c r="BH125" s="86">
        <f>IF(N125="sníž. přenesená",J125,0)</f>
        <v>0</v>
      </c>
      <c r="BI125" s="86">
        <f>IF(N125="nulová",J125,0)</f>
        <v>0</v>
      </c>
      <c r="BJ125" s="7" t="s">
        <v>44</v>
      </c>
      <c r="BK125" s="86">
        <f>ROUND(I125*H125,2)</f>
        <v>0</v>
      </c>
      <c r="BL125" s="7" t="s">
        <v>79</v>
      </c>
      <c r="BM125" s="85" t="s">
        <v>80</v>
      </c>
    </row>
    <row r="126" spans="2:65" s="1" customFormat="1" ht="24" x14ac:dyDescent="0.2">
      <c r="B126" s="15"/>
      <c r="C126" s="216"/>
      <c r="D126" s="218" t="s">
        <v>81</v>
      </c>
      <c r="E126" s="216"/>
      <c r="F126" s="245" t="s">
        <v>862</v>
      </c>
      <c r="G126" s="216"/>
      <c r="H126" s="216"/>
      <c r="I126" s="217"/>
      <c r="J126" s="216"/>
      <c r="K126" s="216"/>
      <c r="L126" s="15"/>
      <c r="M126" s="87"/>
      <c r="T126" s="28"/>
      <c r="AT126" s="7" t="s">
        <v>81</v>
      </c>
      <c r="AU126" s="7" t="s">
        <v>46</v>
      </c>
    </row>
    <row r="127" spans="2:65" s="232" customFormat="1" ht="45" customHeight="1" x14ac:dyDescent="0.2">
      <c r="B127" s="219"/>
      <c r="C127" s="220" t="s">
        <v>46</v>
      </c>
      <c r="D127" s="220" t="s">
        <v>75</v>
      </c>
      <c r="E127" s="221" t="s">
        <v>82</v>
      </c>
      <c r="F127" s="222" t="s">
        <v>864</v>
      </c>
      <c r="G127" s="223" t="s">
        <v>77</v>
      </c>
      <c r="H127" s="224">
        <v>1</v>
      </c>
      <c r="I127" s="225">
        <v>0</v>
      </c>
      <c r="J127" s="226">
        <f>ROUND(I127*H127,2)</f>
        <v>0</v>
      </c>
      <c r="K127" s="222" t="s">
        <v>0</v>
      </c>
      <c r="L127" s="227"/>
      <c r="M127" s="228" t="s">
        <v>0</v>
      </c>
      <c r="N127" s="229" t="s">
        <v>25</v>
      </c>
      <c r="O127" s="230">
        <v>0</v>
      </c>
      <c r="P127" s="230">
        <f>O127*H127</f>
        <v>0</v>
      </c>
      <c r="Q127" s="230">
        <v>0.22</v>
      </c>
      <c r="R127" s="230">
        <f>Q127*H127</f>
        <v>0.22</v>
      </c>
      <c r="S127" s="230">
        <v>0</v>
      </c>
      <c r="T127" s="231">
        <f>S127*H127</f>
        <v>0</v>
      </c>
      <c r="AR127" s="233" t="s">
        <v>78</v>
      </c>
      <c r="AT127" s="233" t="s">
        <v>75</v>
      </c>
      <c r="AU127" s="233" t="s">
        <v>46</v>
      </c>
      <c r="AY127" s="234" t="s">
        <v>72</v>
      </c>
      <c r="BE127" s="235">
        <f>IF(N127="základní",J127,0)</f>
        <v>0</v>
      </c>
      <c r="BF127" s="235">
        <f>IF(N127="snížená",J127,0)</f>
        <v>0</v>
      </c>
      <c r="BG127" s="235">
        <f>IF(N127="zákl. přenesená",J127,0)</f>
        <v>0</v>
      </c>
      <c r="BH127" s="235">
        <f>IF(N127="sníž. přenesená",J127,0)</f>
        <v>0</v>
      </c>
      <c r="BI127" s="235">
        <f>IF(N127="nulová",J127,0)</f>
        <v>0</v>
      </c>
      <c r="BJ127" s="234" t="s">
        <v>44</v>
      </c>
      <c r="BK127" s="235">
        <f>ROUND(I127*H127,2)</f>
        <v>0</v>
      </c>
      <c r="BL127" s="234" t="s">
        <v>79</v>
      </c>
      <c r="BM127" s="233" t="s">
        <v>83</v>
      </c>
    </row>
    <row r="128" spans="2:65" s="1" customFormat="1" ht="45" customHeight="1" x14ac:dyDescent="0.2">
      <c r="B128" s="79"/>
      <c r="C128" s="205" t="s">
        <v>46</v>
      </c>
      <c r="D128" s="205" t="s">
        <v>75</v>
      </c>
      <c r="E128" s="206" t="s">
        <v>84</v>
      </c>
      <c r="F128" s="207" t="s">
        <v>865</v>
      </c>
      <c r="G128" s="208" t="s">
        <v>77</v>
      </c>
      <c r="H128" s="209">
        <v>1</v>
      </c>
      <c r="I128" s="210">
        <v>0</v>
      </c>
      <c r="J128" s="211">
        <f>ROUND(I128*H128,2)</f>
        <v>0</v>
      </c>
      <c r="K128" s="207" t="s">
        <v>0</v>
      </c>
      <c r="L128" s="80"/>
      <c r="M128" s="81" t="s">
        <v>0</v>
      </c>
      <c r="N128" s="82" t="s">
        <v>25</v>
      </c>
      <c r="O128" s="83">
        <v>0</v>
      </c>
      <c r="P128" s="83">
        <f>O128*H128</f>
        <v>0</v>
      </c>
      <c r="Q128" s="83">
        <v>0.22</v>
      </c>
      <c r="R128" s="83">
        <f>Q128*H128</f>
        <v>0.22</v>
      </c>
      <c r="S128" s="83">
        <v>0</v>
      </c>
      <c r="T128" s="84">
        <f>S128*H128</f>
        <v>0</v>
      </c>
      <c r="AR128" s="85" t="s">
        <v>78</v>
      </c>
      <c r="AT128" s="85" t="s">
        <v>75</v>
      </c>
      <c r="AU128" s="85" t="s">
        <v>46</v>
      </c>
      <c r="AY128" s="7" t="s">
        <v>72</v>
      </c>
      <c r="BE128" s="86">
        <f>IF(N128="základní",J128,0)</f>
        <v>0</v>
      </c>
      <c r="BF128" s="86">
        <f>IF(N128="snížená",J128,0)</f>
        <v>0</v>
      </c>
      <c r="BG128" s="86">
        <f>IF(N128="zákl. přenesená",J128,0)</f>
        <v>0</v>
      </c>
      <c r="BH128" s="86">
        <f>IF(N128="sníž. přenesená",J128,0)</f>
        <v>0</v>
      </c>
      <c r="BI128" s="86">
        <f>IF(N128="nulová",J128,0)</f>
        <v>0</v>
      </c>
      <c r="BJ128" s="7" t="s">
        <v>44</v>
      </c>
      <c r="BK128" s="86">
        <f>ROUND(I128*H128,2)</f>
        <v>0</v>
      </c>
      <c r="BL128" s="7" t="s">
        <v>79</v>
      </c>
      <c r="BM128" s="85" t="s">
        <v>85</v>
      </c>
    </row>
    <row r="129" spans="2:65" s="1" customFormat="1" ht="45" customHeight="1" x14ac:dyDescent="0.2">
      <c r="B129" s="79"/>
      <c r="C129" s="205" t="s">
        <v>46</v>
      </c>
      <c r="D129" s="205" t="s">
        <v>75</v>
      </c>
      <c r="E129" s="206" t="s">
        <v>86</v>
      </c>
      <c r="F129" s="207" t="s">
        <v>866</v>
      </c>
      <c r="G129" s="208" t="s">
        <v>77</v>
      </c>
      <c r="H129" s="209">
        <v>1</v>
      </c>
      <c r="I129" s="210">
        <v>0</v>
      </c>
      <c r="J129" s="211">
        <f>ROUND(I129*H129,2)</f>
        <v>0</v>
      </c>
      <c r="K129" s="207" t="s">
        <v>0</v>
      </c>
      <c r="L129" s="80"/>
      <c r="M129" s="81" t="s">
        <v>0</v>
      </c>
      <c r="N129" s="82" t="s">
        <v>25</v>
      </c>
      <c r="O129" s="83">
        <v>0</v>
      </c>
      <c r="P129" s="83">
        <f>O129*H129</f>
        <v>0</v>
      </c>
      <c r="Q129" s="83">
        <v>0.22</v>
      </c>
      <c r="R129" s="83">
        <f>Q129*H129</f>
        <v>0.22</v>
      </c>
      <c r="S129" s="83">
        <v>0</v>
      </c>
      <c r="T129" s="84">
        <f>S129*H129</f>
        <v>0</v>
      </c>
      <c r="AR129" s="85" t="s">
        <v>78</v>
      </c>
      <c r="AT129" s="85" t="s">
        <v>75</v>
      </c>
      <c r="AU129" s="85" t="s">
        <v>46</v>
      </c>
      <c r="AY129" s="7" t="s">
        <v>72</v>
      </c>
      <c r="BE129" s="86">
        <f>IF(N129="základní",J129,0)</f>
        <v>0</v>
      </c>
      <c r="BF129" s="86">
        <f>IF(N129="snížená",J129,0)</f>
        <v>0</v>
      </c>
      <c r="BG129" s="86">
        <f>IF(N129="zákl. přenesená",J129,0)</f>
        <v>0</v>
      </c>
      <c r="BH129" s="86">
        <f>IF(N129="sníž. přenesená",J129,0)</f>
        <v>0</v>
      </c>
      <c r="BI129" s="86">
        <f>IF(N129="nulová",J129,0)</f>
        <v>0</v>
      </c>
      <c r="BJ129" s="7" t="s">
        <v>44</v>
      </c>
      <c r="BK129" s="86">
        <f>ROUND(I129*H129,2)</f>
        <v>0</v>
      </c>
      <c r="BL129" s="7" t="s">
        <v>79</v>
      </c>
      <c r="BM129" s="85" t="s">
        <v>87</v>
      </c>
    </row>
    <row r="130" spans="2:65" s="1" customFormat="1" ht="16.5" customHeight="1" x14ac:dyDescent="0.2">
      <c r="B130" s="79"/>
      <c r="C130" s="205" t="s">
        <v>88</v>
      </c>
      <c r="D130" s="205" t="s">
        <v>75</v>
      </c>
      <c r="E130" s="206" t="s">
        <v>89</v>
      </c>
      <c r="F130" s="207" t="s">
        <v>867</v>
      </c>
      <c r="G130" s="208" t="s">
        <v>77</v>
      </c>
      <c r="H130" s="209">
        <v>3</v>
      </c>
      <c r="I130" s="210">
        <v>0</v>
      </c>
      <c r="J130" s="211">
        <f>ROUND(I130*H130,2)</f>
        <v>0</v>
      </c>
      <c r="K130" s="207" t="s">
        <v>0</v>
      </c>
      <c r="L130" s="80"/>
      <c r="M130" s="81" t="s">
        <v>0</v>
      </c>
      <c r="N130" s="82" t="s">
        <v>25</v>
      </c>
      <c r="O130" s="83">
        <v>0</v>
      </c>
      <c r="P130" s="83">
        <f>O130*H130</f>
        <v>0</v>
      </c>
      <c r="Q130" s="83">
        <v>0</v>
      </c>
      <c r="R130" s="83">
        <f>Q130*H130</f>
        <v>0</v>
      </c>
      <c r="S130" s="83">
        <v>0</v>
      </c>
      <c r="T130" s="84">
        <f>S130*H130</f>
        <v>0</v>
      </c>
      <c r="AR130" s="85" t="s">
        <v>78</v>
      </c>
      <c r="AT130" s="85" t="s">
        <v>75</v>
      </c>
      <c r="AU130" s="85" t="s">
        <v>46</v>
      </c>
      <c r="AY130" s="7" t="s">
        <v>72</v>
      </c>
      <c r="BE130" s="86">
        <f>IF(N130="základní",J130,0)</f>
        <v>0</v>
      </c>
      <c r="BF130" s="86">
        <f>IF(N130="snížená",J130,0)</f>
        <v>0</v>
      </c>
      <c r="BG130" s="86">
        <f>IF(N130="zákl. přenesená",J130,0)</f>
        <v>0</v>
      </c>
      <c r="BH130" s="86">
        <f>IF(N130="sníž. přenesená",J130,0)</f>
        <v>0</v>
      </c>
      <c r="BI130" s="86">
        <f>IF(N130="nulová",J130,0)</f>
        <v>0</v>
      </c>
      <c r="BJ130" s="7" t="s">
        <v>44</v>
      </c>
      <c r="BK130" s="86">
        <f>ROUND(I130*H130,2)</f>
        <v>0</v>
      </c>
      <c r="BL130" s="7" t="s">
        <v>79</v>
      </c>
      <c r="BM130" s="85" t="s">
        <v>90</v>
      </c>
    </row>
    <row r="131" spans="2:65" s="1" customFormat="1" ht="36" x14ac:dyDescent="0.2">
      <c r="B131" s="15"/>
      <c r="C131" s="216"/>
      <c r="D131" s="218" t="s">
        <v>81</v>
      </c>
      <c r="E131" s="216"/>
      <c r="F131" s="245" t="s">
        <v>868</v>
      </c>
      <c r="G131" s="216"/>
      <c r="H131" s="216"/>
      <c r="I131" s="217"/>
      <c r="J131" s="216"/>
      <c r="K131" s="216"/>
      <c r="L131" s="15"/>
      <c r="M131" s="87"/>
      <c r="T131" s="28"/>
      <c r="AT131" s="7" t="s">
        <v>81</v>
      </c>
      <c r="AU131" s="7" t="s">
        <v>46</v>
      </c>
    </row>
    <row r="132" spans="2:65" s="1" customFormat="1" ht="16.5" customHeight="1" x14ac:dyDescent="0.2">
      <c r="B132" s="79"/>
      <c r="C132" s="205" t="s">
        <v>79</v>
      </c>
      <c r="D132" s="205" t="s">
        <v>75</v>
      </c>
      <c r="E132" s="206" t="s">
        <v>91</v>
      </c>
      <c r="F132" s="207" t="s">
        <v>916</v>
      </c>
      <c r="G132" s="208" t="s">
        <v>77</v>
      </c>
      <c r="H132" s="209">
        <v>1</v>
      </c>
      <c r="I132" s="210">
        <v>0</v>
      </c>
      <c r="J132" s="211">
        <f>ROUND(I132*H132,2)</f>
        <v>0</v>
      </c>
      <c r="K132" s="207" t="s">
        <v>0</v>
      </c>
      <c r="L132" s="80"/>
      <c r="M132" s="81" t="s">
        <v>0</v>
      </c>
      <c r="N132" s="82" t="s">
        <v>25</v>
      </c>
      <c r="O132" s="83">
        <v>0</v>
      </c>
      <c r="P132" s="83">
        <f>O132*H132</f>
        <v>0</v>
      </c>
      <c r="Q132" s="83">
        <v>1.9E-2</v>
      </c>
      <c r="R132" s="83">
        <f>Q132*H132</f>
        <v>1.9E-2</v>
      </c>
      <c r="S132" s="83">
        <v>0</v>
      </c>
      <c r="T132" s="84">
        <f>S132*H132</f>
        <v>0</v>
      </c>
      <c r="AR132" s="85" t="s">
        <v>78</v>
      </c>
      <c r="AT132" s="85" t="s">
        <v>75</v>
      </c>
      <c r="AU132" s="85" t="s">
        <v>46</v>
      </c>
      <c r="AY132" s="7" t="s">
        <v>72</v>
      </c>
      <c r="BE132" s="86">
        <f>IF(N132="základní",J132,0)</f>
        <v>0</v>
      </c>
      <c r="BF132" s="86">
        <f>IF(N132="snížená",J132,0)</f>
        <v>0</v>
      </c>
      <c r="BG132" s="86">
        <f>IF(N132="zákl. přenesená",J132,0)</f>
        <v>0</v>
      </c>
      <c r="BH132" s="86">
        <f>IF(N132="sníž. přenesená",J132,0)</f>
        <v>0</v>
      </c>
      <c r="BI132" s="86">
        <f>IF(N132="nulová",J132,0)</f>
        <v>0</v>
      </c>
      <c r="BJ132" s="7" t="s">
        <v>44</v>
      </c>
      <c r="BK132" s="86">
        <f>ROUND(I132*H132,2)</f>
        <v>0</v>
      </c>
      <c r="BL132" s="7" t="s">
        <v>79</v>
      </c>
      <c r="BM132" s="85" t="s">
        <v>92</v>
      </c>
    </row>
    <row r="133" spans="2:65" s="1" customFormat="1" ht="16.5" customHeight="1" x14ac:dyDescent="0.2">
      <c r="B133" s="79"/>
      <c r="C133" s="205" t="s">
        <v>93</v>
      </c>
      <c r="D133" s="205" t="s">
        <v>75</v>
      </c>
      <c r="E133" s="206" t="s">
        <v>94</v>
      </c>
      <c r="F133" s="207" t="s">
        <v>95</v>
      </c>
      <c r="G133" s="208" t="s">
        <v>77</v>
      </c>
      <c r="H133" s="209">
        <v>1</v>
      </c>
      <c r="I133" s="210">
        <v>0</v>
      </c>
      <c r="J133" s="211">
        <f>ROUND(I133*H133,2)</f>
        <v>0</v>
      </c>
      <c r="K133" s="207" t="s">
        <v>0</v>
      </c>
      <c r="L133" s="80"/>
      <c r="M133" s="81" t="s">
        <v>0</v>
      </c>
      <c r="N133" s="82" t="s">
        <v>25</v>
      </c>
      <c r="O133" s="83">
        <v>0</v>
      </c>
      <c r="P133" s="83">
        <f>O133*H133</f>
        <v>0</v>
      </c>
      <c r="Q133" s="83">
        <v>0</v>
      </c>
      <c r="R133" s="83">
        <f>Q133*H133</f>
        <v>0</v>
      </c>
      <c r="S133" s="83">
        <v>0</v>
      </c>
      <c r="T133" s="84">
        <f>S133*H133</f>
        <v>0</v>
      </c>
      <c r="AR133" s="85" t="s">
        <v>78</v>
      </c>
      <c r="AT133" s="85" t="s">
        <v>75</v>
      </c>
      <c r="AU133" s="85" t="s">
        <v>46</v>
      </c>
      <c r="AY133" s="7" t="s">
        <v>72</v>
      </c>
      <c r="BE133" s="86">
        <f>IF(N133="základní",J133,0)</f>
        <v>0</v>
      </c>
      <c r="BF133" s="86">
        <f>IF(N133="snížená",J133,0)</f>
        <v>0</v>
      </c>
      <c r="BG133" s="86">
        <f>IF(N133="zákl. přenesená",J133,0)</f>
        <v>0</v>
      </c>
      <c r="BH133" s="86">
        <f>IF(N133="sníž. přenesená",J133,0)</f>
        <v>0</v>
      </c>
      <c r="BI133" s="86">
        <f>IF(N133="nulová",J133,0)</f>
        <v>0</v>
      </c>
      <c r="BJ133" s="7" t="s">
        <v>44</v>
      </c>
      <c r="BK133" s="86">
        <f>ROUND(I133*H133,2)</f>
        <v>0</v>
      </c>
      <c r="BL133" s="7" t="s">
        <v>79</v>
      </c>
      <c r="BM133" s="85" t="s">
        <v>96</v>
      </c>
    </row>
    <row r="134" spans="2:65" s="1" customFormat="1" ht="24" x14ac:dyDescent="0.2">
      <c r="B134" s="15"/>
      <c r="C134" s="216"/>
      <c r="D134" s="218" t="s">
        <v>81</v>
      </c>
      <c r="E134" s="216"/>
      <c r="F134" s="245" t="s">
        <v>97</v>
      </c>
      <c r="G134" s="216"/>
      <c r="H134" s="216"/>
      <c r="I134" s="217"/>
      <c r="J134" s="216"/>
      <c r="K134" s="216"/>
      <c r="L134" s="15"/>
      <c r="M134" s="87"/>
      <c r="T134" s="28"/>
      <c r="AT134" s="7" t="s">
        <v>81</v>
      </c>
      <c r="AU134" s="7" t="s">
        <v>46</v>
      </c>
    </row>
    <row r="135" spans="2:65" s="1" customFormat="1" ht="40.15" customHeight="1" x14ac:dyDescent="0.2">
      <c r="B135" s="79"/>
      <c r="C135" s="205" t="s">
        <v>44</v>
      </c>
      <c r="D135" s="205" t="s">
        <v>75</v>
      </c>
      <c r="E135" s="206" t="s">
        <v>98</v>
      </c>
      <c r="F135" s="207" t="s">
        <v>869</v>
      </c>
      <c r="G135" s="208" t="s">
        <v>77</v>
      </c>
      <c r="H135" s="209">
        <v>59</v>
      </c>
      <c r="I135" s="210">
        <v>0</v>
      </c>
      <c r="J135" s="211">
        <f>ROUND(I135*H135,2)</f>
        <v>0</v>
      </c>
      <c r="K135" s="207" t="s">
        <v>0</v>
      </c>
      <c r="L135" s="80"/>
      <c r="M135" s="81" t="s">
        <v>0</v>
      </c>
      <c r="N135" s="82" t="s">
        <v>25</v>
      </c>
      <c r="O135" s="83">
        <v>0</v>
      </c>
      <c r="P135" s="83">
        <f>O135*H135</f>
        <v>0</v>
      </c>
      <c r="Q135" s="83">
        <v>0</v>
      </c>
      <c r="R135" s="83">
        <f>Q135*H135</f>
        <v>0</v>
      </c>
      <c r="S135" s="83">
        <v>0</v>
      </c>
      <c r="T135" s="84">
        <f>S135*H135</f>
        <v>0</v>
      </c>
      <c r="AR135" s="85" t="s">
        <v>78</v>
      </c>
      <c r="AT135" s="85" t="s">
        <v>75</v>
      </c>
      <c r="AU135" s="85" t="s">
        <v>46</v>
      </c>
      <c r="AY135" s="7" t="s">
        <v>72</v>
      </c>
      <c r="BE135" s="86">
        <f>IF(N135="základní",J135,0)</f>
        <v>0</v>
      </c>
      <c r="BF135" s="86">
        <f>IF(N135="snížená",J135,0)</f>
        <v>0</v>
      </c>
      <c r="BG135" s="86">
        <f>IF(N135="zákl. přenesená",J135,0)</f>
        <v>0</v>
      </c>
      <c r="BH135" s="86">
        <f>IF(N135="sníž. přenesená",J135,0)</f>
        <v>0</v>
      </c>
      <c r="BI135" s="86">
        <f>IF(N135="nulová",J135,0)</f>
        <v>0</v>
      </c>
      <c r="BJ135" s="7" t="s">
        <v>44</v>
      </c>
      <c r="BK135" s="86">
        <f>ROUND(I135*H135,2)</f>
        <v>0</v>
      </c>
      <c r="BL135" s="7" t="s">
        <v>79</v>
      </c>
      <c r="BM135" s="85" t="s">
        <v>99</v>
      </c>
    </row>
    <row r="136" spans="2:65" s="1" customFormat="1" ht="16.5" customHeight="1" x14ac:dyDescent="0.2">
      <c r="B136" s="79"/>
      <c r="C136" s="205" t="s">
        <v>46</v>
      </c>
      <c r="D136" s="205" t="s">
        <v>75</v>
      </c>
      <c r="E136" s="206" t="s">
        <v>100</v>
      </c>
      <c r="F136" s="207" t="s">
        <v>870</v>
      </c>
      <c r="G136" s="208" t="s">
        <v>77</v>
      </c>
      <c r="H136" s="209">
        <v>83</v>
      </c>
      <c r="I136" s="210">
        <v>0</v>
      </c>
      <c r="J136" s="211">
        <f>ROUND(I136*H136,2)</f>
        <v>0</v>
      </c>
      <c r="K136" s="207" t="s">
        <v>0</v>
      </c>
      <c r="L136" s="80"/>
      <c r="M136" s="81" t="s">
        <v>0</v>
      </c>
      <c r="N136" s="82" t="s">
        <v>25</v>
      </c>
      <c r="O136" s="83">
        <v>0</v>
      </c>
      <c r="P136" s="83">
        <f>O136*H136</f>
        <v>0</v>
      </c>
      <c r="Q136" s="83">
        <v>4.0000000000000003E-5</v>
      </c>
      <c r="R136" s="83">
        <f>Q136*H136</f>
        <v>3.3200000000000005E-3</v>
      </c>
      <c r="S136" s="83">
        <v>0</v>
      </c>
      <c r="T136" s="84">
        <f>S136*H136</f>
        <v>0</v>
      </c>
      <c r="AR136" s="85" t="s">
        <v>78</v>
      </c>
      <c r="AT136" s="85" t="s">
        <v>75</v>
      </c>
      <c r="AU136" s="85" t="s">
        <v>46</v>
      </c>
      <c r="AY136" s="7" t="s">
        <v>72</v>
      </c>
      <c r="BE136" s="86">
        <f>IF(N136="základní",J136,0)</f>
        <v>0</v>
      </c>
      <c r="BF136" s="86">
        <f>IF(N136="snížená",J136,0)</f>
        <v>0</v>
      </c>
      <c r="BG136" s="86">
        <f>IF(N136="zákl. přenesená",J136,0)</f>
        <v>0</v>
      </c>
      <c r="BH136" s="86">
        <f>IF(N136="sníž. přenesená",J136,0)</f>
        <v>0</v>
      </c>
      <c r="BI136" s="86">
        <f>IF(N136="nulová",J136,0)</f>
        <v>0</v>
      </c>
      <c r="BJ136" s="7" t="s">
        <v>44</v>
      </c>
      <c r="BK136" s="86">
        <f>ROUND(I136*H136,2)</f>
        <v>0</v>
      </c>
      <c r="BL136" s="7" t="s">
        <v>79</v>
      </c>
      <c r="BM136" s="85" t="s">
        <v>101</v>
      </c>
    </row>
    <row r="137" spans="2:65" s="1" customFormat="1" ht="60" x14ac:dyDescent="0.2">
      <c r="B137" s="15"/>
      <c r="C137" s="216"/>
      <c r="D137" s="218" t="s">
        <v>81</v>
      </c>
      <c r="E137" s="216"/>
      <c r="F137" s="245" t="s">
        <v>884</v>
      </c>
      <c r="G137" s="216"/>
      <c r="H137" s="216"/>
      <c r="I137" s="217"/>
      <c r="J137" s="216"/>
      <c r="K137" s="216"/>
      <c r="L137" s="15"/>
      <c r="M137" s="87"/>
      <c r="T137" s="28"/>
      <c r="AT137" s="7" t="s">
        <v>81</v>
      </c>
      <c r="AU137" s="7" t="s">
        <v>46</v>
      </c>
    </row>
    <row r="138" spans="2:65" s="1" customFormat="1" ht="30" customHeight="1" x14ac:dyDescent="0.2">
      <c r="B138" s="79"/>
      <c r="C138" s="205" t="s">
        <v>88</v>
      </c>
      <c r="D138" s="205" t="s">
        <v>75</v>
      </c>
      <c r="E138" s="206" t="s">
        <v>102</v>
      </c>
      <c r="F138" s="207" t="s">
        <v>871</v>
      </c>
      <c r="G138" s="208" t="s">
        <v>77</v>
      </c>
      <c r="H138" s="209">
        <v>34</v>
      </c>
      <c r="I138" s="210">
        <v>0</v>
      </c>
      <c r="J138" s="211">
        <f t="shared" ref="J138:J143" si="0">ROUND(I138*H138,2)</f>
        <v>0</v>
      </c>
      <c r="K138" s="207" t="s">
        <v>0</v>
      </c>
      <c r="L138" s="80"/>
      <c r="M138" s="81" t="s">
        <v>0</v>
      </c>
      <c r="N138" s="82" t="s">
        <v>25</v>
      </c>
      <c r="O138" s="83">
        <v>0</v>
      </c>
      <c r="P138" s="83">
        <f t="shared" ref="P138:P143" si="1">O138*H138</f>
        <v>0</v>
      </c>
      <c r="Q138" s="83">
        <v>0</v>
      </c>
      <c r="R138" s="83">
        <f t="shared" ref="R138:R143" si="2">Q138*H138</f>
        <v>0</v>
      </c>
      <c r="S138" s="83">
        <v>0</v>
      </c>
      <c r="T138" s="84">
        <f t="shared" ref="T138:T143" si="3">S138*H138</f>
        <v>0</v>
      </c>
      <c r="AR138" s="85" t="s">
        <v>78</v>
      </c>
      <c r="AT138" s="85" t="s">
        <v>75</v>
      </c>
      <c r="AU138" s="85" t="s">
        <v>46</v>
      </c>
      <c r="AY138" s="7" t="s">
        <v>72</v>
      </c>
      <c r="BE138" s="86">
        <f t="shared" ref="BE138:BE143" si="4">IF(N138="základní",J138,0)</f>
        <v>0</v>
      </c>
      <c r="BF138" s="86">
        <f t="shared" ref="BF138:BF143" si="5">IF(N138="snížená",J138,0)</f>
        <v>0</v>
      </c>
      <c r="BG138" s="86">
        <f t="shared" ref="BG138:BG143" si="6">IF(N138="zákl. přenesená",J138,0)</f>
        <v>0</v>
      </c>
      <c r="BH138" s="86">
        <f t="shared" ref="BH138:BH143" si="7">IF(N138="sníž. přenesená",J138,0)</f>
        <v>0</v>
      </c>
      <c r="BI138" s="86">
        <f t="shared" ref="BI138:BI143" si="8">IF(N138="nulová",J138,0)</f>
        <v>0</v>
      </c>
      <c r="BJ138" s="7" t="s">
        <v>44</v>
      </c>
      <c r="BK138" s="86">
        <f t="shared" ref="BK138:BK143" si="9">ROUND(I138*H138,2)</f>
        <v>0</v>
      </c>
      <c r="BL138" s="7" t="s">
        <v>79</v>
      </c>
      <c r="BM138" s="85" t="s">
        <v>103</v>
      </c>
    </row>
    <row r="139" spans="2:65" s="1" customFormat="1" ht="30" customHeight="1" x14ac:dyDescent="0.2">
      <c r="B139" s="79"/>
      <c r="C139" s="205" t="s">
        <v>79</v>
      </c>
      <c r="D139" s="205" t="s">
        <v>75</v>
      </c>
      <c r="E139" s="206" t="s">
        <v>104</v>
      </c>
      <c r="F139" s="207" t="s">
        <v>872</v>
      </c>
      <c r="G139" s="208" t="s">
        <v>77</v>
      </c>
      <c r="H139" s="209">
        <v>3</v>
      </c>
      <c r="I139" s="210">
        <v>0</v>
      </c>
      <c r="J139" s="211">
        <f t="shared" si="0"/>
        <v>0</v>
      </c>
      <c r="K139" s="207" t="s">
        <v>0</v>
      </c>
      <c r="L139" s="80"/>
      <c r="M139" s="81" t="s">
        <v>0</v>
      </c>
      <c r="N139" s="82" t="s">
        <v>25</v>
      </c>
      <c r="O139" s="83">
        <v>0</v>
      </c>
      <c r="P139" s="83">
        <f t="shared" si="1"/>
        <v>0</v>
      </c>
      <c r="Q139" s="83">
        <v>0</v>
      </c>
      <c r="R139" s="83">
        <f t="shared" si="2"/>
        <v>0</v>
      </c>
      <c r="S139" s="83">
        <v>0</v>
      </c>
      <c r="T139" s="84">
        <f t="shared" si="3"/>
        <v>0</v>
      </c>
      <c r="AR139" s="85" t="s">
        <v>78</v>
      </c>
      <c r="AT139" s="85" t="s">
        <v>75</v>
      </c>
      <c r="AU139" s="85" t="s">
        <v>46</v>
      </c>
      <c r="AY139" s="7" t="s">
        <v>72</v>
      </c>
      <c r="BE139" s="86">
        <f t="shared" si="4"/>
        <v>0</v>
      </c>
      <c r="BF139" s="86">
        <f t="shared" si="5"/>
        <v>0</v>
      </c>
      <c r="BG139" s="86">
        <f t="shared" si="6"/>
        <v>0</v>
      </c>
      <c r="BH139" s="86">
        <f t="shared" si="7"/>
        <v>0</v>
      </c>
      <c r="BI139" s="86">
        <f t="shared" si="8"/>
        <v>0</v>
      </c>
      <c r="BJ139" s="7" t="s">
        <v>44</v>
      </c>
      <c r="BK139" s="86">
        <f t="shared" si="9"/>
        <v>0</v>
      </c>
      <c r="BL139" s="7" t="s">
        <v>79</v>
      </c>
      <c r="BM139" s="85" t="s">
        <v>105</v>
      </c>
    </row>
    <row r="140" spans="2:65" s="1" customFormat="1" ht="16.149999999999999" customHeight="1" x14ac:dyDescent="0.2">
      <c r="B140" s="79"/>
      <c r="C140" s="205" t="s">
        <v>93</v>
      </c>
      <c r="D140" s="205" t="s">
        <v>75</v>
      </c>
      <c r="E140" s="206" t="s">
        <v>106</v>
      </c>
      <c r="F140" s="207" t="s">
        <v>874</v>
      </c>
      <c r="G140" s="208" t="s">
        <v>77</v>
      </c>
      <c r="H140" s="209">
        <v>4</v>
      </c>
      <c r="I140" s="210">
        <v>0</v>
      </c>
      <c r="J140" s="211">
        <f t="shared" si="0"/>
        <v>0</v>
      </c>
      <c r="K140" s="207" t="s">
        <v>0</v>
      </c>
      <c r="L140" s="80"/>
      <c r="M140" s="81" t="s">
        <v>0</v>
      </c>
      <c r="N140" s="82" t="s">
        <v>25</v>
      </c>
      <c r="O140" s="83">
        <v>0</v>
      </c>
      <c r="P140" s="83">
        <f t="shared" si="1"/>
        <v>0</v>
      </c>
      <c r="Q140" s="83">
        <v>0</v>
      </c>
      <c r="R140" s="83">
        <f t="shared" si="2"/>
        <v>0</v>
      </c>
      <c r="S140" s="83">
        <v>0</v>
      </c>
      <c r="T140" s="84">
        <f t="shared" si="3"/>
        <v>0</v>
      </c>
      <c r="AR140" s="85" t="s">
        <v>78</v>
      </c>
      <c r="AT140" s="85" t="s">
        <v>75</v>
      </c>
      <c r="AU140" s="85" t="s">
        <v>46</v>
      </c>
      <c r="AY140" s="7" t="s">
        <v>72</v>
      </c>
      <c r="BE140" s="86">
        <f t="shared" si="4"/>
        <v>0</v>
      </c>
      <c r="BF140" s="86">
        <f t="shared" si="5"/>
        <v>0</v>
      </c>
      <c r="BG140" s="86">
        <f t="shared" si="6"/>
        <v>0</v>
      </c>
      <c r="BH140" s="86">
        <f t="shared" si="7"/>
        <v>0</v>
      </c>
      <c r="BI140" s="86">
        <f t="shared" si="8"/>
        <v>0</v>
      </c>
      <c r="BJ140" s="7" t="s">
        <v>44</v>
      </c>
      <c r="BK140" s="86">
        <f t="shared" si="9"/>
        <v>0</v>
      </c>
      <c r="BL140" s="7" t="s">
        <v>79</v>
      </c>
      <c r="BM140" s="85" t="s">
        <v>107</v>
      </c>
    </row>
    <row r="141" spans="2:65" s="1" customFormat="1" ht="30" customHeight="1" x14ac:dyDescent="0.2">
      <c r="B141" s="79"/>
      <c r="C141" s="205" t="s">
        <v>108</v>
      </c>
      <c r="D141" s="205" t="s">
        <v>75</v>
      </c>
      <c r="E141" s="206" t="s">
        <v>109</v>
      </c>
      <c r="F141" s="207" t="s">
        <v>873</v>
      </c>
      <c r="G141" s="208" t="s">
        <v>77</v>
      </c>
      <c r="H141" s="209">
        <v>3</v>
      </c>
      <c r="I141" s="210">
        <v>0</v>
      </c>
      <c r="J141" s="211">
        <f t="shared" si="0"/>
        <v>0</v>
      </c>
      <c r="K141" s="207" t="s">
        <v>0</v>
      </c>
      <c r="L141" s="80"/>
      <c r="M141" s="81" t="s">
        <v>0</v>
      </c>
      <c r="N141" s="82" t="s">
        <v>25</v>
      </c>
      <c r="O141" s="83">
        <v>0</v>
      </c>
      <c r="P141" s="83">
        <f t="shared" si="1"/>
        <v>0</v>
      </c>
      <c r="Q141" s="83">
        <v>0</v>
      </c>
      <c r="R141" s="83">
        <f t="shared" si="2"/>
        <v>0</v>
      </c>
      <c r="S141" s="83">
        <v>0</v>
      </c>
      <c r="T141" s="84">
        <f t="shared" si="3"/>
        <v>0</v>
      </c>
      <c r="AR141" s="85" t="s">
        <v>78</v>
      </c>
      <c r="AT141" s="85" t="s">
        <v>75</v>
      </c>
      <c r="AU141" s="85" t="s">
        <v>46</v>
      </c>
      <c r="AY141" s="7" t="s">
        <v>72</v>
      </c>
      <c r="BE141" s="86">
        <f t="shared" si="4"/>
        <v>0</v>
      </c>
      <c r="BF141" s="86">
        <f t="shared" si="5"/>
        <v>0</v>
      </c>
      <c r="BG141" s="86">
        <f t="shared" si="6"/>
        <v>0</v>
      </c>
      <c r="BH141" s="86">
        <f t="shared" si="7"/>
        <v>0</v>
      </c>
      <c r="BI141" s="86">
        <f t="shared" si="8"/>
        <v>0</v>
      </c>
      <c r="BJ141" s="7" t="s">
        <v>44</v>
      </c>
      <c r="BK141" s="86">
        <f t="shared" si="9"/>
        <v>0</v>
      </c>
      <c r="BL141" s="7" t="s">
        <v>79</v>
      </c>
      <c r="BM141" s="85" t="s">
        <v>110</v>
      </c>
    </row>
    <row r="142" spans="2:65" s="1" customFormat="1" ht="25.15" customHeight="1" x14ac:dyDescent="0.2">
      <c r="B142" s="79"/>
      <c r="C142" s="205" t="s">
        <v>111</v>
      </c>
      <c r="D142" s="205" t="s">
        <v>75</v>
      </c>
      <c r="E142" s="206" t="s">
        <v>112</v>
      </c>
      <c r="F142" s="207" t="s">
        <v>924</v>
      </c>
      <c r="G142" s="208" t="s">
        <v>77</v>
      </c>
      <c r="H142" s="209">
        <v>4</v>
      </c>
      <c r="I142" s="210">
        <v>0</v>
      </c>
      <c r="J142" s="211">
        <f t="shared" si="0"/>
        <v>0</v>
      </c>
      <c r="K142" s="207" t="s">
        <v>0</v>
      </c>
      <c r="L142" s="80"/>
      <c r="M142" s="81" t="s">
        <v>0</v>
      </c>
      <c r="N142" s="82" t="s">
        <v>25</v>
      </c>
      <c r="O142" s="83">
        <v>0</v>
      </c>
      <c r="P142" s="83">
        <f t="shared" si="1"/>
        <v>0</v>
      </c>
      <c r="Q142" s="83">
        <v>0</v>
      </c>
      <c r="R142" s="83">
        <f t="shared" si="2"/>
        <v>0</v>
      </c>
      <c r="S142" s="83">
        <v>0</v>
      </c>
      <c r="T142" s="84">
        <f t="shared" si="3"/>
        <v>0</v>
      </c>
      <c r="AR142" s="85" t="s">
        <v>78</v>
      </c>
      <c r="AT142" s="85" t="s">
        <v>75</v>
      </c>
      <c r="AU142" s="85" t="s">
        <v>46</v>
      </c>
      <c r="AY142" s="7" t="s">
        <v>72</v>
      </c>
      <c r="BE142" s="86">
        <f t="shared" si="4"/>
        <v>0</v>
      </c>
      <c r="BF142" s="86">
        <f t="shared" si="5"/>
        <v>0</v>
      </c>
      <c r="BG142" s="86">
        <f t="shared" si="6"/>
        <v>0</v>
      </c>
      <c r="BH142" s="86">
        <f t="shared" si="7"/>
        <v>0</v>
      </c>
      <c r="BI142" s="86">
        <f t="shared" si="8"/>
        <v>0</v>
      </c>
      <c r="BJ142" s="7" t="s">
        <v>44</v>
      </c>
      <c r="BK142" s="86">
        <f t="shared" si="9"/>
        <v>0</v>
      </c>
      <c r="BL142" s="7" t="s">
        <v>79</v>
      </c>
      <c r="BM142" s="85" t="s">
        <v>113</v>
      </c>
    </row>
    <row r="143" spans="2:65" s="1" customFormat="1" ht="16.5" customHeight="1" x14ac:dyDescent="0.2">
      <c r="B143" s="79"/>
      <c r="C143" s="205" t="s">
        <v>78</v>
      </c>
      <c r="D143" s="205" t="s">
        <v>75</v>
      </c>
      <c r="E143" s="206" t="s">
        <v>114</v>
      </c>
      <c r="F143" s="207" t="s">
        <v>876</v>
      </c>
      <c r="G143" s="208" t="s">
        <v>77</v>
      </c>
      <c r="H143" s="209">
        <v>60</v>
      </c>
      <c r="I143" s="210">
        <v>0</v>
      </c>
      <c r="J143" s="211">
        <f t="shared" si="0"/>
        <v>0</v>
      </c>
      <c r="K143" s="207" t="s">
        <v>0</v>
      </c>
      <c r="L143" s="80"/>
      <c r="M143" s="81" t="s">
        <v>0</v>
      </c>
      <c r="N143" s="82" t="s">
        <v>25</v>
      </c>
      <c r="O143" s="83">
        <v>0</v>
      </c>
      <c r="P143" s="83">
        <f t="shared" si="1"/>
        <v>0</v>
      </c>
      <c r="Q143" s="83">
        <v>1.0000000000000001E-5</v>
      </c>
      <c r="R143" s="83">
        <f t="shared" si="2"/>
        <v>6.0000000000000006E-4</v>
      </c>
      <c r="S143" s="83">
        <v>0</v>
      </c>
      <c r="T143" s="84">
        <f t="shared" si="3"/>
        <v>0</v>
      </c>
      <c r="AR143" s="85" t="s">
        <v>78</v>
      </c>
      <c r="AT143" s="85" t="s">
        <v>75</v>
      </c>
      <c r="AU143" s="85" t="s">
        <v>46</v>
      </c>
      <c r="AY143" s="7" t="s">
        <v>72</v>
      </c>
      <c r="BE143" s="86">
        <f t="shared" si="4"/>
        <v>0</v>
      </c>
      <c r="BF143" s="86">
        <f t="shared" si="5"/>
        <v>0</v>
      </c>
      <c r="BG143" s="86">
        <f t="shared" si="6"/>
        <v>0</v>
      </c>
      <c r="BH143" s="86">
        <f t="shared" si="7"/>
        <v>0</v>
      </c>
      <c r="BI143" s="86">
        <f t="shared" si="8"/>
        <v>0</v>
      </c>
      <c r="BJ143" s="7" t="s">
        <v>44</v>
      </c>
      <c r="BK143" s="86">
        <f t="shared" si="9"/>
        <v>0</v>
      </c>
      <c r="BL143" s="7" t="s">
        <v>79</v>
      </c>
      <c r="BM143" s="85" t="s">
        <v>115</v>
      </c>
    </row>
    <row r="144" spans="2:65" s="1" customFormat="1" ht="36" x14ac:dyDescent="0.2">
      <c r="B144" s="15"/>
      <c r="C144" s="216"/>
      <c r="D144" s="218" t="s">
        <v>81</v>
      </c>
      <c r="E144" s="216"/>
      <c r="F144" s="245" t="s">
        <v>875</v>
      </c>
      <c r="G144" s="216"/>
      <c r="H144" s="216"/>
      <c r="I144" s="217"/>
      <c r="J144" s="216"/>
      <c r="K144" s="216"/>
      <c r="L144" s="15"/>
      <c r="M144" s="87"/>
      <c r="T144" s="28"/>
      <c r="AT144" s="7" t="s">
        <v>81</v>
      </c>
      <c r="AU144" s="7" t="s">
        <v>46</v>
      </c>
    </row>
    <row r="145" spans="2:65" s="1" customFormat="1" ht="16.5" customHeight="1" x14ac:dyDescent="0.2">
      <c r="B145" s="79"/>
      <c r="C145" s="205" t="s">
        <v>116</v>
      </c>
      <c r="D145" s="205" t="s">
        <v>75</v>
      </c>
      <c r="E145" s="206" t="s">
        <v>117</v>
      </c>
      <c r="F145" s="207" t="s">
        <v>877</v>
      </c>
      <c r="G145" s="208" t="s">
        <v>77</v>
      </c>
      <c r="H145" s="209">
        <v>110</v>
      </c>
      <c r="I145" s="210">
        <v>0</v>
      </c>
      <c r="J145" s="211">
        <f>ROUND(I145*H145,2)</f>
        <v>0</v>
      </c>
      <c r="K145" s="207" t="s">
        <v>0</v>
      </c>
      <c r="L145" s="80"/>
      <c r="M145" s="81" t="s">
        <v>0</v>
      </c>
      <c r="N145" s="82" t="s">
        <v>25</v>
      </c>
      <c r="O145" s="83">
        <v>0</v>
      </c>
      <c r="P145" s="83">
        <f>O145*H145</f>
        <v>0</v>
      </c>
      <c r="Q145" s="83">
        <v>0</v>
      </c>
      <c r="R145" s="83">
        <f>Q145*H145</f>
        <v>0</v>
      </c>
      <c r="S145" s="83">
        <v>0</v>
      </c>
      <c r="T145" s="84">
        <f>S145*H145</f>
        <v>0</v>
      </c>
      <c r="AR145" s="85" t="s">
        <v>78</v>
      </c>
      <c r="AT145" s="85" t="s">
        <v>75</v>
      </c>
      <c r="AU145" s="85" t="s">
        <v>46</v>
      </c>
      <c r="AY145" s="7" t="s">
        <v>72</v>
      </c>
      <c r="BE145" s="86">
        <f>IF(N145="základní",J145,0)</f>
        <v>0</v>
      </c>
      <c r="BF145" s="86">
        <f>IF(N145="snížená",J145,0)</f>
        <v>0</v>
      </c>
      <c r="BG145" s="86">
        <f>IF(N145="zákl. přenesená",J145,0)</f>
        <v>0</v>
      </c>
      <c r="BH145" s="86">
        <f>IF(N145="sníž. přenesená",J145,0)</f>
        <v>0</v>
      </c>
      <c r="BI145" s="86">
        <f>IF(N145="nulová",J145,0)</f>
        <v>0</v>
      </c>
      <c r="BJ145" s="7" t="s">
        <v>44</v>
      </c>
      <c r="BK145" s="86">
        <f>ROUND(I145*H145,2)</f>
        <v>0</v>
      </c>
      <c r="BL145" s="7" t="s">
        <v>79</v>
      </c>
      <c r="BM145" s="85" t="s">
        <v>118</v>
      </c>
    </row>
    <row r="146" spans="2:65" s="1" customFormat="1" ht="36" x14ac:dyDescent="0.2">
      <c r="B146" s="15"/>
      <c r="C146" s="216"/>
      <c r="D146" s="218" t="s">
        <v>81</v>
      </c>
      <c r="E146" s="216"/>
      <c r="F146" s="245" t="s">
        <v>878</v>
      </c>
      <c r="G146" s="216"/>
      <c r="H146" s="216"/>
      <c r="I146" s="217"/>
      <c r="J146" s="216"/>
      <c r="K146" s="216"/>
      <c r="L146" s="15"/>
      <c r="M146" s="87"/>
      <c r="T146" s="28"/>
      <c r="AT146" s="7" t="s">
        <v>81</v>
      </c>
      <c r="AU146" s="7" t="s">
        <v>46</v>
      </c>
    </row>
    <row r="147" spans="2:65" s="1" customFormat="1" ht="30" customHeight="1" x14ac:dyDescent="0.2">
      <c r="B147" s="79"/>
      <c r="C147" s="205" t="s">
        <v>119</v>
      </c>
      <c r="D147" s="205" t="s">
        <v>75</v>
      </c>
      <c r="E147" s="206" t="s">
        <v>120</v>
      </c>
      <c r="F147" s="207" t="s">
        <v>879</v>
      </c>
      <c r="G147" s="208" t="s">
        <v>77</v>
      </c>
      <c r="H147" s="209">
        <v>25</v>
      </c>
      <c r="I147" s="210">
        <v>0</v>
      </c>
      <c r="J147" s="211">
        <f>ROUND(I147*H147,2)</f>
        <v>0</v>
      </c>
      <c r="K147" s="207" t="s">
        <v>0</v>
      </c>
      <c r="L147" s="80"/>
      <c r="M147" s="81" t="s">
        <v>0</v>
      </c>
      <c r="N147" s="82" t="s">
        <v>25</v>
      </c>
      <c r="O147" s="83">
        <v>0</v>
      </c>
      <c r="P147" s="83">
        <f>O147*H147</f>
        <v>0</v>
      </c>
      <c r="Q147" s="83">
        <v>0</v>
      </c>
      <c r="R147" s="83">
        <f>Q147*H147</f>
        <v>0</v>
      </c>
      <c r="S147" s="83">
        <v>0</v>
      </c>
      <c r="T147" s="84">
        <f>S147*H147</f>
        <v>0</v>
      </c>
      <c r="AR147" s="85" t="s">
        <v>78</v>
      </c>
      <c r="AT147" s="85" t="s">
        <v>75</v>
      </c>
      <c r="AU147" s="85" t="s">
        <v>46</v>
      </c>
      <c r="AY147" s="7" t="s">
        <v>72</v>
      </c>
      <c r="BE147" s="86">
        <f>IF(N147="základní",J147,0)</f>
        <v>0</v>
      </c>
      <c r="BF147" s="86">
        <f>IF(N147="snížená",J147,0)</f>
        <v>0</v>
      </c>
      <c r="BG147" s="86">
        <f>IF(N147="zákl. přenesená",J147,0)</f>
        <v>0</v>
      </c>
      <c r="BH147" s="86">
        <f>IF(N147="sníž. přenesená",J147,0)</f>
        <v>0</v>
      </c>
      <c r="BI147" s="86">
        <f>IF(N147="nulová",J147,0)</f>
        <v>0</v>
      </c>
      <c r="BJ147" s="7" t="s">
        <v>44</v>
      </c>
      <c r="BK147" s="86">
        <f>ROUND(I147*H147,2)</f>
        <v>0</v>
      </c>
      <c r="BL147" s="7" t="s">
        <v>79</v>
      </c>
      <c r="BM147" s="85" t="s">
        <v>121</v>
      </c>
    </row>
    <row r="148" spans="2:65" s="1" customFormat="1" ht="30" customHeight="1" x14ac:dyDescent="0.2">
      <c r="B148" s="79"/>
      <c r="C148" s="205" t="s">
        <v>122</v>
      </c>
      <c r="D148" s="205" t="s">
        <v>75</v>
      </c>
      <c r="E148" s="206" t="s">
        <v>123</v>
      </c>
      <c r="F148" s="207" t="s">
        <v>881</v>
      </c>
      <c r="G148" s="208" t="s">
        <v>77</v>
      </c>
      <c r="H148" s="209">
        <v>20</v>
      </c>
      <c r="I148" s="210">
        <v>0</v>
      </c>
      <c r="J148" s="211">
        <f>ROUND(I148*H148,2)</f>
        <v>0</v>
      </c>
      <c r="K148" s="207" t="s">
        <v>0</v>
      </c>
      <c r="L148" s="80"/>
      <c r="M148" s="81" t="s">
        <v>0</v>
      </c>
      <c r="N148" s="82" t="s">
        <v>25</v>
      </c>
      <c r="O148" s="83">
        <v>0</v>
      </c>
      <c r="P148" s="83">
        <f>O148*H148</f>
        <v>0</v>
      </c>
      <c r="Q148" s="83">
        <v>0</v>
      </c>
      <c r="R148" s="83">
        <f>Q148*H148</f>
        <v>0</v>
      </c>
      <c r="S148" s="83">
        <v>0</v>
      </c>
      <c r="T148" s="84">
        <f>S148*H148</f>
        <v>0</v>
      </c>
      <c r="AR148" s="85" t="s">
        <v>78</v>
      </c>
      <c r="AT148" s="85" t="s">
        <v>75</v>
      </c>
      <c r="AU148" s="85" t="s">
        <v>46</v>
      </c>
      <c r="AY148" s="7" t="s">
        <v>72</v>
      </c>
      <c r="BE148" s="86">
        <f>IF(N148="základní",J148,0)</f>
        <v>0</v>
      </c>
      <c r="BF148" s="86">
        <f>IF(N148="snížená",J148,0)</f>
        <v>0</v>
      </c>
      <c r="BG148" s="86">
        <f>IF(N148="zákl. přenesená",J148,0)</f>
        <v>0</v>
      </c>
      <c r="BH148" s="86">
        <f>IF(N148="sníž. přenesená",J148,0)</f>
        <v>0</v>
      </c>
      <c r="BI148" s="86">
        <f>IF(N148="nulová",J148,0)</f>
        <v>0</v>
      </c>
      <c r="BJ148" s="7" t="s">
        <v>44</v>
      </c>
      <c r="BK148" s="86">
        <f>ROUND(I148*H148,2)</f>
        <v>0</v>
      </c>
      <c r="BL148" s="7" t="s">
        <v>79</v>
      </c>
      <c r="BM148" s="85" t="s">
        <v>124</v>
      </c>
    </row>
    <row r="149" spans="2:65" s="1" customFormat="1" ht="36" x14ac:dyDescent="0.2">
      <c r="B149" s="15"/>
      <c r="C149" s="216"/>
      <c r="D149" s="218" t="s">
        <v>81</v>
      </c>
      <c r="E149" s="216"/>
      <c r="F149" s="245" t="s">
        <v>880</v>
      </c>
      <c r="G149" s="216"/>
      <c r="H149" s="216"/>
      <c r="I149" s="217"/>
      <c r="J149" s="216"/>
      <c r="K149" s="216"/>
      <c r="L149" s="15"/>
      <c r="M149" s="87"/>
      <c r="T149" s="28"/>
      <c r="AT149" s="7" t="s">
        <v>81</v>
      </c>
      <c r="AU149" s="7" t="s">
        <v>46</v>
      </c>
    </row>
    <row r="150" spans="2:65" s="1" customFormat="1" ht="19.899999999999999" customHeight="1" x14ac:dyDescent="0.2">
      <c r="B150" s="79"/>
      <c r="C150" s="205" t="s">
        <v>125</v>
      </c>
      <c r="D150" s="205" t="s">
        <v>75</v>
      </c>
      <c r="E150" s="206" t="s">
        <v>126</v>
      </c>
      <c r="F150" s="207" t="s">
        <v>127</v>
      </c>
      <c r="G150" s="208" t="s">
        <v>77</v>
      </c>
      <c r="H150" s="209">
        <v>3</v>
      </c>
      <c r="I150" s="210">
        <v>0</v>
      </c>
      <c r="J150" s="211">
        <f>ROUND(I150*H150,2)</f>
        <v>0</v>
      </c>
      <c r="K150" s="207" t="s">
        <v>0</v>
      </c>
      <c r="L150" s="80"/>
      <c r="M150" s="81" t="s">
        <v>0</v>
      </c>
      <c r="N150" s="82" t="s">
        <v>25</v>
      </c>
      <c r="O150" s="83">
        <v>0</v>
      </c>
      <c r="P150" s="83">
        <f>O150*H150</f>
        <v>0</v>
      </c>
      <c r="Q150" s="83">
        <v>5.0000000000000002E-5</v>
      </c>
      <c r="R150" s="83">
        <f>Q150*H150</f>
        <v>1.5000000000000001E-4</v>
      </c>
      <c r="S150" s="83">
        <v>0</v>
      </c>
      <c r="T150" s="84">
        <f>S150*H150</f>
        <v>0</v>
      </c>
      <c r="AR150" s="85" t="s">
        <v>78</v>
      </c>
      <c r="AT150" s="85" t="s">
        <v>75</v>
      </c>
      <c r="AU150" s="85" t="s">
        <v>46</v>
      </c>
      <c r="AY150" s="7" t="s">
        <v>72</v>
      </c>
      <c r="BE150" s="86">
        <f>IF(N150="základní",J150,0)</f>
        <v>0</v>
      </c>
      <c r="BF150" s="86">
        <f>IF(N150="snížená",J150,0)</f>
        <v>0</v>
      </c>
      <c r="BG150" s="86">
        <f>IF(N150="zákl. přenesená",J150,0)</f>
        <v>0</v>
      </c>
      <c r="BH150" s="86">
        <f>IF(N150="sníž. přenesená",J150,0)</f>
        <v>0</v>
      </c>
      <c r="BI150" s="86">
        <f>IF(N150="nulová",J150,0)</f>
        <v>0</v>
      </c>
      <c r="BJ150" s="7" t="s">
        <v>44</v>
      </c>
      <c r="BK150" s="86">
        <f>ROUND(I150*H150,2)</f>
        <v>0</v>
      </c>
      <c r="BL150" s="7" t="s">
        <v>79</v>
      </c>
      <c r="BM150" s="85" t="s">
        <v>128</v>
      </c>
    </row>
    <row r="151" spans="2:65" s="1" customFormat="1" ht="19.899999999999999" customHeight="1" x14ac:dyDescent="0.2">
      <c r="B151" s="79"/>
      <c r="C151" s="205" t="s">
        <v>129</v>
      </c>
      <c r="D151" s="205" t="s">
        <v>75</v>
      </c>
      <c r="E151" s="206" t="s">
        <v>130</v>
      </c>
      <c r="F151" s="207" t="s">
        <v>131</v>
      </c>
      <c r="G151" s="208" t="s">
        <v>77</v>
      </c>
      <c r="H151" s="209">
        <v>5</v>
      </c>
      <c r="I151" s="210">
        <v>0</v>
      </c>
      <c r="J151" s="211">
        <f>ROUND(I151*H151,2)</f>
        <v>0</v>
      </c>
      <c r="K151" s="207" t="s">
        <v>0</v>
      </c>
      <c r="L151" s="80"/>
      <c r="M151" s="81" t="s">
        <v>0</v>
      </c>
      <c r="N151" s="82" t="s">
        <v>25</v>
      </c>
      <c r="O151" s="83">
        <v>0</v>
      </c>
      <c r="P151" s="83">
        <f>O151*H151</f>
        <v>0</v>
      </c>
      <c r="Q151" s="83">
        <v>5.0000000000000002E-5</v>
      </c>
      <c r="R151" s="83">
        <f>Q151*H151</f>
        <v>2.5000000000000001E-4</v>
      </c>
      <c r="S151" s="83">
        <v>0</v>
      </c>
      <c r="T151" s="84">
        <f>S151*H151</f>
        <v>0</v>
      </c>
      <c r="AR151" s="85" t="s">
        <v>78</v>
      </c>
      <c r="AT151" s="85" t="s">
        <v>75</v>
      </c>
      <c r="AU151" s="85" t="s">
        <v>46</v>
      </c>
      <c r="AY151" s="7" t="s">
        <v>72</v>
      </c>
      <c r="BE151" s="86">
        <f>IF(N151="základní",J151,0)</f>
        <v>0</v>
      </c>
      <c r="BF151" s="86">
        <f>IF(N151="snížená",J151,0)</f>
        <v>0</v>
      </c>
      <c r="BG151" s="86">
        <f>IF(N151="zákl. přenesená",J151,0)</f>
        <v>0</v>
      </c>
      <c r="BH151" s="86">
        <f>IF(N151="sníž. přenesená",J151,0)</f>
        <v>0</v>
      </c>
      <c r="BI151" s="86">
        <f>IF(N151="nulová",J151,0)</f>
        <v>0</v>
      </c>
      <c r="BJ151" s="7" t="s">
        <v>44</v>
      </c>
      <c r="BK151" s="86">
        <f>ROUND(I151*H151,2)</f>
        <v>0</v>
      </c>
      <c r="BL151" s="7" t="s">
        <v>79</v>
      </c>
      <c r="BM151" s="85" t="s">
        <v>132</v>
      </c>
    </row>
    <row r="152" spans="2:65" s="1" customFormat="1" ht="19.899999999999999" customHeight="1" x14ac:dyDescent="0.2">
      <c r="B152" s="79"/>
      <c r="C152" s="205" t="s">
        <v>133</v>
      </c>
      <c r="D152" s="205" t="s">
        <v>75</v>
      </c>
      <c r="E152" s="206" t="s">
        <v>134</v>
      </c>
      <c r="F152" s="207" t="s">
        <v>135</v>
      </c>
      <c r="G152" s="208" t="s">
        <v>77</v>
      </c>
      <c r="H152" s="209">
        <v>2</v>
      </c>
      <c r="I152" s="210">
        <v>0</v>
      </c>
      <c r="J152" s="211">
        <f>ROUND(I152*H152,2)</f>
        <v>0</v>
      </c>
      <c r="K152" s="207" t="s">
        <v>0</v>
      </c>
      <c r="L152" s="80"/>
      <c r="M152" s="81" t="s">
        <v>0</v>
      </c>
      <c r="N152" s="82" t="s">
        <v>25</v>
      </c>
      <c r="O152" s="83">
        <v>0</v>
      </c>
      <c r="P152" s="83">
        <f>O152*H152</f>
        <v>0</v>
      </c>
      <c r="Q152" s="83">
        <v>5.0000000000000002E-5</v>
      </c>
      <c r="R152" s="83">
        <f>Q152*H152</f>
        <v>1E-4</v>
      </c>
      <c r="S152" s="83">
        <v>0</v>
      </c>
      <c r="T152" s="84">
        <f>S152*H152</f>
        <v>0</v>
      </c>
      <c r="AR152" s="85" t="s">
        <v>78</v>
      </c>
      <c r="AT152" s="85" t="s">
        <v>75</v>
      </c>
      <c r="AU152" s="85" t="s">
        <v>46</v>
      </c>
      <c r="AY152" s="7" t="s">
        <v>72</v>
      </c>
      <c r="BE152" s="86">
        <f>IF(N152="základní",J152,0)</f>
        <v>0</v>
      </c>
      <c r="BF152" s="86">
        <f>IF(N152="snížená",J152,0)</f>
        <v>0</v>
      </c>
      <c r="BG152" s="86">
        <f>IF(N152="zákl. přenesená",J152,0)</f>
        <v>0</v>
      </c>
      <c r="BH152" s="86">
        <f>IF(N152="sníž. přenesená",J152,0)</f>
        <v>0</v>
      </c>
      <c r="BI152" s="86">
        <f>IF(N152="nulová",J152,0)</f>
        <v>0</v>
      </c>
      <c r="BJ152" s="7" t="s">
        <v>44</v>
      </c>
      <c r="BK152" s="86">
        <f>ROUND(I152*H152,2)</f>
        <v>0</v>
      </c>
      <c r="BL152" s="7" t="s">
        <v>79</v>
      </c>
      <c r="BM152" s="85" t="s">
        <v>136</v>
      </c>
    </row>
    <row r="153" spans="2:65" s="1" customFormat="1" ht="19.899999999999999" customHeight="1" x14ac:dyDescent="0.2">
      <c r="B153" s="79"/>
      <c r="C153" s="205" t="s">
        <v>4</v>
      </c>
      <c r="D153" s="205" t="s">
        <v>75</v>
      </c>
      <c r="E153" s="206" t="s">
        <v>137</v>
      </c>
      <c r="F153" s="207" t="s">
        <v>138</v>
      </c>
      <c r="G153" s="208" t="s">
        <v>77</v>
      </c>
      <c r="H153" s="209">
        <v>3</v>
      </c>
      <c r="I153" s="210">
        <v>0</v>
      </c>
      <c r="J153" s="211">
        <f>ROUND(I153*H153,2)</f>
        <v>0</v>
      </c>
      <c r="K153" s="207" t="s">
        <v>0</v>
      </c>
      <c r="L153" s="80"/>
      <c r="M153" s="81" t="s">
        <v>0</v>
      </c>
      <c r="N153" s="82" t="s">
        <v>25</v>
      </c>
      <c r="O153" s="83">
        <v>0</v>
      </c>
      <c r="P153" s="83">
        <f>O153*H153</f>
        <v>0</v>
      </c>
      <c r="Q153" s="83">
        <v>6.0000000000000002E-5</v>
      </c>
      <c r="R153" s="83">
        <f>Q153*H153</f>
        <v>1.8000000000000001E-4</v>
      </c>
      <c r="S153" s="83">
        <v>0</v>
      </c>
      <c r="T153" s="84">
        <f>S153*H153</f>
        <v>0</v>
      </c>
      <c r="AR153" s="85" t="s">
        <v>78</v>
      </c>
      <c r="AT153" s="85" t="s">
        <v>75</v>
      </c>
      <c r="AU153" s="85" t="s">
        <v>46</v>
      </c>
      <c r="AY153" s="7" t="s">
        <v>72</v>
      </c>
      <c r="BE153" s="86">
        <f>IF(N153="základní",J153,0)</f>
        <v>0</v>
      </c>
      <c r="BF153" s="86">
        <f>IF(N153="snížená",J153,0)</f>
        <v>0</v>
      </c>
      <c r="BG153" s="86">
        <f>IF(N153="zákl. přenesená",J153,0)</f>
        <v>0</v>
      </c>
      <c r="BH153" s="86">
        <f>IF(N153="sníž. přenesená",J153,0)</f>
        <v>0</v>
      </c>
      <c r="BI153" s="86">
        <f>IF(N153="nulová",J153,0)</f>
        <v>0</v>
      </c>
      <c r="BJ153" s="7" t="s">
        <v>44</v>
      </c>
      <c r="BK153" s="86">
        <f>ROUND(I153*H153,2)</f>
        <v>0</v>
      </c>
      <c r="BL153" s="7" t="s">
        <v>79</v>
      </c>
      <c r="BM153" s="85" t="s">
        <v>139</v>
      </c>
    </row>
    <row r="154" spans="2:65" s="1" customFormat="1" ht="19.899999999999999" customHeight="1" x14ac:dyDescent="0.2">
      <c r="B154" s="79"/>
      <c r="C154" s="205" t="s">
        <v>140</v>
      </c>
      <c r="D154" s="205" t="s">
        <v>75</v>
      </c>
      <c r="E154" s="206" t="s">
        <v>141</v>
      </c>
      <c r="F154" s="207" t="s">
        <v>882</v>
      </c>
      <c r="G154" s="208" t="s">
        <v>77</v>
      </c>
      <c r="H154" s="209">
        <v>6</v>
      </c>
      <c r="I154" s="210">
        <v>0</v>
      </c>
      <c r="J154" s="211">
        <f>ROUND(I154*H154,2)</f>
        <v>0</v>
      </c>
      <c r="K154" s="207" t="s">
        <v>0</v>
      </c>
      <c r="L154" s="80"/>
      <c r="M154" s="81" t="s">
        <v>0</v>
      </c>
      <c r="N154" s="82" t="s">
        <v>25</v>
      </c>
      <c r="O154" s="83">
        <v>0</v>
      </c>
      <c r="P154" s="83">
        <f>O154*H154</f>
        <v>0</v>
      </c>
      <c r="Q154" s="83">
        <v>2.0000000000000002E-5</v>
      </c>
      <c r="R154" s="83">
        <f>Q154*H154</f>
        <v>1.2000000000000002E-4</v>
      </c>
      <c r="S154" s="83">
        <v>0</v>
      </c>
      <c r="T154" s="84">
        <f>S154*H154</f>
        <v>0</v>
      </c>
      <c r="AR154" s="85" t="s">
        <v>78</v>
      </c>
      <c r="AT154" s="85" t="s">
        <v>75</v>
      </c>
      <c r="AU154" s="85" t="s">
        <v>46</v>
      </c>
      <c r="AY154" s="7" t="s">
        <v>72</v>
      </c>
      <c r="BE154" s="86">
        <f>IF(N154="základní",J154,0)</f>
        <v>0</v>
      </c>
      <c r="BF154" s="86">
        <f>IF(N154="snížená",J154,0)</f>
        <v>0</v>
      </c>
      <c r="BG154" s="86">
        <f>IF(N154="zákl. přenesená",J154,0)</f>
        <v>0</v>
      </c>
      <c r="BH154" s="86">
        <f>IF(N154="sníž. přenesená",J154,0)</f>
        <v>0</v>
      </c>
      <c r="BI154" s="86">
        <f>IF(N154="nulová",J154,0)</f>
        <v>0</v>
      </c>
      <c r="BJ154" s="7" t="s">
        <v>44</v>
      </c>
      <c r="BK154" s="86">
        <f>ROUND(I154*H154,2)</f>
        <v>0</v>
      </c>
      <c r="BL154" s="7" t="s">
        <v>79</v>
      </c>
      <c r="BM154" s="85" t="s">
        <v>142</v>
      </c>
    </row>
    <row r="155" spans="2:65" s="1" customFormat="1" ht="24" x14ac:dyDescent="0.2">
      <c r="B155" s="15"/>
      <c r="C155" s="216"/>
      <c r="D155" s="218" t="s">
        <v>81</v>
      </c>
      <c r="E155" s="216"/>
      <c r="F155" s="245" t="s">
        <v>883</v>
      </c>
      <c r="G155" s="216"/>
      <c r="H155" s="216"/>
      <c r="I155" s="217"/>
      <c r="J155" s="216"/>
      <c r="K155" s="216"/>
      <c r="L155" s="15"/>
      <c r="M155" s="87"/>
      <c r="T155" s="28"/>
      <c r="AT155" s="7" t="s">
        <v>81</v>
      </c>
      <c r="AU155" s="7" t="s">
        <v>46</v>
      </c>
    </row>
    <row r="156" spans="2:65" s="1" customFormat="1" ht="24.2" customHeight="1" x14ac:dyDescent="0.2">
      <c r="B156" s="79"/>
      <c r="C156" s="205" t="s">
        <v>143</v>
      </c>
      <c r="D156" s="205" t="s">
        <v>75</v>
      </c>
      <c r="E156" s="206" t="s">
        <v>144</v>
      </c>
      <c r="F156" s="207" t="s">
        <v>885</v>
      </c>
      <c r="G156" s="208" t="s">
        <v>77</v>
      </c>
      <c r="H156" s="209">
        <v>78</v>
      </c>
      <c r="I156" s="210">
        <v>0</v>
      </c>
      <c r="J156" s="211">
        <f>ROUND(I156*H156,2)</f>
        <v>0</v>
      </c>
      <c r="K156" s="207" t="s">
        <v>0</v>
      </c>
      <c r="L156" s="80"/>
      <c r="M156" s="81" t="s">
        <v>0</v>
      </c>
      <c r="N156" s="82" t="s">
        <v>25</v>
      </c>
      <c r="O156" s="83">
        <v>0</v>
      </c>
      <c r="P156" s="83">
        <f>O156*H156</f>
        <v>0</v>
      </c>
      <c r="Q156" s="83">
        <v>6.9999999999999994E-5</v>
      </c>
      <c r="R156" s="83">
        <f>Q156*H156</f>
        <v>5.4599999999999996E-3</v>
      </c>
      <c r="S156" s="83">
        <v>0</v>
      </c>
      <c r="T156" s="84">
        <f>S156*H156</f>
        <v>0</v>
      </c>
      <c r="AR156" s="85" t="s">
        <v>78</v>
      </c>
      <c r="AT156" s="85" t="s">
        <v>75</v>
      </c>
      <c r="AU156" s="85" t="s">
        <v>46</v>
      </c>
      <c r="AY156" s="7" t="s">
        <v>72</v>
      </c>
      <c r="BE156" s="86">
        <f>IF(N156="základní",J156,0)</f>
        <v>0</v>
      </c>
      <c r="BF156" s="86">
        <f>IF(N156="snížená",J156,0)</f>
        <v>0</v>
      </c>
      <c r="BG156" s="86">
        <f>IF(N156="zákl. přenesená",J156,0)</f>
        <v>0</v>
      </c>
      <c r="BH156" s="86">
        <f>IF(N156="sníž. přenesená",J156,0)</f>
        <v>0</v>
      </c>
      <c r="BI156" s="86">
        <f>IF(N156="nulová",J156,0)</f>
        <v>0</v>
      </c>
      <c r="BJ156" s="7" t="s">
        <v>44</v>
      </c>
      <c r="BK156" s="86">
        <f>ROUND(I156*H156,2)</f>
        <v>0</v>
      </c>
      <c r="BL156" s="7" t="s">
        <v>79</v>
      </c>
      <c r="BM156" s="85" t="s">
        <v>145</v>
      </c>
    </row>
    <row r="157" spans="2:65" s="1" customFormat="1" ht="24" x14ac:dyDescent="0.2">
      <c r="B157" s="15"/>
      <c r="C157" s="216"/>
      <c r="D157" s="218" t="s">
        <v>81</v>
      </c>
      <c r="E157" s="216"/>
      <c r="F157" s="245" t="s">
        <v>888</v>
      </c>
      <c r="G157" s="216"/>
      <c r="H157" s="216"/>
      <c r="I157" s="217"/>
      <c r="J157" s="216"/>
      <c r="K157" s="216"/>
      <c r="L157" s="15"/>
      <c r="M157" s="87"/>
      <c r="T157" s="28"/>
      <c r="AT157" s="7" t="s">
        <v>81</v>
      </c>
      <c r="AU157" s="7" t="s">
        <v>46</v>
      </c>
    </row>
    <row r="158" spans="2:65" s="1" customFormat="1" ht="24.2" customHeight="1" x14ac:dyDescent="0.2">
      <c r="B158" s="79"/>
      <c r="C158" s="205" t="s">
        <v>146</v>
      </c>
      <c r="D158" s="205" t="s">
        <v>75</v>
      </c>
      <c r="E158" s="206" t="s">
        <v>147</v>
      </c>
      <c r="F158" s="207" t="s">
        <v>887</v>
      </c>
      <c r="G158" s="208" t="s">
        <v>77</v>
      </c>
      <c r="H158" s="209">
        <v>20</v>
      </c>
      <c r="I158" s="210">
        <v>0</v>
      </c>
      <c r="J158" s="211">
        <f>ROUND(I158*H158,2)</f>
        <v>0</v>
      </c>
      <c r="K158" s="207" t="s">
        <v>0</v>
      </c>
      <c r="L158" s="80"/>
      <c r="M158" s="81" t="s">
        <v>0</v>
      </c>
      <c r="N158" s="82" t="s">
        <v>25</v>
      </c>
      <c r="O158" s="83">
        <v>0</v>
      </c>
      <c r="P158" s="83">
        <f>O158*H158</f>
        <v>0</v>
      </c>
      <c r="Q158" s="83">
        <v>1.3999999999999999E-4</v>
      </c>
      <c r="R158" s="83">
        <f>Q158*H158</f>
        <v>2.7999999999999995E-3</v>
      </c>
      <c r="S158" s="83">
        <v>0</v>
      </c>
      <c r="T158" s="84">
        <f>S158*H158</f>
        <v>0</v>
      </c>
      <c r="AR158" s="85" t="s">
        <v>78</v>
      </c>
      <c r="AT158" s="85" t="s">
        <v>75</v>
      </c>
      <c r="AU158" s="85" t="s">
        <v>46</v>
      </c>
      <c r="AY158" s="7" t="s">
        <v>72</v>
      </c>
      <c r="BE158" s="86">
        <f>IF(N158="základní",J158,0)</f>
        <v>0</v>
      </c>
      <c r="BF158" s="86">
        <f>IF(N158="snížená",J158,0)</f>
        <v>0</v>
      </c>
      <c r="BG158" s="86">
        <f>IF(N158="zákl. přenesená",J158,0)</f>
        <v>0</v>
      </c>
      <c r="BH158" s="86">
        <f>IF(N158="sníž. přenesená",J158,0)</f>
        <v>0</v>
      </c>
      <c r="BI158" s="86">
        <f>IF(N158="nulová",J158,0)</f>
        <v>0</v>
      </c>
      <c r="BJ158" s="7" t="s">
        <v>44</v>
      </c>
      <c r="BK158" s="86">
        <f>ROUND(I158*H158,2)</f>
        <v>0</v>
      </c>
      <c r="BL158" s="7" t="s">
        <v>79</v>
      </c>
      <c r="BM158" s="85" t="s">
        <v>148</v>
      </c>
    </row>
    <row r="159" spans="2:65" s="1" customFormat="1" ht="24" x14ac:dyDescent="0.2">
      <c r="B159" s="15"/>
      <c r="C159" s="216"/>
      <c r="D159" s="218" t="s">
        <v>81</v>
      </c>
      <c r="E159" s="216"/>
      <c r="F159" s="245" t="s">
        <v>149</v>
      </c>
      <c r="G159" s="216"/>
      <c r="H159" s="216"/>
      <c r="I159" s="217"/>
      <c r="J159" s="216"/>
      <c r="K159" s="216"/>
      <c r="L159" s="15"/>
      <c r="M159" s="87"/>
      <c r="T159" s="28"/>
      <c r="AT159" s="7" t="s">
        <v>81</v>
      </c>
      <c r="AU159" s="7" t="s">
        <v>46</v>
      </c>
    </row>
    <row r="160" spans="2:65" s="1" customFormat="1" ht="24.2" customHeight="1" x14ac:dyDescent="0.2">
      <c r="B160" s="79"/>
      <c r="C160" s="205" t="s">
        <v>150</v>
      </c>
      <c r="D160" s="205" t="s">
        <v>75</v>
      </c>
      <c r="E160" s="206" t="s">
        <v>151</v>
      </c>
      <c r="F160" s="207" t="s">
        <v>152</v>
      </c>
      <c r="G160" s="208" t="s">
        <v>77</v>
      </c>
      <c r="H160" s="209">
        <v>13</v>
      </c>
      <c r="I160" s="210">
        <v>0</v>
      </c>
      <c r="J160" s="211">
        <f>ROUND(I160*H160,2)</f>
        <v>0</v>
      </c>
      <c r="K160" s="207" t="s">
        <v>0</v>
      </c>
      <c r="L160" s="80"/>
      <c r="M160" s="81" t="s">
        <v>0</v>
      </c>
      <c r="N160" s="82" t="s">
        <v>25</v>
      </c>
      <c r="O160" s="83">
        <v>0</v>
      </c>
      <c r="P160" s="83">
        <f>O160*H160</f>
        <v>0</v>
      </c>
      <c r="Q160" s="83">
        <v>6.9999999999999994E-5</v>
      </c>
      <c r="R160" s="83">
        <f>Q160*H160</f>
        <v>9.0999999999999989E-4</v>
      </c>
      <c r="S160" s="83">
        <v>0</v>
      </c>
      <c r="T160" s="84">
        <f>S160*H160</f>
        <v>0</v>
      </c>
      <c r="AR160" s="85" t="s">
        <v>78</v>
      </c>
      <c r="AT160" s="85" t="s">
        <v>75</v>
      </c>
      <c r="AU160" s="85" t="s">
        <v>46</v>
      </c>
      <c r="AY160" s="7" t="s">
        <v>72</v>
      </c>
      <c r="BE160" s="86">
        <f>IF(N160="základní",J160,0)</f>
        <v>0</v>
      </c>
      <c r="BF160" s="86">
        <f>IF(N160="snížená",J160,0)</f>
        <v>0</v>
      </c>
      <c r="BG160" s="86">
        <f>IF(N160="zákl. přenesená",J160,0)</f>
        <v>0</v>
      </c>
      <c r="BH160" s="86">
        <f>IF(N160="sníž. přenesená",J160,0)</f>
        <v>0</v>
      </c>
      <c r="BI160" s="86">
        <f>IF(N160="nulová",J160,0)</f>
        <v>0</v>
      </c>
      <c r="BJ160" s="7" t="s">
        <v>44</v>
      </c>
      <c r="BK160" s="86">
        <f>ROUND(I160*H160,2)</f>
        <v>0</v>
      </c>
      <c r="BL160" s="7" t="s">
        <v>79</v>
      </c>
      <c r="BM160" s="85" t="s">
        <v>153</v>
      </c>
    </row>
    <row r="161" spans="2:65" s="1" customFormat="1" ht="24" x14ac:dyDescent="0.2">
      <c r="B161" s="15"/>
      <c r="C161" s="216"/>
      <c r="D161" s="218" t="s">
        <v>81</v>
      </c>
      <c r="E161" s="216"/>
      <c r="F161" s="245" t="s">
        <v>149</v>
      </c>
      <c r="G161" s="216"/>
      <c r="H161" s="216"/>
      <c r="I161" s="217"/>
      <c r="J161" s="216"/>
      <c r="K161" s="216"/>
      <c r="L161" s="15"/>
      <c r="M161" s="87"/>
      <c r="T161" s="28"/>
      <c r="AT161" s="7" t="s">
        <v>81</v>
      </c>
      <c r="AU161" s="7" t="s">
        <v>46</v>
      </c>
    </row>
    <row r="162" spans="2:65" s="1" customFormat="1" ht="24.2" customHeight="1" x14ac:dyDescent="0.2">
      <c r="B162" s="79"/>
      <c r="C162" s="205" t="s">
        <v>154</v>
      </c>
      <c r="D162" s="205" t="s">
        <v>75</v>
      </c>
      <c r="E162" s="206" t="s">
        <v>155</v>
      </c>
      <c r="F162" s="207" t="s">
        <v>889</v>
      </c>
      <c r="G162" s="208" t="s">
        <v>77</v>
      </c>
      <c r="H162" s="209">
        <v>3</v>
      </c>
      <c r="I162" s="210">
        <v>0</v>
      </c>
      <c r="J162" s="211">
        <f>ROUND(I162*H162,2)</f>
        <v>0</v>
      </c>
      <c r="K162" s="207" t="s">
        <v>0</v>
      </c>
      <c r="L162" s="80"/>
      <c r="M162" s="81" t="s">
        <v>0</v>
      </c>
      <c r="N162" s="82" t="s">
        <v>25</v>
      </c>
      <c r="O162" s="83">
        <v>0</v>
      </c>
      <c r="P162" s="83">
        <f>O162*H162</f>
        <v>0</v>
      </c>
      <c r="Q162" s="83">
        <v>1.3999999999999999E-4</v>
      </c>
      <c r="R162" s="83">
        <f>Q162*H162</f>
        <v>4.1999999999999996E-4</v>
      </c>
      <c r="S162" s="83">
        <v>0</v>
      </c>
      <c r="T162" s="84">
        <f>S162*H162</f>
        <v>0</v>
      </c>
      <c r="AR162" s="85" t="s">
        <v>78</v>
      </c>
      <c r="AT162" s="85" t="s">
        <v>75</v>
      </c>
      <c r="AU162" s="85" t="s">
        <v>46</v>
      </c>
      <c r="AY162" s="7" t="s">
        <v>72</v>
      </c>
      <c r="BE162" s="86">
        <f>IF(N162="základní",J162,0)</f>
        <v>0</v>
      </c>
      <c r="BF162" s="86">
        <f>IF(N162="snížená",J162,0)</f>
        <v>0</v>
      </c>
      <c r="BG162" s="86">
        <f>IF(N162="zákl. přenesená",J162,0)</f>
        <v>0</v>
      </c>
      <c r="BH162" s="86">
        <f>IF(N162="sníž. přenesená",J162,0)</f>
        <v>0</v>
      </c>
      <c r="BI162" s="86">
        <f>IF(N162="nulová",J162,0)</f>
        <v>0</v>
      </c>
      <c r="BJ162" s="7" t="s">
        <v>44</v>
      </c>
      <c r="BK162" s="86">
        <f>ROUND(I162*H162,2)</f>
        <v>0</v>
      </c>
      <c r="BL162" s="7" t="s">
        <v>79</v>
      </c>
      <c r="BM162" s="85" t="s">
        <v>156</v>
      </c>
    </row>
    <row r="163" spans="2:65" s="1" customFormat="1" ht="24" x14ac:dyDescent="0.2">
      <c r="B163" s="15"/>
      <c r="C163" s="216"/>
      <c r="D163" s="218" t="s">
        <v>81</v>
      </c>
      <c r="E163" s="216"/>
      <c r="F163" s="245" t="s">
        <v>886</v>
      </c>
      <c r="G163" s="216"/>
      <c r="H163" s="216"/>
      <c r="I163" s="217"/>
      <c r="J163" s="216"/>
      <c r="K163" s="216"/>
      <c r="L163" s="15"/>
      <c r="M163" s="87"/>
      <c r="T163" s="28"/>
      <c r="AT163" s="7" t="s">
        <v>81</v>
      </c>
      <c r="AU163" s="7" t="s">
        <v>46</v>
      </c>
    </row>
    <row r="164" spans="2:65" s="1" customFormat="1" ht="16.5" customHeight="1" x14ac:dyDescent="0.2">
      <c r="B164" s="79"/>
      <c r="C164" s="205" t="s">
        <v>3</v>
      </c>
      <c r="D164" s="205" t="s">
        <v>75</v>
      </c>
      <c r="E164" s="206" t="s">
        <v>157</v>
      </c>
      <c r="F164" s="207" t="s">
        <v>158</v>
      </c>
      <c r="G164" s="208" t="s">
        <v>77</v>
      </c>
      <c r="H164" s="209">
        <v>1</v>
      </c>
      <c r="I164" s="210">
        <v>0</v>
      </c>
      <c r="J164" s="211">
        <f t="shared" ref="J164:J176" si="10">ROUND(I164*H164,2)</f>
        <v>0</v>
      </c>
      <c r="K164" s="207" t="s">
        <v>0</v>
      </c>
      <c r="L164" s="80"/>
      <c r="M164" s="81" t="s">
        <v>0</v>
      </c>
      <c r="N164" s="82" t="s">
        <v>25</v>
      </c>
      <c r="O164" s="83">
        <v>0</v>
      </c>
      <c r="P164" s="83">
        <f t="shared" ref="P164:P176" si="11">O164*H164</f>
        <v>0</v>
      </c>
      <c r="Q164" s="83">
        <v>0</v>
      </c>
      <c r="R164" s="83">
        <f t="shared" ref="R164:R176" si="12">Q164*H164</f>
        <v>0</v>
      </c>
      <c r="S164" s="83">
        <v>0</v>
      </c>
      <c r="T164" s="84">
        <f t="shared" ref="T164:T176" si="13">S164*H164</f>
        <v>0</v>
      </c>
      <c r="AR164" s="85" t="s">
        <v>78</v>
      </c>
      <c r="AT164" s="85" t="s">
        <v>75</v>
      </c>
      <c r="AU164" s="85" t="s">
        <v>46</v>
      </c>
      <c r="AY164" s="7" t="s">
        <v>72</v>
      </c>
      <c r="BE164" s="86">
        <f t="shared" ref="BE164:BE176" si="14">IF(N164="základní",J164,0)</f>
        <v>0</v>
      </c>
      <c r="BF164" s="86">
        <f t="shared" ref="BF164:BF176" si="15">IF(N164="snížená",J164,0)</f>
        <v>0</v>
      </c>
      <c r="BG164" s="86">
        <f t="shared" ref="BG164:BG176" si="16">IF(N164="zákl. přenesená",J164,0)</f>
        <v>0</v>
      </c>
      <c r="BH164" s="86">
        <f t="shared" ref="BH164:BH176" si="17">IF(N164="sníž. přenesená",J164,0)</f>
        <v>0</v>
      </c>
      <c r="BI164" s="86">
        <f t="shared" ref="BI164:BI176" si="18">IF(N164="nulová",J164,0)</f>
        <v>0</v>
      </c>
      <c r="BJ164" s="7" t="s">
        <v>44</v>
      </c>
      <c r="BK164" s="86">
        <f t="shared" ref="BK164:BK176" si="19">ROUND(I164*H164,2)</f>
        <v>0</v>
      </c>
      <c r="BL164" s="7" t="s">
        <v>79</v>
      </c>
      <c r="BM164" s="85" t="s">
        <v>159</v>
      </c>
    </row>
    <row r="165" spans="2:65" s="1" customFormat="1" ht="30" customHeight="1" x14ac:dyDescent="0.2">
      <c r="B165" s="79"/>
      <c r="C165" s="205" t="s">
        <v>160</v>
      </c>
      <c r="D165" s="205" t="s">
        <v>75</v>
      </c>
      <c r="E165" s="206" t="s">
        <v>161</v>
      </c>
      <c r="F165" s="207" t="s">
        <v>922</v>
      </c>
      <c r="G165" s="208" t="s">
        <v>77</v>
      </c>
      <c r="H165" s="209">
        <v>3</v>
      </c>
      <c r="I165" s="210">
        <v>0</v>
      </c>
      <c r="J165" s="211">
        <f t="shared" si="10"/>
        <v>0</v>
      </c>
      <c r="K165" s="207" t="s">
        <v>0</v>
      </c>
      <c r="L165" s="80"/>
      <c r="M165" s="81" t="s">
        <v>0</v>
      </c>
      <c r="N165" s="82" t="s">
        <v>25</v>
      </c>
      <c r="O165" s="83">
        <v>0</v>
      </c>
      <c r="P165" s="83">
        <f t="shared" si="11"/>
        <v>0</v>
      </c>
      <c r="Q165" s="83">
        <v>6.4000000000000005E-4</v>
      </c>
      <c r="R165" s="83">
        <f t="shared" si="12"/>
        <v>1.9200000000000003E-3</v>
      </c>
      <c r="S165" s="83">
        <v>0</v>
      </c>
      <c r="T165" s="84">
        <f t="shared" si="13"/>
        <v>0</v>
      </c>
      <c r="AR165" s="85" t="s">
        <v>78</v>
      </c>
      <c r="AT165" s="85" t="s">
        <v>75</v>
      </c>
      <c r="AU165" s="85" t="s">
        <v>46</v>
      </c>
      <c r="AY165" s="7" t="s">
        <v>72</v>
      </c>
      <c r="BE165" s="86">
        <f t="shared" si="14"/>
        <v>0</v>
      </c>
      <c r="BF165" s="86">
        <f t="shared" si="15"/>
        <v>0</v>
      </c>
      <c r="BG165" s="86">
        <f t="shared" si="16"/>
        <v>0</v>
      </c>
      <c r="BH165" s="86">
        <f t="shared" si="17"/>
        <v>0</v>
      </c>
      <c r="BI165" s="86">
        <f t="shared" si="18"/>
        <v>0</v>
      </c>
      <c r="BJ165" s="7" t="s">
        <v>44</v>
      </c>
      <c r="BK165" s="86">
        <f t="shared" si="19"/>
        <v>0</v>
      </c>
      <c r="BL165" s="7" t="s">
        <v>79</v>
      </c>
      <c r="BM165" s="85" t="s">
        <v>162</v>
      </c>
    </row>
    <row r="166" spans="2:65" s="1" customFormat="1" ht="16.5" customHeight="1" x14ac:dyDescent="0.2">
      <c r="B166" s="79"/>
      <c r="C166" s="205" t="s">
        <v>163</v>
      </c>
      <c r="D166" s="205" t="s">
        <v>75</v>
      </c>
      <c r="E166" s="206" t="s">
        <v>164</v>
      </c>
      <c r="F166" s="207" t="s">
        <v>890</v>
      </c>
      <c r="G166" s="208" t="s">
        <v>77</v>
      </c>
      <c r="H166" s="209">
        <v>11</v>
      </c>
      <c r="I166" s="210">
        <v>0</v>
      </c>
      <c r="J166" s="211">
        <f t="shared" si="10"/>
        <v>0</v>
      </c>
      <c r="K166" s="207" t="s">
        <v>0</v>
      </c>
      <c r="L166" s="80"/>
      <c r="M166" s="81" t="s">
        <v>0</v>
      </c>
      <c r="N166" s="82" t="s">
        <v>25</v>
      </c>
      <c r="O166" s="83">
        <v>0</v>
      </c>
      <c r="P166" s="83">
        <f t="shared" si="11"/>
        <v>0</v>
      </c>
      <c r="Q166" s="83">
        <v>0</v>
      </c>
      <c r="R166" s="83">
        <f t="shared" si="12"/>
        <v>0</v>
      </c>
      <c r="S166" s="83">
        <v>0</v>
      </c>
      <c r="T166" s="84">
        <f t="shared" si="13"/>
        <v>0</v>
      </c>
      <c r="AR166" s="85" t="s">
        <v>78</v>
      </c>
      <c r="AT166" s="85" t="s">
        <v>75</v>
      </c>
      <c r="AU166" s="85" t="s">
        <v>46</v>
      </c>
      <c r="AY166" s="7" t="s">
        <v>72</v>
      </c>
      <c r="BE166" s="86">
        <f t="shared" si="14"/>
        <v>0</v>
      </c>
      <c r="BF166" s="86">
        <f t="shared" si="15"/>
        <v>0</v>
      </c>
      <c r="BG166" s="86">
        <f t="shared" si="16"/>
        <v>0</v>
      </c>
      <c r="BH166" s="86">
        <f t="shared" si="17"/>
        <v>0</v>
      </c>
      <c r="BI166" s="86">
        <f t="shared" si="18"/>
        <v>0</v>
      </c>
      <c r="BJ166" s="7" t="s">
        <v>44</v>
      </c>
      <c r="BK166" s="86">
        <f t="shared" si="19"/>
        <v>0</v>
      </c>
      <c r="BL166" s="7" t="s">
        <v>79</v>
      </c>
      <c r="BM166" s="85" t="s">
        <v>165</v>
      </c>
    </row>
    <row r="167" spans="2:65" s="1" customFormat="1" ht="16.5" customHeight="1" x14ac:dyDescent="0.2">
      <c r="B167" s="79"/>
      <c r="C167" s="205" t="s">
        <v>166</v>
      </c>
      <c r="D167" s="205" t="s">
        <v>75</v>
      </c>
      <c r="E167" s="206" t="s">
        <v>167</v>
      </c>
      <c r="F167" s="207" t="s">
        <v>891</v>
      </c>
      <c r="G167" s="208" t="s">
        <v>77</v>
      </c>
      <c r="H167" s="209">
        <v>8</v>
      </c>
      <c r="I167" s="210">
        <v>0</v>
      </c>
      <c r="J167" s="211">
        <f t="shared" si="10"/>
        <v>0</v>
      </c>
      <c r="K167" s="207" t="s">
        <v>0</v>
      </c>
      <c r="L167" s="80"/>
      <c r="M167" s="81" t="s">
        <v>0</v>
      </c>
      <c r="N167" s="82" t="s">
        <v>25</v>
      </c>
      <c r="O167" s="83">
        <v>0</v>
      </c>
      <c r="P167" s="83">
        <f t="shared" si="11"/>
        <v>0</v>
      </c>
      <c r="Q167" s="83">
        <v>0</v>
      </c>
      <c r="R167" s="83">
        <f t="shared" si="12"/>
        <v>0</v>
      </c>
      <c r="S167" s="83">
        <v>0</v>
      </c>
      <c r="T167" s="84">
        <f t="shared" si="13"/>
        <v>0</v>
      </c>
      <c r="AR167" s="85" t="s">
        <v>78</v>
      </c>
      <c r="AT167" s="85" t="s">
        <v>75</v>
      </c>
      <c r="AU167" s="85" t="s">
        <v>46</v>
      </c>
      <c r="AY167" s="7" t="s">
        <v>72</v>
      </c>
      <c r="BE167" s="86">
        <f t="shared" si="14"/>
        <v>0</v>
      </c>
      <c r="BF167" s="86">
        <f t="shared" si="15"/>
        <v>0</v>
      </c>
      <c r="BG167" s="86">
        <f t="shared" si="16"/>
        <v>0</v>
      </c>
      <c r="BH167" s="86">
        <f t="shared" si="17"/>
        <v>0</v>
      </c>
      <c r="BI167" s="86">
        <f t="shared" si="18"/>
        <v>0</v>
      </c>
      <c r="BJ167" s="7" t="s">
        <v>44</v>
      </c>
      <c r="BK167" s="86">
        <f t="shared" si="19"/>
        <v>0</v>
      </c>
      <c r="BL167" s="7" t="s">
        <v>79</v>
      </c>
      <c r="BM167" s="85" t="s">
        <v>168</v>
      </c>
    </row>
    <row r="168" spans="2:65" s="1" customFormat="1" ht="16.5" customHeight="1" x14ac:dyDescent="0.2">
      <c r="B168" s="79"/>
      <c r="C168" s="205" t="s">
        <v>169</v>
      </c>
      <c r="D168" s="205" t="s">
        <v>75</v>
      </c>
      <c r="E168" s="206" t="s">
        <v>170</v>
      </c>
      <c r="F168" s="207" t="s">
        <v>892</v>
      </c>
      <c r="G168" s="208" t="s">
        <v>77</v>
      </c>
      <c r="H168" s="209">
        <v>25</v>
      </c>
      <c r="I168" s="210">
        <v>0</v>
      </c>
      <c r="J168" s="211">
        <f t="shared" si="10"/>
        <v>0</v>
      </c>
      <c r="K168" s="207" t="s">
        <v>0</v>
      </c>
      <c r="L168" s="80"/>
      <c r="M168" s="81" t="s">
        <v>0</v>
      </c>
      <c r="N168" s="82" t="s">
        <v>25</v>
      </c>
      <c r="O168" s="83">
        <v>0</v>
      </c>
      <c r="P168" s="83">
        <f t="shared" si="11"/>
        <v>0</v>
      </c>
      <c r="Q168" s="83">
        <v>0</v>
      </c>
      <c r="R168" s="83">
        <f t="shared" si="12"/>
        <v>0</v>
      </c>
      <c r="S168" s="83">
        <v>0</v>
      </c>
      <c r="T168" s="84">
        <f t="shared" si="13"/>
        <v>0</v>
      </c>
      <c r="AR168" s="85" t="s">
        <v>78</v>
      </c>
      <c r="AT168" s="85" t="s">
        <v>75</v>
      </c>
      <c r="AU168" s="85" t="s">
        <v>46</v>
      </c>
      <c r="AY168" s="7" t="s">
        <v>72</v>
      </c>
      <c r="BE168" s="86">
        <f t="shared" si="14"/>
        <v>0</v>
      </c>
      <c r="BF168" s="86">
        <f t="shared" si="15"/>
        <v>0</v>
      </c>
      <c r="BG168" s="86">
        <f t="shared" si="16"/>
        <v>0</v>
      </c>
      <c r="BH168" s="86">
        <f t="shared" si="17"/>
        <v>0</v>
      </c>
      <c r="BI168" s="86">
        <f t="shared" si="18"/>
        <v>0</v>
      </c>
      <c r="BJ168" s="7" t="s">
        <v>44</v>
      </c>
      <c r="BK168" s="86">
        <f t="shared" si="19"/>
        <v>0</v>
      </c>
      <c r="BL168" s="7" t="s">
        <v>79</v>
      </c>
      <c r="BM168" s="85" t="s">
        <v>171</v>
      </c>
    </row>
    <row r="169" spans="2:65" s="1" customFormat="1" ht="16.5" customHeight="1" x14ac:dyDescent="0.2">
      <c r="B169" s="79"/>
      <c r="C169" s="205" t="s">
        <v>172</v>
      </c>
      <c r="D169" s="205" t="s">
        <v>75</v>
      </c>
      <c r="E169" s="206" t="s">
        <v>173</v>
      </c>
      <c r="F169" s="207" t="s">
        <v>893</v>
      </c>
      <c r="G169" s="208" t="s">
        <v>77</v>
      </c>
      <c r="H169" s="209">
        <v>38</v>
      </c>
      <c r="I169" s="210">
        <v>0</v>
      </c>
      <c r="J169" s="211">
        <f t="shared" si="10"/>
        <v>0</v>
      </c>
      <c r="K169" s="207" t="s">
        <v>0</v>
      </c>
      <c r="L169" s="80"/>
      <c r="M169" s="81" t="s">
        <v>0</v>
      </c>
      <c r="N169" s="82" t="s">
        <v>25</v>
      </c>
      <c r="O169" s="83">
        <v>0</v>
      </c>
      <c r="P169" s="83">
        <f t="shared" si="11"/>
        <v>0</v>
      </c>
      <c r="Q169" s="83">
        <v>0</v>
      </c>
      <c r="R169" s="83">
        <f t="shared" si="12"/>
        <v>0</v>
      </c>
      <c r="S169" s="83">
        <v>0</v>
      </c>
      <c r="T169" s="84">
        <f t="shared" si="13"/>
        <v>0</v>
      </c>
      <c r="AR169" s="85" t="s">
        <v>78</v>
      </c>
      <c r="AT169" s="85" t="s">
        <v>75</v>
      </c>
      <c r="AU169" s="85" t="s">
        <v>46</v>
      </c>
      <c r="AY169" s="7" t="s">
        <v>72</v>
      </c>
      <c r="BE169" s="86">
        <f t="shared" si="14"/>
        <v>0</v>
      </c>
      <c r="BF169" s="86">
        <f t="shared" si="15"/>
        <v>0</v>
      </c>
      <c r="BG169" s="86">
        <f t="shared" si="16"/>
        <v>0</v>
      </c>
      <c r="BH169" s="86">
        <f t="shared" si="17"/>
        <v>0</v>
      </c>
      <c r="BI169" s="86">
        <f t="shared" si="18"/>
        <v>0</v>
      </c>
      <c r="BJ169" s="7" t="s">
        <v>44</v>
      </c>
      <c r="BK169" s="86">
        <f t="shared" si="19"/>
        <v>0</v>
      </c>
      <c r="BL169" s="7" t="s">
        <v>79</v>
      </c>
      <c r="BM169" s="85" t="s">
        <v>174</v>
      </c>
    </row>
    <row r="170" spans="2:65" s="1" customFormat="1" ht="16.5" customHeight="1" x14ac:dyDescent="0.2">
      <c r="B170" s="79"/>
      <c r="C170" s="205" t="s">
        <v>175</v>
      </c>
      <c r="D170" s="205" t="s">
        <v>75</v>
      </c>
      <c r="E170" s="206" t="s">
        <v>176</v>
      </c>
      <c r="F170" s="207" t="s">
        <v>894</v>
      </c>
      <c r="G170" s="208" t="s">
        <v>77</v>
      </c>
      <c r="H170" s="209">
        <v>2</v>
      </c>
      <c r="I170" s="210">
        <v>0</v>
      </c>
      <c r="J170" s="211">
        <f t="shared" si="10"/>
        <v>0</v>
      </c>
      <c r="K170" s="207" t="s">
        <v>0</v>
      </c>
      <c r="L170" s="80"/>
      <c r="M170" s="81" t="s">
        <v>0</v>
      </c>
      <c r="N170" s="82" t="s">
        <v>25</v>
      </c>
      <c r="O170" s="83">
        <v>0</v>
      </c>
      <c r="P170" s="83">
        <f t="shared" si="11"/>
        <v>0</v>
      </c>
      <c r="Q170" s="83">
        <v>0</v>
      </c>
      <c r="R170" s="83">
        <f t="shared" si="12"/>
        <v>0</v>
      </c>
      <c r="S170" s="83">
        <v>0</v>
      </c>
      <c r="T170" s="84">
        <f t="shared" si="13"/>
        <v>0</v>
      </c>
      <c r="AR170" s="85" t="s">
        <v>78</v>
      </c>
      <c r="AT170" s="85" t="s">
        <v>75</v>
      </c>
      <c r="AU170" s="85" t="s">
        <v>46</v>
      </c>
      <c r="AY170" s="7" t="s">
        <v>72</v>
      </c>
      <c r="BE170" s="86">
        <f t="shared" si="14"/>
        <v>0</v>
      </c>
      <c r="BF170" s="86">
        <f t="shared" si="15"/>
        <v>0</v>
      </c>
      <c r="BG170" s="86">
        <f t="shared" si="16"/>
        <v>0</v>
      </c>
      <c r="BH170" s="86">
        <f t="shared" si="17"/>
        <v>0</v>
      </c>
      <c r="BI170" s="86">
        <f t="shared" si="18"/>
        <v>0</v>
      </c>
      <c r="BJ170" s="7" t="s">
        <v>44</v>
      </c>
      <c r="BK170" s="86">
        <f t="shared" si="19"/>
        <v>0</v>
      </c>
      <c r="BL170" s="7" t="s">
        <v>79</v>
      </c>
      <c r="BM170" s="85" t="s">
        <v>177</v>
      </c>
    </row>
    <row r="171" spans="2:65" s="1" customFormat="1" ht="16.5" customHeight="1" x14ac:dyDescent="0.2">
      <c r="B171" s="79"/>
      <c r="C171" s="205" t="s">
        <v>178</v>
      </c>
      <c r="D171" s="205" t="s">
        <v>75</v>
      </c>
      <c r="E171" s="206" t="s">
        <v>179</v>
      </c>
      <c r="F171" s="207" t="s">
        <v>895</v>
      </c>
      <c r="G171" s="208" t="s">
        <v>77</v>
      </c>
      <c r="H171" s="209">
        <v>2</v>
      </c>
      <c r="I171" s="210">
        <v>0</v>
      </c>
      <c r="J171" s="211">
        <f t="shared" si="10"/>
        <v>0</v>
      </c>
      <c r="K171" s="207" t="s">
        <v>0</v>
      </c>
      <c r="L171" s="80"/>
      <c r="M171" s="81" t="s">
        <v>0</v>
      </c>
      <c r="N171" s="82" t="s">
        <v>25</v>
      </c>
      <c r="O171" s="83">
        <v>0</v>
      </c>
      <c r="P171" s="83">
        <f t="shared" si="11"/>
        <v>0</v>
      </c>
      <c r="Q171" s="83">
        <v>0</v>
      </c>
      <c r="R171" s="83">
        <f t="shared" si="12"/>
        <v>0</v>
      </c>
      <c r="S171" s="83">
        <v>0</v>
      </c>
      <c r="T171" s="84">
        <f t="shared" si="13"/>
        <v>0</v>
      </c>
      <c r="AR171" s="85" t="s">
        <v>78</v>
      </c>
      <c r="AT171" s="85" t="s">
        <v>75</v>
      </c>
      <c r="AU171" s="85" t="s">
        <v>46</v>
      </c>
      <c r="AY171" s="7" t="s">
        <v>72</v>
      </c>
      <c r="BE171" s="86">
        <f t="shared" si="14"/>
        <v>0</v>
      </c>
      <c r="BF171" s="86">
        <f t="shared" si="15"/>
        <v>0</v>
      </c>
      <c r="BG171" s="86">
        <f t="shared" si="16"/>
        <v>0</v>
      </c>
      <c r="BH171" s="86">
        <f t="shared" si="17"/>
        <v>0</v>
      </c>
      <c r="BI171" s="86">
        <f t="shared" si="18"/>
        <v>0</v>
      </c>
      <c r="BJ171" s="7" t="s">
        <v>44</v>
      </c>
      <c r="BK171" s="86">
        <f t="shared" si="19"/>
        <v>0</v>
      </c>
      <c r="BL171" s="7" t="s">
        <v>79</v>
      </c>
      <c r="BM171" s="85" t="s">
        <v>180</v>
      </c>
    </row>
    <row r="172" spans="2:65" s="1" customFormat="1" ht="30" customHeight="1" x14ac:dyDescent="0.2">
      <c r="B172" s="79"/>
      <c r="C172" s="205" t="s">
        <v>181</v>
      </c>
      <c r="D172" s="205" t="s">
        <v>75</v>
      </c>
      <c r="E172" s="206" t="s">
        <v>182</v>
      </c>
      <c r="F172" s="207" t="s">
        <v>923</v>
      </c>
      <c r="G172" s="208" t="s">
        <v>77</v>
      </c>
      <c r="H172" s="209">
        <v>8</v>
      </c>
      <c r="I172" s="210">
        <v>0</v>
      </c>
      <c r="J172" s="211">
        <f t="shared" si="10"/>
        <v>0</v>
      </c>
      <c r="K172" s="207" t="s">
        <v>0</v>
      </c>
      <c r="L172" s="80"/>
      <c r="M172" s="81" t="s">
        <v>0</v>
      </c>
      <c r="N172" s="82" t="s">
        <v>25</v>
      </c>
      <c r="O172" s="83">
        <v>0</v>
      </c>
      <c r="P172" s="83">
        <f t="shared" si="11"/>
        <v>0</v>
      </c>
      <c r="Q172" s="83">
        <v>0</v>
      </c>
      <c r="R172" s="83">
        <f t="shared" si="12"/>
        <v>0</v>
      </c>
      <c r="S172" s="83">
        <v>0</v>
      </c>
      <c r="T172" s="84">
        <f t="shared" si="13"/>
        <v>0</v>
      </c>
      <c r="AR172" s="85" t="s">
        <v>78</v>
      </c>
      <c r="AT172" s="85" t="s">
        <v>75</v>
      </c>
      <c r="AU172" s="85" t="s">
        <v>46</v>
      </c>
      <c r="AY172" s="7" t="s">
        <v>72</v>
      </c>
      <c r="BE172" s="86">
        <f t="shared" si="14"/>
        <v>0</v>
      </c>
      <c r="BF172" s="86">
        <f t="shared" si="15"/>
        <v>0</v>
      </c>
      <c r="BG172" s="86">
        <f t="shared" si="16"/>
        <v>0</v>
      </c>
      <c r="BH172" s="86">
        <f t="shared" si="17"/>
        <v>0</v>
      </c>
      <c r="BI172" s="86">
        <f t="shared" si="18"/>
        <v>0</v>
      </c>
      <c r="BJ172" s="7" t="s">
        <v>44</v>
      </c>
      <c r="BK172" s="86">
        <f t="shared" si="19"/>
        <v>0</v>
      </c>
      <c r="BL172" s="7" t="s">
        <v>79</v>
      </c>
      <c r="BM172" s="85" t="s">
        <v>183</v>
      </c>
    </row>
    <row r="173" spans="2:65" s="1" customFormat="1" ht="16.5" customHeight="1" x14ac:dyDescent="0.2">
      <c r="B173" s="79"/>
      <c r="C173" s="205" t="s">
        <v>184</v>
      </c>
      <c r="D173" s="205" t="s">
        <v>75</v>
      </c>
      <c r="E173" s="206" t="s">
        <v>185</v>
      </c>
      <c r="F173" s="207" t="s">
        <v>918</v>
      </c>
      <c r="G173" s="208" t="s">
        <v>77</v>
      </c>
      <c r="H173" s="209">
        <v>8</v>
      </c>
      <c r="I173" s="210">
        <v>0</v>
      </c>
      <c r="J173" s="211">
        <f t="shared" si="10"/>
        <v>0</v>
      </c>
      <c r="K173" s="207" t="s">
        <v>0</v>
      </c>
      <c r="L173" s="80"/>
      <c r="M173" s="81" t="s">
        <v>0</v>
      </c>
      <c r="N173" s="82" t="s">
        <v>25</v>
      </c>
      <c r="O173" s="83">
        <v>0</v>
      </c>
      <c r="P173" s="83">
        <f t="shared" si="11"/>
        <v>0</v>
      </c>
      <c r="Q173" s="83">
        <v>1.0000000000000001E-5</v>
      </c>
      <c r="R173" s="83">
        <f t="shared" si="12"/>
        <v>8.0000000000000007E-5</v>
      </c>
      <c r="S173" s="83">
        <v>0</v>
      </c>
      <c r="T173" s="84">
        <f t="shared" si="13"/>
        <v>0</v>
      </c>
      <c r="AR173" s="85" t="s">
        <v>78</v>
      </c>
      <c r="AT173" s="85" t="s">
        <v>75</v>
      </c>
      <c r="AU173" s="85" t="s">
        <v>46</v>
      </c>
      <c r="AY173" s="7" t="s">
        <v>72</v>
      </c>
      <c r="BE173" s="86">
        <f t="shared" si="14"/>
        <v>0</v>
      </c>
      <c r="BF173" s="86">
        <f t="shared" si="15"/>
        <v>0</v>
      </c>
      <c r="BG173" s="86">
        <f t="shared" si="16"/>
        <v>0</v>
      </c>
      <c r="BH173" s="86">
        <f t="shared" si="17"/>
        <v>0</v>
      </c>
      <c r="BI173" s="86">
        <f t="shared" si="18"/>
        <v>0</v>
      </c>
      <c r="BJ173" s="7" t="s">
        <v>44</v>
      </c>
      <c r="BK173" s="86">
        <f t="shared" si="19"/>
        <v>0</v>
      </c>
      <c r="BL173" s="7" t="s">
        <v>79</v>
      </c>
      <c r="BM173" s="85" t="s">
        <v>186</v>
      </c>
    </row>
    <row r="174" spans="2:65" s="1" customFormat="1" ht="16.5" customHeight="1" x14ac:dyDescent="0.2">
      <c r="B174" s="79"/>
      <c r="C174" s="205" t="s">
        <v>187</v>
      </c>
      <c r="D174" s="205" t="s">
        <v>75</v>
      </c>
      <c r="E174" s="206" t="s">
        <v>188</v>
      </c>
      <c r="F174" s="207" t="s">
        <v>896</v>
      </c>
      <c r="G174" s="208" t="s">
        <v>77</v>
      </c>
      <c r="H174" s="209">
        <v>8</v>
      </c>
      <c r="I174" s="210">
        <v>0</v>
      </c>
      <c r="J174" s="211">
        <f t="shared" si="10"/>
        <v>0</v>
      </c>
      <c r="K174" s="207" t="s">
        <v>0</v>
      </c>
      <c r="L174" s="80"/>
      <c r="M174" s="81" t="s">
        <v>0</v>
      </c>
      <c r="N174" s="82" t="s">
        <v>25</v>
      </c>
      <c r="O174" s="83">
        <v>0</v>
      </c>
      <c r="P174" s="83">
        <f t="shared" si="11"/>
        <v>0</v>
      </c>
      <c r="Q174" s="83">
        <v>0</v>
      </c>
      <c r="R174" s="83">
        <f t="shared" si="12"/>
        <v>0</v>
      </c>
      <c r="S174" s="83">
        <v>0</v>
      </c>
      <c r="T174" s="84">
        <f t="shared" si="13"/>
        <v>0</v>
      </c>
      <c r="AR174" s="85" t="s">
        <v>78</v>
      </c>
      <c r="AT174" s="85" t="s">
        <v>75</v>
      </c>
      <c r="AU174" s="85" t="s">
        <v>46</v>
      </c>
      <c r="AY174" s="7" t="s">
        <v>72</v>
      </c>
      <c r="BE174" s="86">
        <f t="shared" si="14"/>
        <v>0</v>
      </c>
      <c r="BF174" s="86">
        <f t="shared" si="15"/>
        <v>0</v>
      </c>
      <c r="BG174" s="86">
        <f t="shared" si="16"/>
        <v>0</v>
      </c>
      <c r="BH174" s="86">
        <f t="shared" si="17"/>
        <v>0</v>
      </c>
      <c r="BI174" s="86">
        <f t="shared" si="18"/>
        <v>0</v>
      </c>
      <c r="BJ174" s="7" t="s">
        <v>44</v>
      </c>
      <c r="BK174" s="86">
        <f t="shared" si="19"/>
        <v>0</v>
      </c>
      <c r="BL174" s="7" t="s">
        <v>79</v>
      </c>
      <c r="BM174" s="85" t="s">
        <v>189</v>
      </c>
    </row>
    <row r="175" spans="2:65" s="1" customFormat="1" ht="16.5" customHeight="1" x14ac:dyDescent="0.2">
      <c r="B175" s="79"/>
      <c r="C175" s="205" t="s">
        <v>190</v>
      </c>
      <c r="D175" s="205" t="s">
        <v>75</v>
      </c>
      <c r="E175" s="206" t="s">
        <v>191</v>
      </c>
      <c r="F175" s="207" t="s">
        <v>192</v>
      </c>
      <c r="G175" s="208" t="s">
        <v>77</v>
      </c>
      <c r="H175" s="209">
        <v>3</v>
      </c>
      <c r="I175" s="210">
        <v>0</v>
      </c>
      <c r="J175" s="211">
        <f t="shared" si="10"/>
        <v>0</v>
      </c>
      <c r="K175" s="207" t="s">
        <v>0</v>
      </c>
      <c r="L175" s="80"/>
      <c r="M175" s="81" t="s">
        <v>0</v>
      </c>
      <c r="N175" s="82" t="s">
        <v>25</v>
      </c>
      <c r="O175" s="83">
        <v>0</v>
      </c>
      <c r="P175" s="83">
        <f t="shared" si="11"/>
        <v>0</v>
      </c>
      <c r="Q175" s="83">
        <v>0</v>
      </c>
      <c r="R175" s="83">
        <f t="shared" si="12"/>
        <v>0</v>
      </c>
      <c r="S175" s="83">
        <v>0</v>
      </c>
      <c r="T175" s="84">
        <f t="shared" si="13"/>
        <v>0</v>
      </c>
      <c r="AR175" s="85" t="s">
        <v>78</v>
      </c>
      <c r="AT175" s="85" t="s">
        <v>75</v>
      </c>
      <c r="AU175" s="85" t="s">
        <v>46</v>
      </c>
      <c r="AY175" s="7" t="s">
        <v>72</v>
      </c>
      <c r="BE175" s="86">
        <f t="shared" si="14"/>
        <v>0</v>
      </c>
      <c r="BF175" s="86">
        <f t="shared" si="15"/>
        <v>0</v>
      </c>
      <c r="BG175" s="86">
        <f t="shared" si="16"/>
        <v>0</v>
      </c>
      <c r="BH175" s="86">
        <f t="shared" si="17"/>
        <v>0</v>
      </c>
      <c r="BI175" s="86">
        <f t="shared" si="18"/>
        <v>0</v>
      </c>
      <c r="BJ175" s="7" t="s">
        <v>44</v>
      </c>
      <c r="BK175" s="86">
        <f t="shared" si="19"/>
        <v>0</v>
      </c>
      <c r="BL175" s="7" t="s">
        <v>79</v>
      </c>
      <c r="BM175" s="85" t="s">
        <v>193</v>
      </c>
    </row>
    <row r="176" spans="2:65" s="1" customFormat="1" ht="21.75" customHeight="1" x14ac:dyDescent="0.2">
      <c r="B176" s="79"/>
      <c r="C176" s="205" t="s">
        <v>194</v>
      </c>
      <c r="D176" s="205" t="s">
        <v>195</v>
      </c>
      <c r="E176" s="206" t="s">
        <v>196</v>
      </c>
      <c r="F176" s="207" t="s">
        <v>197</v>
      </c>
      <c r="G176" s="208" t="s">
        <v>198</v>
      </c>
      <c r="H176" s="209">
        <v>3</v>
      </c>
      <c r="I176" s="210">
        <v>0</v>
      </c>
      <c r="J176" s="211">
        <f t="shared" si="10"/>
        <v>0</v>
      </c>
      <c r="K176" s="207" t="s">
        <v>199</v>
      </c>
      <c r="L176" s="15"/>
      <c r="M176" s="88" t="s">
        <v>0</v>
      </c>
      <c r="N176" s="89" t="s">
        <v>25</v>
      </c>
      <c r="O176" s="83">
        <v>0.50700000000000001</v>
      </c>
      <c r="P176" s="83">
        <f t="shared" si="11"/>
        <v>1.5209999999999999</v>
      </c>
      <c r="Q176" s="83">
        <v>6.6E-4</v>
      </c>
      <c r="R176" s="83">
        <f t="shared" si="12"/>
        <v>1.98E-3</v>
      </c>
      <c r="S176" s="83">
        <v>0</v>
      </c>
      <c r="T176" s="84">
        <f t="shared" si="13"/>
        <v>0</v>
      </c>
      <c r="AR176" s="85" t="s">
        <v>140</v>
      </c>
      <c r="AT176" s="85" t="s">
        <v>195</v>
      </c>
      <c r="AU176" s="85" t="s">
        <v>46</v>
      </c>
      <c r="AY176" s="7" t="s">
        <v>72</v>
      </c>
      <c r="BE176" s="86">
        <f t="shared" si="14"/>
        <v>0</v>
      </c>
      <c r="BF176" s="86">
        <f t="shared" si="15"/>
        <v>0</v>
      </c>
      <c r="BG176" s="86">
        <f t="shared" si="16"/>
        <v>0</v>
      </c>
      <c r="BH176" s="86">
        <f t="shared" si="17"/>
        <v>0</v>
      </c>
      <c r="BI176" s="86">
        <f t="shared" si="18"/>
        <v>0</v>
      </c>
      <c r="BJ176" s="7" t="s">
        <v>44</v>
      </c>
      <c r="BK176" s="86">
        <f t="shared" si="19"/>
        <v>0</v>
      </c>
      <c r="BL176" s="7" t="s">
        <v>140</v>
      </c>
      <c r="BM176" s="85" t="s">
        <v>200</v>
      </c>
    </row>
    <row r="177" spans="2:65" s="1" customFormat="1" ht="12" x14ac:dyDescent="0.2">
      <c r="B177" s="15"/>
      <c r="C177" s="246"/>
      <c r="D177" s="247" t="s">
        <v>201</v>
      </c>
      <c r="E177" s="246"/>
      <c r="F177" s="248" t="s">
        <v>202</v>
      </c>
      <c r="G177" s="246"/>
      <c r="H177" s="246"/>
      <c r="I177" s="249"/>
      <c r="J177" s="246"/>
      <c r="K177" s="246"/>
      <c r="L177" s="15"/>
      <c r="M177" s="87"/>
      <c r="T177" s="28"/>
      <c r="AT177" s="7" t="s">
        <v>201</v>
      </c>
      <c r="AU177" s="7" t="s">
        <v>46</v>
      </c>
    </row>
    <row r="178" spans="2:65" s="1" customFormat="1" ht="24.2" customHeight="1" x14ac:dyDescent="0.2">
      <c r="B178" s="79"/>
      <c r="C178" s="205" t="s">
        <v>203</v>
      </c>
      <c r="D178" s="205" t="s">
        <v>195</v>
      </c>
      <c r="E178" s="206" t="s">
        <v>204</v>
      </c>
      <c r="F178" s="207" t="s">
        <v>205</v>
      </c>
      <c r="G178" s="208" t="s">
        <v>77</v>
      </c>
      <c r="H178" s="209">
        <v>103</v>
      </c>
      <c r="I178" s="210">
        <v>0</v>
      </c>
      <c r="J178" s="211">
        <f>ROUND(I178*H178,2)</f>
        <v>0</v>
      </c>
      <c r="K178" s="207" t="s">
        <v>199</v>
      </c>
      <c r="L178" s="15"/>
      <c r="M178" s="88" t="s">
        <v>0</v>
      </c>
      <c r="N178" s="89" t="s">
        <v>25</v>
      </c>
      <c r="O178" s="83">
        <v>9.0999999999999998E-2</v>
      </c>
      <c r="P178" s="83">
        <f>O178*H178</f>
        <v>9.3729999999999993</v>
      </c>
      <c r="Q178" s="83">
        <v>0</v>
      </c>
      <c r="R178" s="83">
        <f>Q178*H178</f>
        <v>0</v>
      </c>
      <c r="S178" s="83">
        <v>0</v>
      </c>
      <c r="T178" s="84">
        <f>S178*H178</f>
        <v>0</v>
      </c>
      <c r="AR178" s="85" t="s">
        <v>140</v>
      </c>
      <c r="AT178" s="85" t="s">
        <v>195</v>
      </c>
      <c r="AU178" s="85" t="s">
        <v>46</v>
      </c>
      <c r="AY178" s="7" t="s">
        <v>72</v>
      </c>
      <c r="BE178" s="86">
        <f>IF(N178="základní",J178,0)</f>
        <v>0</v>
      </c>
      <c r="BF178" s="86">
        <f>IF(N178="snížená",J178,0)</f>
        <v>0</v>
      </c>
      <c r="BG178" s="86">
        <f>IF(N178="zákl. přenesená",J178,0)</f>
        <v>0</v>
      </c>
      <c r="BH178" s="86">
        <f>IF(N178="sníž. přenesená",J178,0)</f>
        <v>0</v>
      </c>
      <c r="BI178" s="86">
        <f>IF(N178="nulová",J178,0)</f>
        <v>0</v>
      </c>
      <c r="BJ178" s="7" t="s">
        <v>44</v>
      </c>
      <c r="BK178" s="86">
        <f>ROUND(I178*H178,2)</f>
        <v>0</v>
      </c>
      <c r="BL178" s="7" t="s">
        <v>140</v>
      </c>
      <c r="BM178" s="85" t="s">
        <v>206</v>
      </c>
    </row>
    <row r="179" spans="2:65" s="1" customFormat="1" ht="12" x14ac:dyDescent="0.2">
      <c r="B179" s="250"/>
      <c r="C179" s="246"/>
      <c r="D179" s="247" t="s">
        <v>201</v>
      </c>
      <c r="E179" s="246"/>
      <c r="F179" s="248" t="s">
        <v>207</v>
      </c>
      <c r="G179" s="246"/>
      <c r="H179" s="246"/>
      <c r="I179" s="249"/>
      <c r="J179" s="246"/>
      <c r="K179" s="246"/>
      <c r="L179" s="15"/>
      <c r="M179" s="87"/>
      <c r="T179" s="28"/>
      <c r="AT179" s="7" t="s">
        <v>201</v>
      </c>
      <c r="AU179" s="7" t="s">
        <v>46</v>
      </c>
    </row>
    <row r="180" spans="2:65" s="1" customFormat="1" ht="16.5" customHeight="1" x14ac:dyDescent="0.2">
      <c r="B180" s="79"/>
      <c r="C180" s="205" t="s">
        <v>208</v>
      </c>
      <c r="D180" s="205" t="s">
        <v>195</v>
      </c>
      <c r="E180" s="206" t="s">
        <v>209</v>
      </c>
      <c r="F180" s="207" t="s">
        <v>210</v>
      </c>
      <c r="G180" s="208" t="s">
        <v>211</v>
      </c>
      <c r="H180" s="209">
        <v>83</v>
      </c>
      <c r="I180" s="210">
        <v>0</v>
      </c>
      <c r="J180" s="211">
        <f>ROUND(I180*H180,2)</f>
        <v>0</v>
      </c>
      <c r="K180" s="207" t="s">
        <v>0</v>
      </c>
      <c r="L180" s="15"/>
      <c r="M180" s="88" t="s">
        <v>0</v>
      </c>
      <c r="N180" s="89" t="s">
        <v>25</v>
      </c>
      <c r="O180" s="83">
        <v>0.1</v>
      </c>
      <c r="P180" s="83">
        <f>O180*H180</f>
        <v>8.3000000000000007</v>
      </c>
      <c r="Q180" s="83">
        <v>0</v>
      </c>
      <c r="R180" s="83">
        <f>Q180*H180</f>
        <v>0</v>
      </c>
      <c r="S180" s="83">
        <v>0</v>
      </c>
      <c r="T180" s="84">
        <f>S180*H180</f>
        <v>0</v>
      </c>
      <c r="AR180" s="85" t="s">
        <v>140</v>
      </c>
      <c r="AT180" s="85" t="s">
        <v>195</v>
      </c>
      <c r="AU180" s="85" t="s">
        <v>46</v>
      </c>
      <c r="AY180" s="7" t="s">
        <v>72</v>
      </c>
      <c r="BE180" s="86">
        <f>IF(N180="základní",J180,0)</f>
        <v>0</v>
      </c>
      <c r="BF180" s="86">
        <f>IF(N180="snížená",J180,0)</f>
        <v>0</v>
      </c>
      <c r="BG180" s="86">
        <f>IF(N180="zákl. přenesená",J180,0)</f>
        <v>0</v>
      </c>
      <c r="BH180" s="86">
        <f>IF(N180="sníž. přenesená",J180,0)</f>
        <v>0</v>
      </c>
      <c r="BI180" s="86">
        <f>IF(N180="nulová",J180,0)</f>
        <v>0</v>
      </c>
      <c r="BJ180" s="7" t="s">
        <v>44</v>
      </c>
      <c r="BK180" s="86">
        <f>ROUND(I180*H180,2)</f>
        <v>0</v>
      </c>
      <c r="BL180" s="7" t="s">
        <v>140</v>
      </c>
      <c r="BM180" s="85" t="s">
        <v>212</v>
      </c>
    </row>
    <row r="181" spans="2:65" s="1" customFormat="1" ht="16.5" customHeight="1" x14ac:dyDescent="0.2">
      <c r="B181" s="79"/>
      <c r="C181" s="205" t="s">
        <v>213</v>
      </c>
      <c r="D181" s="205" t="s">
        <v>195</v>
      </c>
      <c r="E181" s="206" t="s">
        <v>214</v>
      </c>
      <c r="F181" s="207" t="s">
        <v>215</v>
      </c>
      <c r="G181" s="208" t="s">
        <v>77</v>
      </c>
      <c r="H181" s="209">
        <v>103</v>
      </c>
      <c r="I181" s="210">
        <v>0</v>
      </c>
      <c r="J181" s="211">
        <f>ROUND(I181*H181,2)</f>
        <v>0</v>
      </c>
      <c r="K181" s="207" t="s">
        <v>0</v>
      </c>
      <c r="L181" s="15"/>
      <c r="M181" s="88" t="s">
        <v>0</v>
      </c>
      <c r="N181" s="89" t="s">
        <v>25</v>
      </c>
      <c r="O181" s="83">
        <v>0.223</v>
      </c>
      <c r="P181" s="83">
        <f>O181*H181</f>
        <v>22.969000000000001</v>
      </c>
      <c r="Q181" s="83">
        <v>0</v>
      </c>
      <c r="R181" s="83">
        <f>Q181*H181</f>
        <v>0</v>
      </c>
      <c r="S181" s="83">
        <v>0</v>
      </c>
      <c r="T181" s="84">
        <f>S181*H181</f>
        <v>0</v>
      </c>
      <c r="AR181" s="85" t="s">
        <v>140</v>
      </c>
      <c r="AT181" s="85" t="s">
        <v>195</v>
      </c>
      <c r="AU181" s="85" t="s">
        <v>46</v>
      </c>
      <c r="AY181" s="7" t="s">
        <v>72</v>
      </c>
      <c r="BE181" s="86">
        <f>IF(N181="základní",J181,0)</f>
        <v>0</v>
      </c>
      <c r="BF181" s="86">
        <f>IF(N181="snížená",J181,0)</f>
        <v>0</v>
      </c>
      <c r="BG181" s="86">
        <f>IF(N181="zákl. přenesená",J181,0)</f>
        <v>0</v>
      </c>
      <c r="BH181" s="86">
        <f>IF(N181="sníž. přenesená",J181,0)</f>
        <v>0</v>
      </c>
      <c r="BI181" s="86">
        <f>IF(N181="nulová",J181,0)</f>
        <v>0</v>
      </c>
      <c r="BJ181" s="7" t="s">
        <v>44</v>
      </c>
      <c r="BK181" s="86">
        <f>ROUND(I181*H181,2)</f>
        <v>0</v>
      </c>
      <c r="BL181" s="7" t="s">
        <v>140</v>
      </c>
      <c r="BM181" s="85" t="s">
        <v>216</v>
      </c>
    </row>
    <row r="182" spans="2:65" s="1" customFormat="1" ht="16.5" customHeight="1" x14ac:dyDescent="0.2">
      <c r="B182" s="79"/>
      <c r="C182" s="205" t="s">
        <v>217</v>
      </c>
      <c r="D182" s="205" t="s">
        <v>195</v>
      </c>
      <c r="E182" s="206" t="s">
        <v>218</v>
      </c>
      <c r="F182" s="207" t="s">
        <v>219</v>
      </c>
      <c r="G182" s="208" t="s">
        <v>77</v>
      </c>
      <c r="H182" s="209">
        <v>19</v>
      </c>
      <c r="I182" s="210">
        <v>0</v>
      </c>
      <c r="J182" s="211">
        <f>ROUND(I182*H182,2)</f>
        <v>0</v>
      </c>
      <c r="K182" s="207" t="s">
        <v>0</v>
      </c>
      <c r="L182" s="15"/>
      <c r="M182" s="88" t="s">
        <v>0</v>
      </c>
      <c r="N182" s="89" t="s">
        <v>25</v>
      </c>
      <c r="O182" s="83">
        <v>0.39</v>
      </c>
      <c r="P182" s="83">
        <f>O182*H182</f>
        <v>7.41</v>
      </c>
      <c r="Q182" s="83">
        <v>0</v>
      </c>
      <c r="R182" s="83">
        <f>Q182*H182</f>
        <v>0</v>
      </c>
      <c r="S182" s="83">
        <v>0</v>
      </c>
      <c r="T182" s="84">
        <f>S182*H182</f>
        <v>0</v>
      </c>
      <c r="AR182" s="85" t="s">
        <v>140</v>
      </c>
      <c r="AT182" s="85" t="s">
        <v>195</v>
      </c>
      <c r="AU182" s="85" t="s">
        <v>46</v>
      </c>
      <c r="AY182" s="7" t="s">
        <v>72</v>
      </c>
      <c r="BE182" s="86">
        <f>IF(N182="základní",J182,0)</f>
        <v>0</v>
      </c>
      <c r="BF182" s="86">
        <f>IF(N182="snížená",J182,0)</f>
        <v>0</v>
      </c>
      <c r="BG182" s="86">
        <f>IF(N182="zákl. přenesená",J182,0)</f>
        <v>0</v>
      </c>
      <c r="BH182" s="86">
        <f>IF(N182="sníž. přenesená",J182,0)</f>
        <v>0</v>
      </c>
      <c r="BI182" s="86">
        <f>IF(N182="nulová",J182,0)</f>
        <v>0</v>
      </c>
      <c r="BJ182" s="7" t="s">
        <v>44</v>
      </c>
      <c r="BK182" s="86">
        <f>ROUND(I182*H182,2)</f>
        <v>0</v>
      </c>
      <c r="BL182" s="7" t="s">
        <v>140</v>
      </c>
      <c r="BM182" s="85" t="s">
        <v>220</v>
      </c>
    </row>
    <row r="183" spans="2:65" s="1" customFormat="1" ht="24.2" customHeight="1" x14ac:dyDescent="0.2">
      <c r="B183" s="79"/>
      <c r="C183" s="205" t="s">
        <v>221</v>
      </c>
      <c r="D183" s="205" t="s">
        <v>195</v>
      </c>
      <c r="E183" s="206" t="s">
        <v>222</v>
      </c>
      <c r="F183" s="207" t="s">
        <v>223</v>
      </c>
      <c r="G183" s="208" t="s">
        <v>77</v>
      </c>
      <c r="H183" s="209">
        <v>115</v>
      </c>
      <c r="I183" s="210">
        <v>0</v>
      </c>
      <c r="J183" s="211">
        <f>ROUND(I183*H183,2)</f>
        <v>0</v>
      </c>
      <c r="K183" s="207" t="s">
        <v>224</v>
      </c>
      <c r="L183" s="15"/>
      <c r="M183" s="88" t="s">
        <v>0</v>
      </c>
      <c r="N183" s="89" t="s">
        <v>25</v>
      </c>
      <c r="O183" s="83">
        <v>0.249</v>
      </c>
      <c r="P183" s="83">
        <f>O183*H183</f>
        <v>28.635000000000002</v>
      </c>
      <c r="Q183" s="83">
        <v>0</v>
      </c>
      <c r="R183" s="83">
        <f>Q183*H183</f>
        <v>0</v>
      </c>
      <c r="S183" s="83">
        <v>0</v>
      </c>
      <c r="T183" s="84">
        <f>S183*H183</f>
        <v>0</v>
      </c>
      <c r="AR183" s="85" t="s">
        <v>140</v>
      </c>
      <c r="AT183" s="85" t="s">
        <v>195</v>
      </c>
      <c r="AU183" s="85" t="s">
        <v>46</v>
      </c>
      <c r="AY183" s="7" t="s">
        <v>72</v>
      </c>
      <c r="BE183" s="86">
        <f>IF(N183="základní",J183,0)</f>
        <v>0</v>
      </c>
      <c r="BF183" s="86">
        <f>IF(N183="snížená",J183,0)</f>
        <v>0</v>
      </c>
      <c r="BG183" s="86">
        <f>IF(N183="zákl. přenesená",J183,0)</f>
        <v>0</v>
      </c>
      <c r="BH183" s="86">
        <f>IF(N183="sníž. přenesená",J183,0)</f>
        <v>0</v>
      </c>
      <c r="BI183" s="86">
        <f>IF(N183="nulová",J183,0)</f>
        <v>0</v>
      </c>
      <c r="BJ183" s="7" t="s">
        <v>44</v>
      </c>
      <c r="BK183" s="86">
        <f>ROUND(I183*H183,2)</f>
        <v>0</v>
      </c>
      <c r="BL183" s="7" t="s">
        <v>140</v>
      </c>
      <c r="BM183" s="85" t="s">
        <v>225</v>
      </c>
    </row>
    <row r="184" spans="2:65" s="1" customFormat="1" ht="12" x14ac:dyDescent="0.2">
      <c r="B184" s="15"/>
      <c r="C184" s="246"/>
      <c r="D184" s="247" t="s">
        <v>201</v>
      </c>
      <c r="E184" s="246"/>
      <c r="F184" s="248" t="s">
        <v>226</v>
      </c>
      <c r="G184" s="246"/>
      <c r="H184" s="246"/>
      <c r="I184" s="249"/>
      <c r="J184" s="246"/>
      <c r="K184" s="246"/>
      <c r="L184" s="15"/>
      <c r="M184" s="87"/>
      <c r="T184" s="28"/>
      <c r="AT184" s="7" t="s">
        <v>201</v>
      </c>
      <c r="AU184" s="7" t="s">
        <v>46</v>
      </c>
    </row>
    <row r="185" spans="2:65" s="1" customFormat="1" ht="16.5" customHeight="1" x14ac:dyDescent="0.2">
      <c r="B185" s="79"/>
      <c r="C185" s="205" t="s">
        <v>44</v>
      </c>
      <c r="D185" s="205" t="s">
        <v>75</v>
      </c>
      <c r="E185" s="206" t="s">
        <v>227</v>
      </c>
      <c r="F185" s="207" t="s">
        <v>228</v>
      </c>
      <c r="G185" s="208" t="s">
        <v>229</v>
      </c>
      <c r="H185" s="209">
        <v>80</v>
      </c>
      <c r="I185" s="210">
        <v>0</v>
      </c>
      <c r="J185" s="211">
        <f>ROUND(I185*H185,2)</f>
        <v>0</v>
      </c>
      <c r="K185" s="207" t="s">
        <v>0</v>
      </c>
      <c r="L185" s="80"/>
      <c r="M185" s="81" t="s">
        <v>0</v>
      </c>
      <c r="N185" s="82" t="s">
        <v>25</v>
      </c>
      <c r="O185" s="83">
        <v>0</v>
      </c>
      <c r="P185" s="83">
        <f>O185*H185</f>
        <v>0</v>
      </c>
      <c r="Q185" s="83">
        <v>6.9999999999999994E-5</v>
      </c>
      <c r="R185" s="83">
        <f>Q185*H185</f>
        <v>5.5999999999999991E-3</v>
      </c>
      <c r="S185" s="83">
        <v>0</v>
      </c>
      <c r="T185" s="84">
        <f>S185*H185</f>
        <v>0</v>
      </c>
      <c r="AR185" s="85" t="s">
        <v>190</v>
      </c>
      <c r="AT185" s="85" t="s">
        <v>75</v>
      </c>
      <c r="AU185" s="85" t="s">
        <v>46</v>
      </c>
      <c r="AY185" s="7" t="s">
        <v>72</v>
      </c>
      <c r="BE185" s="86">
        <f>IF(N185="základní",J185,0)</f>
        <v>0</v>
      </c>
      <c r="BF185" s="86">
        <f>IF(N185="snížená",J185,0)</f>
        <v>0</v>
      </c>
      <c r="BG185" s="86">
        <f>IF(N185="zákl. přenesená",J185,0)</f>
        <v>0</v>
      </c>
      <c r="BH185" s="86">
        <f>IF(N185="sníž. přenesená",J185,0)</f>
        <v>0</v>
      </c>
      <c r="BI185" s="86">
        <f>IF(N185="nulová",J185,0)</f>
        <v>0</v>
      </c>
      <c r="BJ185" s="7" t="s">
        <v>44</v>
      </c>
      <c r="BK185" s="86">
        <f>ROUND(I185*H185,2)</f>
        <v>0</v>
      </c>
      <c r="BL185" s="7" t="s">
        <v>140</v>
      </c>
      <c r="BM185" s="85" t="s">
        <v>230</v>
      </c>
    </row>
    <row r="186" spans="2:65" s="1" customFormat="1" ht="60" x14ac:dyDescent="0.2">
      <c r="B186" s="15"/>
      <c r="C186" s="216"/>
      <c r="D186" s="218" t="s">
        <v>81</v>
      </c>
      <c r="E186" s="216"/>
      <c r="F186" s="245" t="s">
        <v>231</v>
      </c>
      <c r="G186" s="216"/>
      <c r="H186" s="216"/>
      <c r="I186" s="217"/>
      <c r="J186" s="216"/>
      <c r="K186" s="216"/>
      <c r="L186" s="15"/>
      <c r="M186" s="87"/>
      <c r="T186" s="28"/>
      <c r="AT186" s="7" t="s">
        <v>81</v>
      </c>
      <c r="AU186" s="7" t="s">
        <v>46</v>
      </c>
    </row>
    <row r="187" spans="2:65" s="1" customFormat="1" ht="16.5" customHeight="1" x14ac:dyDescent="0.2">
      <c r="B187" s="79"/>
      <c r="C187" s="205" t="s">
        <v>46</v>
      </c>
      <c r="D187" s="205" t="s">
        <v>75</v>
      </c>
      <c r="E187" s="206" t="s">
        <v>232</v>
      </c>
      <c r="F187" s="207" t="s">
        <v>233</v>
      </c>
      <c r="G187" s="208" t="s">
        <v>229</v>
      </c>
      <c r="H187" s="209">
        <v>20</v>
      </c>
      <c r="I187" s="210">
        <v>0</v>
      </c>
      <c r="J187" s="211">
        <f>ROUND(I187*H187,2)</f>
        <v>0</v>
      </c>
      <c r="K187" s="207" t="s">
        <v>0</v>
      </c>
      <c r="L187" s="80"/>
      <c r="M187" s="81" t="s">
        <v>0</v>
      </c>
      <c r="N187" s="82" t="s">
        <v>25</v>
      </c>
      <c r="O187" s="83">
        <v>0</v>
      </c>
      <c r="P187" s="83">
        <f>O187*H187</f>
        <v>0</v>
      </c>
      <c r="Q187" s="83">
        <v>1.7000000000000001E-4</v>
      </c>
      <c r="R187" s="83">
        <f>Q187*H187</f>
        <v>3.4000000000000002E-3</v>
      </c>
      <c r="S187" s="83">
        <v>0</v>
      </c>
      <c r="T187" s="84">
        <f>S187*H187</f>
        <v>0</v>
      </c>
      <c r="AR187" s="85" t="s">
        <v>190</v>
      </c>
      <c r="AT187" s="85" t="s">
        <v>75</v>
      </c>
      <c r="AU187" s="85" t="s">
        <v>46</v>
      </c>
      <c r="AY187" s="7" t="s">
        <v>72</v>
      </c>
      <c r="BE187" s="86">
        <f>IF(N187="základní",J187,0)</f>
        <v>0</v>
      </c>
      <c r="BF187" s="86">
        <f>IF(N187="snížená",J187,0)</f>
        <v>0</v>
      </c>
      <c r="BG187" s="86">
        <f>IF(N187="zákl. přenesená",J187,0)</f>
        <v>0</v>
      </c>
      <c r="BH187" s="86">
        <f>IF(N187="sníž. přenesená",J187,0)</f>
        <v>0</v>
      </c>
      <c r="BI187" s="86">
        <f>IF(N187="nulová",J187,0)</f>
        <v>0</v>
      </c>
      <c r="BJ187" s="7" t="s">
        <v>44</v>
      </c>
      <c r="BK187" s="86">
        <f>ROUND(I187*H187,2)</f>
        <v>0</v>
      </c>
      <c r="BL187" s="7" t="s">
        <v>140</v>
      </c>
      <c r="BM187" s="85" t="s">
        <v>234</v>
      </c>
    </row>
    <row r="188" spans="2:65" s="1" customFormat="1" ht="60" x14ac:dyDescent="0.2">
      <c r="B188" s="15"/>
      <c r="C188" s="216"/>
      <c r="D188" s="218" t="s">
        <v>81</v>
      </c>
      <c r="E188" s="216"/>
      <c r="F188" s="245" t="s">
        <v>235</v>
      </c>
      <c r="G188" s="216"/>
      <c r="H188" s="216"/>
      <c r="I188" s="217"/>
      <c r="J188" s="216"/>
      <c r="K188" s="216"/>
      <c r="L188" s="15"/>
      <c r="M188" s="87"/>
      <c r="T188" s="28"/>
      <c r="AT188" s="7" t="s">
        <v>81</v>
      </c>
      <c r="AU188" s="7" t="s">
        <v>46</v>
      </c>
    </row>
    <row r="189" spans="2:65" s="1" customFormat="1" ht="16.5" customHeight="1" x14ac:dyDescent="0.2">
      <c r="B189" s="79"/>
      <c r="C189" s="205" t="s">
        <v>88</v>
      </c>
      <c r="D189" s="205" t="s">
        <v>75</v>
      </c>
      <c r="E189" s="206" t="s">
        <v>236</v>
      </c>
      <c r="F189" s="207" t="s">
        <v>237</v>
      </c>
      <c r="G189" s="208" t="s">
        <v>229</v>
      </c>
      <c r="H189" s="209">
        <v>10</v>
      </c>
      <c r="I189" s="210">
        <v>0</v>
      </c>
      <c r="J189" s="211">
        <f>ROUND(I189*H189,2)</f>
        <v>0</v>
      </c>
      <c r="K189" s="207" t="s">
        <v>0</v>
      </c>
      <c r="L189" s="80"/>
      <c r="M189" s="81" t="s">
        <v>0</v>
      </c>
      <c r="N189" s="82" t="s">
        <v>25</v>
      </c>
      <c r="O189" s="83">
        <v>0</v>
      </c>
      <c r="P189" s="83">
        <f>O189*H189</f>
        <v>0</v>
      </c>
      <c r="Q189" s="83">
        <v>1.7000000000000001E-4</v>
      </c>
      <c r="R189" s="83">
        <f>Q189*H189</f>
        <v>1.7000000000000001E-3</v>
      </c>
      <c r="S189" s="83">
        <v>0</v>
      </c>
      <c r="T189" s="84">
        <f>S189*H189</f>
        <v>0</v>
      </c>
      <c r="AR189" s="85" t="s">
        <v>190</v>
      </c>
      <c r="AT189" s="85" t="s">
        <v>75</v>
      </c>
      <c r="AU189" s="85" t="s">
        <v>46</v>
      </c>
      <c r="AY189" s="7" t="s">
        <v>72</v>
      </c>
      <c r="BE189" s="86">
        <f>IF(N189="základní",J189,0)</f>
        <v>0</v>
      </c>
      <c r="BF189" s="86">
        <f>IF(N189="snížená",J189,0)</f>
        <v>0</v>
      </c>
      <c r="BG189" s="86">
        <f>IF(N189="zákl. přenesená",J189,0)</f>
        <v>0</v>
      </c>
      <c r="BH189" s="86">
        <f>IF(N189="sníž. přenesená",J189,0)</f>
        <v>0</v>
      </c>
      <c r="BI189" s="86">
        <f>IF(N189="nulová",J189,0)</f>
        <v>0</v>
      </c>
      <c r="BJ189" s="7" t="s">
        <v>44</v>
      </c>
      <c r="BK189" s="86">
        <f>ROUND(I189*H189,2)</f>
        <v>0</v>
      </c>
      <c r="BL189" s="7" t="s">
        <v>140</v>
      </c>
      <c r="BM189" s="85" t="s">
        <v>238</v>
      </c>
    </row>
    <row r="190" spans="2:65" s="1" customFormat="1" ht="60" x14ac:dyDescent="0.2">
      <c r="B190" s="15"/>
      <c r="C190" s="216"/>
      <c r="D190" s="218" t="s">
        <v>81</v>
      </c>
      <c r="E190" s="216"/>
      <c r="F190" s="245" t="s">
        <v>235</v>
      </c>
      <c r="G190" s="216"/>
      <c r="H190" s="216"/>
      <c r="I190" s="217"/>
      <c r="J190" s="216"/>
      <c r="K190" s="216"/>
      <c r="L190" s="15"/>
      <c r="M190" s="87"/>
      <c r="T190" s="28"/>
      <c r="AT190" s="7" t="s">
        <v>81</v>
      </c>
      <c r="AU190" s="7" t="s">
        <v>46</v>
      </c>
    </row>
    <row r="191" spans="2:65" s="1" customFormat="1" ht="16.5" customHeight="1" x14ac:dyDescent="0.2">
      <c r="B191" s="79"/>
      <c r="C191" s="205" t="s">
        <v>79</v>
      </c>
      <c r="D191" s="205" t="s">
        <v>75</v>
      </c>
      <c r="E191" s="206" t="s">
        <v>239</v>
      </c>
      <c r="F191" s="207" t="s">
        <v>240</v>
      </c>
      <c r="G191" s="208" t="s">
        <v>229</v>
      </c>
      <c r="H191" s="209">
        <v>95</v>
      </c>
      <c r="I191" s="210">
        <v>0</v>
      </c>
      <c r="J191" s="211">
        <f>ROUND(I191*H191,2)</f>
        <v>0</v>
      </c>
      <c r="K191" s="207" t="s">
        <v>0</v>
      </c>
      <c r="L191" s="80"/>
      <c r="M191" s="81" t="s">
        <v>0</v>
      </c>
      <c r="N191" s="82" t="s">
        <v>25</v>
      </c>
      <c r="O191" s="83">
        <v>0</v>
      </c>
      <c r="P191" s="83">
        <f>O191*H191</f>
        <v>0</v>
      </c>
      <c r="Q191" s="83">
        <v>0</v>
      </c>
      <c r="R191" s="83">
        <f>Q191*H191</f>
        <v>0</v>
      </c>
      <c r="S191" s="83">
        <v>0</v>
      </c>
      <c r="T191" s="84">
        <f>S191*H191</f>
        <v>0</v>
      </c>
      <c r="AR191" s="85" t="s">
        <v>190</v>
      </c>
      <c r="AT191" s="85" t="s">
        <v>75</v>
      </c>
      <c r="AU191" s="85" t="s">
        <v>46</v>
      </c>
      <c r="AY191" s="7" t="s">
        <v>72</v>
      </c>
      <c r="BE191" s="86">
        <f>IF(N191="základní",J191,0)</f>
        <v>0</v>
      </c>
      <c r="BF191" s="86">
        <f>IF(N191="snížená",J191,0)</f>
        <v>0</v>
      </c>
      <c r="BG191" s="86">
        <f>IF(N191="zákl. přenesená",J191,0)</f>
        <v>0</v>
      </c>
      <c r="BH191" s="86">
        <f>IF(N191="sníž. přenesená",J191,0)</f>
        <v>0</v>
      </c>
      <c r="BI191" s="86">
        <f>IF(N191="nulová",J191,0)</f>
        <v>0</v>
      </c>
      <c r="BJ191" s="7" t="s">
        <v>44</v>
      </c>
      <c r="BK191" s="86">
        <f>ROUND(I191*H191,2)</f>
        <v>0</v>
      </c>
      <c r="BL191" s="7" t="s">
        <v>140</v>
      </c>
      <c r="BM191" s="85" t="s">
        <v>241</v>
      </c>
    </row>
    <row r="192" spans="2:65" s="1" customFormat="1" ht="24" x14ac:dyDescent="0.2">
      <c r="B192" s="15"/>
      <c r="C192" s="216"/>
      <c r="D192" s="218" t="s">
        <v>81</v>
      </c>
      <c r="E192" s="216"/>
      <c r="F192" s="245" t="s">
        <v>242</v>
      </c>
      <c r="G192" s="216"/>
      <c r="H192" s="216"/>
      <c r="I192" s="217"/>
      <c r="J192" s="216"/>
      <c r="K192" s="216"/>
      <c r="L192" s="15"/>
      <c r="M192" s="87"/>
      <c r="T192" s="28"/>
      <c r="AT192" s="7" t="s">
        <v>81</v>
      </c>
      <c r="AU192" s="7" t="s">
        <v>46</v>
      </c>
    </row>
    <row r="193" spans="2:65" s="1" customFormat="1" ht="16.5" customHeight="1" x14ac:dyDescent="0.2">
      <c r="B193" s="79"/>
      <c r="C193" s="205" t="s">
        <v>93</v>
      </c>
      <c r="D193" s="205" t="s">
        <v>75</v>
      </c>
      <c r="E193" s="206" t="s">
        <v>243</v>
      </c>
      <c r="F193" s="207" t="s">
        <v>244</v>
      </c>
      <c r="G193" s="208" t="s">
        <v>229</v>
      </c>
      <c r="H193" s="209">
        <v>370</v>
      </c>
      <c r="I193" s="210">
        <v>0</v>
      </c>
      <c r="J193" s="211">
        <f>ROUND(I193*H193,2)</f>
        <v>0</v>
      </c>
      <c r="K193" s="207" t="s">
        <v>0</v>
      </c>
      <c r="L193" s="80"/>
      <c r="M193" s="81" t="s">
        <v>0</v>
      </c>
      <c r="N193" s="82" t="s">
        <v>25</v>
      </c>
      <c r="O193" s="83">
        <v>0</v>
      </c>
      <c r="P193" s="83">
        <f>O193*H193</f>
        <v>0</v>
      </c>
      <c r="Q193" s="83">
        <v>0</v>
      </c>
      <c r="R193" s="83">
        <f>Q193*H193</f>
        <v>0</v>
      </c>
      <c r="S193" s="83">
        <v>0</v>
      </c>
      <c r="T193" s="84">
        <f>S193*H193</f>
        <v>0</v>
      </c>
      <c r="AR193" s="85" t="s">
        <v>190</v>
      </c>
      <c r="AT193" s="85" t="s">
        <v>75</v>
      </c>
      <c r="AU193" s="85" t="s">
        <v>46</v>
      </c>
      <c r="AY193" s="7" t="s">
        <v>72</v>
      </c>
      <c r="BE193" s="86">
        <f>IF(N193="základní",J193,0)</f>
        <v>0</v>
      </c>
      <c r="BF193" s="86">
        <f>IF(N193="snížená",J193,0)</f>
        <v>0</v>
      </c>
      <c r="BG193" s="86">
        <f>IF(N193="zákl. přenesená",J193,0)</f>
        <v>0</v>
      </c>
      <c r="BH193" s="86">
        <f>IF(N193="sníž. přenesená",J193,0)</f>
        <v>0</v>
      </c>
      <c r="BI193" s="86">
        <f>IF(N193="nulová",J193,0)</f>
        <v>0</v>
      </c>
      <c r="BJ193" s="7" t="s">
        <v>44</v>
      </c>
      <c r="BK193" s="86">
        <f>ROUND(I193*H193,2)</f>
        <v>0</v>
      </c>
      <c r="BL193" s="7" t="s">
        <v>140</v>
      </c>
      <c r="BM193" s="85" t="s">
        <v>245</v>
      </c>
    </row>
    <row r="194" spans="2:65" s="1" customFormat="1" ht="16.5" customHeight="1" x14ac:dyDescent="0.2">
      <c r="B194" s="79"/>
      <c r="C194" s="205" t="s">
        <v>108</v>
      </c>
      <c r="D194" s="205" t="s">
        <v>75</v>
      </c>
      <c r="E194" s="206" t="s">
        <v>246</v>
      </c>
      <c r="F194" s="207" t="s">
        <v>247</v>
      </c>
      <c r="G194" s="208" t="s">
        <v>229</v>
      </c>
      <c r="H194" s="209">
        <v>1180</v>
      </c>
      <c r="I194" s="210">
        <v>0</v>
      </c>
      <c r="J194" s="211">
        <f>ROUND(I194*H194,2)</f>
        <v>0</v>
      </c>
      <c r="K194" s="207" t="s">
        <v>0</v>
      </c>
      <c r="L194" s="80"/>
      <c r="M194" s="81" t="s">
        <v>0</v>
      </c>
      <c r="N194" s="82" t="s">
        <v>25</v>
      </c>
      <c r="O194" s="83">
        <v>0</v>
      </c>
      <c r="P194" s="83">
        <f>O194*H194</f>
        <v>0</v>
      </c>
      <c r="Q194" s="83">
        <v>0</v>
      </c>
      <c r="R194" s="83">
        <f>Q194*H194</f>
        <v>0</v>
      </c>
      <c r="S194" s="83">
        <v>0</v>
      </c>
      <c r="T194" s="84">
        <f>S194*H194</f>
        <v>0</v>
      </c>
      <c r="AR194" s="85" t="s">
        <v>190</v>
      </c>
      <c r="AT194" s="85" t="s">
        <v>75</v>
      </c>
      <c r="AU194" s="85" t="s">
        <v>46</v>
      </c>
      <c r="AY194" s="7" t="s">
        <v>72</v>
      </c>
      <c r="BE194" s="86">
        <f>IF(N194="základní",J194,0)</f>
        <v>0</v>
      </c>
      <c r="BF194" s="86">
        <f>IF(N194="snížená",J194,0)</f>
        <v>0</v>
      </c>
      <c r="BG194" s="86">
        <f>IF(N194="zákl. přenesená",J194,0)</f>
        <v>0</v>
      </c>
      <c r="BH194" s="86">
        <f>IF(N194="sníž. přenesená",J194,0)</f>
        <v>0</v>
      </c>
      <c r="BI194" s="86">
        <f>IF(N194="nulová",J194,0)</f>
        <v>0</v>
      </c>
      <c r="BJ194" s="7" t="s">
        <v>44</v>
      </c>
      <c r="BK194" s="86">
        <f>ROUND(I194*H194,2)</f>
        <v>0</v>
      </c>
      <c r="BL194" s="7" t="s">
        <v>140</v>
      </c>
      <c r="BM194" s="85" t="s">
        <v>248</v>
      </c>
    </row>
    <row r="195" spans="2:65" s="1" customFormat="1" ht="16.5" customHeight="1" x14ac:dyDescent="0.2">
      <c r="B195" s="79"/>
      <c r="C195" s="205" t="s">
        <v>111</v>
      </c>
      <c r="D195" s="205" t="s">
        <v>75</v>
      </c>
      <c r="E195" s="206" t="s">
        <v>249</v>
      </c>
      <c r="F195" s="207" t="s">
        <v>250</v>
      </c>
      <c r="G195" s="208" t="s">
        <v>229</v>
      </c>
      <c r="H195" s="209">
        <v>60</v>
      </c>
      <c r="I195" s="210">
        <v>0</v>
      </c>
      <c r="J195" s="211">
        <f>ROUND(I195*H195,2)</f>
        <v>0</v>
      </c>
      <c r="K195" s="207" t="s">
        <v>0</v>
      </c>
      <c r="L195" s="80"/>
      <c r="M195" s="81" t="s">
        <v>0</v>
      </c>
      <c r="N195" s="82" t="s">
        <v>25</v>
      </c>
      <c r="O195" s="83">
        <v>0</v>
      </c>
      <c r="P195" s="83">
        <f>O195*H195</f>
        <v>0</v>
      </c>
      <c r="Q195" s="83">
        <v>0</v>
      </c>
      <c r="R195" s="83">
        <f>Q195*H195</f>
        <v>0</v>
      </c>
      <c r="S195" s="83">
        <v>0</v>
      </c>
      <c r="T195" s="84">
        <f>S195*H195</f>
        <v>0</v>
      </c>
      <c r="AR195" s="85" t="s">
        <v>190</v>
      </c>
      <c r="AT195" s="85" t="s">
        <v>75</v>
      </c>
      <c r="AU195" s="85" t="s">
        <v>46</v>
      </c>
      <c r="AY195" s="7" t="s">
        <v>72</v>
      </c>
      <c r="BE195" s="86">
        <f>IF(N195="základní",J195,0)</f>
        <v>0</v>
      </c>
      <c r="BF195" s="86">
        <f>IF(N195="snížená",J195,0)</f>
        <v>0</v>
      </c>
      <c r="BG195" s="86">
        <f>IF(N195="zákl. přenesená",J195,0)</f>
        <v>0</v>
      </c>
      <c r="BH195" s="86">
        <f>IF(N195="sníž. přenesená",J195,0)</f>
        <v>0</v>
      </c>
      <c r="BI195" s="86">
        <f>IF(N195="nulová",J195,0)</f>
        <v>0</v>
      </c>
      <c r="BJ195" s="7" t="s">
        <v>44</v>
      </c>
      <c r="BK195" s="86">
        <f>ROUND(I195*H195,2)</f>
        <v>0</v>
      </c>
      <c r="BL195" s="7" t="s">
        <v>140</v>
      </c>
      <c r="BM195" s="85" t="s">
        <v>251</v>
      </c>
    </row>
    <row r="196" spans="2:65" s="1" customFormat="1" ht="24" x14ac:dyDescent="0.2">
      <c r="B196" s="15"/>
      <c r="C196" s="216"/>
      <c r="D196" s="218" t="s">
        <v>81</v>
      </c>
      <c r="E196" s="216"/>
      <c r="F196" s="245" t="s">
        <v>242</v>
      </c>
      <c r="G196" s="216"/>
      <c r="H196" s="216"/>
      <c r="I196" s="217"/>
      <c r="J196" s="216"/>
      <c r="K196" s="216"/>
      <c r="L196" s="15"/>
      <c r="M196" s="87"/>
      <c r="T196" s="28"/>
      <c r="AT196" s="7" t="s">
        <v>81</v>
      </c>
      <c r="AU196" s="7" t="s">
        <v>46</v>
      </c>
    </row>
    <row r="197" spans="2:65" s="1" customFormat="1" ht="16.5" customHeight="1" x14ac:dyDescent="0.2">
      <c r="B197" s="79"/>
      <c r="C197" s="205" t="s">
        <v>78</v>
      </c>
      <c r="D197" s="205" t="s">
        <v>75</v>
      </c>
      <c r="E197" s="206" t="s">
        <v>252</v>
      </c>
      <c r="F197" s="207" t="s">
        <v>253</v>
      </c>
      <c r="G197" s="208" t="s">
        <v>229</v>
      </c>
      <c r="H197" s="209">
        <v>15</v>
      </c>
      <c r="I197" s="210">
        <v>0</v>
      </c>
      <c r="J197" s="211">
        <f>ROUND(I197*H197,2)</f>
        <v>0</v>
      </c>
      <c r="K197" s="207" t="s">
        <v>0</v>
      </c>
      <c r="L197" s="80"/>
      <c r="M197" s="81" t="s">
        <v>0</v>
      </c>
      <c r="N197" s="82" t="s">
        <v>25</v>
      </c>
      <c r="O197" s="83">
        <v>0</v>
      </c>
      <c r="P197" s="83">
        <f>O197*H197</f>
        <v>0</v>
      </c>
      <c r="Q197" s="83">
        <v>0</v>
      </c>
      <c r="R197" s="83">
        <f>Q197*H197</f>
        <v>0</v>
      </c>
      <c r="S197" s="83">
        <v>0</v>
      </c>
      <c r="T197" s="84">
        <f>S197*H197</f>
        <v>0</v>
      </c>
      <c r="AR197" s="85" t="s">
        <v>190</v>
      </c>
      <c r="AT197" s="85" t="s">
        <v>75</v>
      </c>
      <c r="AU197" s="85" t="s">
        <v>46</v>
      </c>
      <c r="AY197" s="7" t="s">
        <v>72</v>
      </c>
      <c r="BE197" s="86">
        <f>IF(N197="základní",J197,0)</f>
        <v>0</v>
      </c>
      <c r="BF197" s="86">
        <f>IF(N197="snížená",J197,0)</f>
        <v>0</v>
      </c>
      <c r="BG197" s="86">
        <f>IF(N197="zákl. přenesená",J197,0)</f>
        <v>0</v>
      </c>
      <c r="BH197" s="86">
        <f>IF(N197="sníž. přenesená",J197,0)</f>
        <v>0</v>
      </c>
      <c r="BI197" s="86">
        <f>IF(N197="nulová",J197,0)</f>
        <v>0</v>
      </c>
      <c r="BJ197" s="7" t="s">
        <v>44</v>
      </c>
      <c r="BK197" s="86">
        <f>ROUND(I197*H197,2)</f>
        <v>0</v>
      </c>
      <c r="BL197" s="7" t="s">
        <v>140</v>
      </c>
      <c r="BM197" s="85" t="s">
        <v>254</v>
      </c>
    </row>
    <row r="198" spans="2:65" s="1" customFormat="1" ht="16.5" customHeight="1" x14ac:dyDescent="0.2">
      <c r="B198" s="79"/>
      <c r="C198" s="205" t="s">
        <v>116</v>
      </c>
      <c r="D198" s="205" t="s">
        <v>75</v>
      </c>
      <c r="E198" s="206" t="s">
        <v>255</v>
      </c>
      <c r="F198" s="207" t="s">
        <v>256</v>
      </c>
      <c r="G198" s="208" t="s">
        <v>229</v>
      </c>
      <c r="H198" s="209">
        <v>11</v>
      </c>
      <c r="I198" s="210">
        <v>0</v>
      </c>
      <c r="J198" s="211">
        <f>ROUND(I198*H198,2)</f>
        <v>0</v>
      </c>
      <c r="K198" s="207" t="s">
        <v>0</v>
      </c>
      <c r="L198" s="80"/>
      <c r="M198" s="81" t="s">
        <v>0</v>
      </c>
      <c r="N198" s="82" t="s">
        <v>25</v>
      </c>
      <c r="O198" s="83">
        <v>0</v>
      </c>
      <c r="P198" s="83">
        <f>O198*H198</f>
        <v>0</v>
      </c>
      <c r="Q198" s="83">
        <v>0</v>
      </c>
      <c r="R198" s="83">
        <f>Q198*H198</f>
        <v>0</v>
      </c>
      <c r="S198" s="83">
        <v>0</v>
      </c>
      <c r="T198" s="84">
        <f>S198*H198</f>
        <v>0</v>
      </c>
      <c r="AR198" s="85" t="s">
        <v>190</v>
      </c>
      <c r="AT198" s="85" t="s">
        <v>75</v>
      </c>
      <c r="AU198" s="85" t="s">
        <v>46</v>
      </c>
      <c r="AY198" s="7" t="s">
        <v>72</v>
      </c>
      <c r="BE198" s="86">
        <f>IF(N198="základní",J198,0)</f>
        <v>0</v>
      </c>
      <c r="BF198" s="86">
        <f>IF(N198="snížená",J198,0)</f>
        <v>0</v>
      </c>
      <c r="BG198" s="86">
        <f>IF(N198="zákl. přenesená",J198,0)</f>
        <v>0</v>
      </c>
      <c r="BH198" s="86">
        <f>IF(N198="sníž. přenesená",J198,0)</f>
        <v>0</v>
      </c>
      <c r="BI198" s="86">
        <f>IF(N198="nulová",J198,0)</f>
        <v>0</v>
      </c>
      <c r="BJ198" s="7" t="s">
        <v>44</v>
      </c>
      <c r="BK198" s="86">
        <f>ROUND(I198*H198,2)</f>
        <v>0</v>
      </c>
      <c r="BL198" s="7" t="s">
        <v>140</v>
      </c>
      <c r="BM198" s="85" t="s">
        <v>257</v>
      </c>
    </row>
    <row r="199" spans="2:65" s="1" customFormat="1" ht="48" x14ac:dyDescent="0.2">
      <c r="B199" s="15"/>
      <c r="C199" s="216"/>
      <c r="D199" s="218" t="s">
        <v>81</v>
      </c>
      <c r="E199" s="216"/>
      <c r="F199" s="245" t="s">
        <v>258</v>
      </c>
      <c r="G199" s="216"/>
      <c r="H199" s="216"/>
      <c r="I199" s="217"/>
      <c r="J199" s="216"/>
      <c r="K199" s="216"/>
      <c r="L199" s="15"/>
      <c r="M199" s="87"/>
      <c r="T199" s="28"/>
      <c r="AT199" s="7" t="s">
        <v>81</v>
      </c>
      <c r="AU199" s="7" t="s">
        <v>46</v>
      </c>
    </row>
    <row r="200" spans="2:65" s="1" customFormat="1" ht="16.5" customHeight="1" x14ac:dyDescent="0.2">
      <c r="B200" s="79"/>
      <c r="C200" s="205" t="s">
        <v>119</v>
      </c>
      <c r="D200" s="205" t="s">
        <v>75</v>
      </c>
      <c r="E200" s="206" t="s">
        <v>259</v>
      </c>
      <c r="F200" s="207" t="s">
        <v>260</v>
      </c>
      <c r="G200" s="208" t="s">
        <v>229</v>
      </c>
      <c r="H200" s="209">
        <v>120</v>
      </c>
      <c r="I200" s="210">
        <v>0</v>
      </c>
      <c r="J200" s="211">
        <f t="shared" ref="J200:J205" si="20">ROUND(I200*H200,2)</f>
        <v>0</v>
      </c>
      <c r="K200" s="207" t="s">
        <v>0</v>
      </c>
      <c r="L200" s="80"/>
      <c r="M200" s="81" t="s">
        <v>0</v>
      </c>
      <c r="N200" s="82" t="s">
        <v>25</v>
      </c>
      <c r="O200" s="83">
        <v>0</v>
      </c>
      <c r="P200" s="83">
        <f t="shared" ref="P200:P205" si="21">O200*H200</f>
        <v>0</v>
      </c>
      <c r="Q200" s="83">
        <v>1.3999999999999999E-4</v>
      </c>
      <c r="R200" s="83">
        <f t="shared" ref="R200:R205" si="22">Q200*H200</f>
        <v>1.6799999999999999E-2</v>
      </c>
      <c r="S200" s="83">
        <v>0</v>
      </c>
      <c r="T200" s="84">
        <f t="shared" ref="T200:T205" si="23">S200*H200</f>
        <v>0</v>
      </c>
      <c r="AR200" s="85" t="s">
        <v>190</v>
      </c>
      <c r="AT200" s="85" t="s">
        <v>75</v>
      </c>
      <c r="AU200" s="85" t="s">
        <v>46</v>
      </c>
      <c r="AY200" s="7" t="s">
        <v>72</v>
      </c>
      <c r="BE200" s="86">
        <f t="shared" ref="BE200:BE205" si="24">IF(N200="základní",J200,0)</f>
        <v>0</v>
      </c>
      <c r="BF200" s="86">
        <f t="shared" ref="BF200:BF205" si="25">IF(N200="snížená",J200,0)</f>
        <v>0</v>
      </c>
      <c r="BG200" s="86">
        <f t="shared" ref="BG200:BG205" si="26">IF(N200="zákl. přenesená",J200,0)</f>
        <v>0</v>
      </c>
      <c r="BH200" s="86">
        <f t="shared" ref="BH200:BH205" si="27">IF(N200="sníž. přenesená",J200,0)</f>
        <v>0</v>
      </c>
      <c r="BI200" s="86">
        <f t="shared" ref="BI200:BI205" si="28">IF(N200="nulová",J200,0)</f>
        <v>0</v>
      </c>
      <c r="BJ200" s="7" t="s">
        <v>44</v>
      </c>
      <c r="BK200" s="86">
        <f t="shared" ref="BK200:BK205" si="29">ROUND(I200*H200,2)</f>
        <v>0</v>
      </c>
      <c r="BL200" s="7" t="s">
        <v>140</v>
      </c>
      <c r="BM200" s="85" t="s">
        <v>261</v>
      </c>
    </row>
    <row r="201" spans="2:65" s="1" customFormat="1" ht="16.5" customHeight="1" x14ac:dyDescent="0.2">
      <c r="B201" s="79"/>
      <c r="C201" s="205" t="s">
        <v>122</v>
      </c>
      <c r="D201" s="205" t="s">
        <v>75</v>
      </c>
      <c r="E201" s="206" t="s">
        <v>262</v>
      </c>
      <c r="F201" s="207" t="s">
        <v>263</v>
      </c>
      <c r="G201" s="208" t="s">
        <v>229</v>
      </c>
      <c r="H201" s="209">
        <v>70</v>
      </c>
      <c r="I201" s="210">
        <v>0</v>
      </c>
      <c r="J201" s="211">
        <f t="shared" si="20"/>
        <v>0</v>
      </c>
      <c r="K201" s="207" t="s">
        <v>0</v>
      </c>
      <c r="L201" s="80"/>
      <c r="M201" s="81" t="s">
        <v>0</v>
      </c>
      <c r="N201" s="82" t="s">
        <v>25</v>
      </c>
      <c r="O201" s="83">
        <v>0</v>
      </c>
      <c r="P201" s="83">
        <f t="shared" si="21"/>
        <v>0</v>
      </c>
      <c r="Q201" s="83">
        <v>1.3999999999999999E-4</v>
      </c>
      <c r="R201" s="83">
        <f t="shared" si="22"/>
        <v>9.7999999999999997E-3</v>
      </c>
      <c r="S201" s="83">
        <v>0</v>
      </c>
      <c r="T201" s="84">
        <f t="shared" si="23"/>
        <v>0</v>
      </c>
      <c r="AR201" s="85" t="s">
        <v>190</v>
      </c>
      <c r="AT201" s="85" t="s">
        <v>75</v>
      </c>
      <c r="AU201" s="85" t="s">
        <v>46</v>
      </c>
      <c r="AY201" s="7" t="s">
        <v>72</v>
      </c>
      <c r="BE201" s="86">
        <f t="shared" si="24"/>
        <v>0</v>
      </c>
      <c r="BF201" s="86">
        <f t="shared" si="25"/>
        <v>0</v>
      </c>
      <c r="BG201" s="86">
        <f t="shared" si="26"/>
        <v>0</v>
      </c>
      <c r="BH201" s="86">
        <f t="shared" si="27"/>
        <v>0</v>
      </c>
      <c r="BI201" s="86">
        <f t="shared" si="28"/>
        <v>0</v>
      </c>
      <c r="BJ201" s="7" t="s">
        <v>44</v>
      </c>
      <c r="BK201" s="86">
        <f t="shared" si="29"/>
        <v>0</v>
      </c>
      <c r="BL201" s="7" t="s">
        <v>140</v>
      </c>
      <c r="BM201" s="85" t="s">
        <v>264</v>
      </c>
    </row>
    <row r="202" spans="2:65" s="1" customFormat="1" ht="16.5" customHeight="1" x14ac:dyDescent="0.2">
      <c r="B202" s="79"/>
      <c r="C202" s="205" t="s">
        <v>125</v>
      </c>
      <c r="D202" s="205" t="s">
        <v>75</v>
      </c>
      <c r="E202" s="206" t="s">
        <v>265</v>
      </c>
      <c r="F202" s="207" t="s">
        <v>266</v>
      </c>
      <c r="G202" s="208" t="s">
        <v>229</v>
      </c>
      <c r="H202" s="209">
        <v>55</v>
      </c>
      <c r="I202" s="210">
        <v>0</v>
      </c>
      <c r="J202" s="211">
        <f t="shared" si="20"/>
        <v>0</v>
      </c>
      <c r="K202" s="207" t="s">
        <v>0</v>
      </c>
      <c r="L202" s="80"/>
      <c r="M202" s="81" t="s">
        <v>0</v>
      </c>
      <c r="N202" s="82" t="s">
        <v>25</v>
      </c>
      <c r="O202" s="83">
        <v>0</v>
      </c>
      <c r="P202" s="83">
        <f t="shared" si="21"/>
        <v>0</v>
      </c>
      <c r="Q202" s="83">
        <v>1.8000000000000001E-4</v>
      </c>
      <c r="R202" s="83">
        <f t="shared" si="22"/>
        <v>9.9000000000000008E-3</v>
      </c>
      <c r="S202" s="83">
        <v>0</v>
      </c>
      <c r="T202" s="84">
        <f t="shared" si="23"/>
        <v>0</v>
      </c>
      <c r="AR202" s="85" t="s">
        <v>190</v>
      </c>
      <c r="AT202" s="85" t="s">
        <v>75</v>
      </c>
      <c r="AU202" s="85" t="s">
        <v>46</v>
      </c>
      <c r="AY202" s="7" t="s">
        <v>72</v>
      </c>
      <c r="BE202" s="86">
        <f t="shared" si="24"/>
        <v>0</v>
      </c>
      <c r="BF202" s="86">
        <f t="shared" si="25"/>
        <v>0</v>
      </c>
      <c r="BG202" s="86">
        <f t="shared" si="26"/>
        <v>0</v>
      </c>
      <c r="BH202" s="86">
        <f t="shared" si="27"/>
        <v>0</v>
      </c>
      <c r="BI202" s="86">
        <f t="shared" si="28"/>
        <v>0</v>
      </c>
      <c r="BJ202" s="7" t="s">
        <v>44</v>
      </c>
      <c r="BK202" s="86">
        <f t="shared" si="29"/>
        <v>0</v>
      </c>
      <c r="BL202" s="7" t="s">
        <v>140</v>
      </c>
      <c r="BM202" s="85" t="s">
        <v>267</v>
      </c>
    </row>
    <row r="203" spans="2:65" s="1" customFormat="1" ht="16.5" customHeight="1" x14ac:dyDescent="0.2">
      <c r="B203" s="79"/>
      <c r="C203" s="205" t="s">
        <v>129</v>
      </c>
      <c r="D203" s="205" t="s">
        <v>75</v>
      </c>
      <c r="E203" s="206" t="s">
        <v>268</v>
      </c>
      <c r="F203" s="207" t="s">
        <v>269</v>
      </c>
      <c r="G203" s="208" t="s">
        <v>229</v>
      </c>
      <c r="H203" s="209">
        <v>60</v>
      </c>
      <c r="I203" s="210">
        <v>0</v>
      </c>
      <c r="J203" s="211">
        <f t="shared" si="20"/>
        <v>0</v>
      </c>
      <c r="K203" s="207" t="s">
        <v>0</v>
      </c>
      <c r="L203" s="80"/>
      <c r="M203" s="81" t="s">
        <v>0</v>
      </c>
      <c r="N203" s="82" t="s">
        <v>25</v>
      </c>
      <c r="O203" s="83">
        <v>0</v>
      </c>
      <c r="P203" s="83">
        <f t="shared" si="21"/>
        <v>0</v>
      </c>
      <c r="Q203" s="83">
        <v>3.5E-4</v>
      </c>
      <c r="R203" s="83">
        <f t="shared" si="22"/>
        <v>2.1000000000000001E-2</v>
      </c>
      <c r="S203" s="83">
        <v>0</v>
      </c>
      <c r="T203" s="84">
        <f t="shared" si="23"/>
        <v>0</v>
      </c>
      <c r="AR203" s="85" t="s">
        <v>190</v>
      </c>
      <c r="AT203" s="85" t="s">
        <v>75</v>
      </c>
      <c r="AU203" s="85" t="s">
        <v>46</v>
      </c>
      <c r="AY203" s="7" t="s">
        <v>72</v>
      </c>
      <c r="BE203" s="86">
        <f t="shared" si="24"/>
        <v>0</v>
      </c>
      <c r="BF203" s="86">
        <f t="shared" si="25"/>
        <v>0</v>
      </c>
      <c r="BG203" s="86">
        <f t="shared" si="26"/>
        <v>0</v>
      </c>
      <c r="BH203" s="86">
        <f t="shared" si="27"/>
        <v>0</v>
      </c>
      <c r="BI203" s="86">
        <f t="shared" si="28"/>
        <v>0</v>
      </c>
      <c r="BJ203" s="7" t="s">
        <v>44</v>
      </c>
      <c r="BK203" s="86">
        <f t="shared" si="29"/>
        <v>0</v>
      </c>
      <c r="BL203" s="7" t="s">
        <v>140</v>
      </c>
      <c r="BM203" s="85" t="s">
        <v>270</v>
      </c>
    </row>
    <row r="204" spans="2:65" s="1" customFormat="1" ht="16.5" customHeight="1" x14ac:dyDescent="0.2">
      <c r="B204" s="79"/>
      <c r="C204" s="205" t="s">
        <v>133</v>
      </c>
      <c r="D204" s="205" t="s">
        <v>75</v>
      </c>
      <c r="E204" s="206" t="s">
        <v>271</v>
      </c>
      <c r="F204" s="207" t="s">
        <v>272</v>
      </c>
      <c r="G204" s="208" t="s">
        <v>229</v>
      </c>
      <c r="H204" s="209">
        <v>11</v>
      </c>
      <c r="I204" s="210">
        <v>0</v>
      </c>
      <c r="J204" s="211">
        <f t="shared" si="20"/>
        <v>0</v>
      </c>
      <c r="K204" s="207" t="s">
        <v>0</v>
      </c>
      <c r="L204" s="80"/>
      <c r="M204" s="81" t="s">
        <v>0</v>
      </c>
      <c r="N204" s="82" t="s">
        <v>25</v>
      </c>
      <c r="O204" s="83">
        <v>0</v>
      </c>
      <c r="P204" s="83">
        <f t="shared" si="21"/>
        <v>0</v>
      </c>
      <c r="Q204" s="83">
        <v>1.4999999999999999E-4</v>
      </c>
      <c r="R204" s="83">
        <f t="shared" si="22"/>
        <v>1.6499999999999998E-3</v>
      </c>
      <c r="S204" s="83">
        <v>0</v>
      </c>
      <c r="T204" s="84">
        <f t="shared" si="23"/>
        <v>0</v>
      </c>
      <c r="AR204" s="85" t="s">
        <v>190</v>
      </c>
      <c r="AT204" s="85" t="s">
        <v>75</v>
      </c>
      <c r="AU204" s="85" t="s">
        <v>46</v>
      </c>
      <c r="AY204" s="7" t="s">
        <v>72</v>
      </c>
      <c r="BE204" s="86">
        <f t="shared" si="24"/>
        <v>0</v>
      </c>
      <c r="BF204" s="86">
        <f t="shared" si="25"/>
        <v>0</v>
      </c>
      <c r="BG204" s="86">
        <f t="shared" si="26"/>
        <v>0</v>
      </c>
      <c r="BH204" s="86">
        <f t="shared" si="27"/>
        <v>0</v>
      </c>
      <c r="BI204" s="86">
        <f t="shared" si="28"/>
        <v>0</v>
      </c>
      <c r="BJ204" s="7" t="s">
        <v>44</v>
      </c>
      <c r="BK204" s="86">
        <f t="shared" si="29"/>
        <v>0</v>
      </c>
      <c r="BL204" s="7" t="s">
        <v>140</v>
      </c>
      <c r="BM204" s="85" t="s">
        <v>273</v>
      </c>
    </row>
    <row r="205" spans="2:65" s="1" customFormat="1" ht="16.5" customHeight="1" x14ac:dyDescent="0.2">
      <c r="B205" s="79"/>
      <c r="C205" s="205" t="s">
        <v>4</v>
      </c>
      <c r="D205" s="205" t="s">
        <v>75</v>
      </c>
      <c r="E205" s="206" t="s">
        <v>274</v>
      </c>
      <c r="F205" s="207" t="s">
        <v>897</v>
      </c>
      <c r="G205" s="208" t="s">
        <v>229</v>
      </c>
      <c r="H205" s="209">
        <v>60</v>
      </c>
      <c r="I205" s="210">
        <v>0</v>
      </c>
      <c r="J205" s="211">
        <f t="shared" si="20"/>
        <v>0</v>
      </c>
      <c r="K205" s="207" t="s">
        <v>0</v>
      </c>
      <c r="L205" s="80"/>
      <c r="M205" s="81" t="s">
        <v>0</v>
      </c>
      <c r="N205" s="82" t="s">
        <v>25</v>
      </c>
      <c r="O205" s="83">
        <v>0</v>
      </c>
      <c r="P205" s="83">
        <f t="shared" si="21"/>
        <v>0</v>
      </c>
      <c r="Q205" s="83">
        <v>0</v>
      </c>
      <c r="R205" s="83">
        <f t="shared" si="22"/>
        <v>0</v>
      </c>
      <c r="S205" s="83">
        <v>0</v>
      </c>
      <c r="T205" s="84">
        <f t="shared" si="23"/>
        <v>0</v>
      </c>
      <c r="AR205" s="85" t="s">
        <v>190</v>
      </c>
      <c r="AT205" s="85" t="s">
        <v>75</v>
      </c>
      <c r="AU205" s="85" t="s">
        <v>46</v>
      </c>
      <c r="AY205" s="7" t="s">
        <v>72</v>
      </c>
      <c r="BE205" s="86">
        <f t="shared" si="24"/>
        <v>0</v>
      </c>
      <c r="BF205" s="86">
        <f t="shared" si="25"/>
        <v>0</v>
      </c>
      <c r="BG205" s="86">
        <f t="shared" si="26"/>
        <v>0</v>
      </c>
      <c r="BH205" s="86">
        <f t="shared" si="27"/>
        <v>0</v>
      </c>
      <c r="BI205" s="86">
        <f t="shared" si="28"/>
        <v>0</v>
      </c>
      <c r="BJ205" s="7" t="s">
        <v>44</v>
      </c>
      <c r="BK205" s="86">
        <f t="shared" si="29"/>
        <v>0</v>
      </c>
      <c r="BL205" s="7" t="s">
        <v>140</v>
      </c>
      <c r="BM205" s="85" t="s">
        <v>275</v>
      </c>
    </row>
    <row r="206" spans="2:65" s="1" customFormat="1" ht="48" x14ac:dyDescent="0.2">
      <c r="B206" s="15"/>
      <c r="C206" s="216"/>
      <c r="D206" s="218" t="s">
        <v>81</v>
      </c>
      <c r="E206" s="216"/>
      <c r="F206" s="245" t="s">
        <v>276</v>
      </c>
      <c r="G206" s="216"/>
      <c r="H206" s="216"/>
      <c r="I206" s="217"/>
      <c r="J206" s="216"/>
      <c r="K206" s="216"/>
      <c r="L206" s="15"/>
      <c r="M206" s="87"/>
      <c r="T206" s="28"/>
      <c r="AT206" s="7" t="s">
        <v>81</v>
      </c>
      <c r="AU206" s="7" t="s">
        <v>46</v>
      </c>
    </row>
    <row r="207" spans="2:65" s="1" customFormat="1" ht="16.5" customHeight="1" x14ac:dyDescent="0.2">
      <c r="B207" s="79"/>
      <c r="C207" s="205" t="s">
        <v>140</v>
      </c>
      <c r="D207" s="205" t="s">
        <v>75</v>
      </c>
      <c r="E207" s="206" t="s">
        <v>277</v>
      </c>
      <c r="F207" s="207" t="s">
        <v>898</v>
      </c>
      <c r="G207" s="208" t="s">
        <v>229</v>
      </c>
      <c r="H207" s="209">
        <v>20</v>
      </c>
      <c r="I207" s="210">
        <v>0</v>
      </c>
      <c r="J207" s="211">
        <f>ROUND(I207*H207,2)</f>
        <v>0</v>
      </c>
      <c r="K207" s="207" t="s">
        <v>0</v>
      </c>
      <c r="L207" s="80"/>
      <c r="M207" s="81" t="s">
        <v>0</v>
      </c>
      <c r="N207" s="82" t="s">
        <v>25</v>
      </c>
      <c r="O207" s="83">
        <v>0</v>
      </c>
      <c r="P207" s="83">
        <f>O207*H207</f>
        <v>0</v>
      </c>
      <c r="Q207" s="83">
        <v>0</v>
      </c>
      <c r="R207" s="83">
        <f>Q207*H207</f>
        <v>0</v>
      </c>
      <c r="S207" s="83">
        <v>0</v>
      </c>
      <c r="T207" s="84">
        <f>S207*H207</f>
        <v>0</v>
      </c>
      <c r="AR207" s="85" t="s">
        <v>190</v>
      </c>
      <c r="AT207" s="85" t="s">
        <v>75</v>
      </c>
      <c r="AU207" s="85" t="s">
        <v>46</v>
      </c>
      <c r="AY207" s="7" t="s">
        <v>72</v>
      </c>
      <c r="BE207" s="86">
        <f>IF(N207="základní",J207,0)</f>
        <v>0</v>
      </c>
      <c r="BF207" s="86">
        <f>IF(N207="snížená",J207,0)</f>
        <v>0</v>
      </c>
      <c r="BG207" s="86">
        <f>IF(N207="zákl. přenesená",J207,0)</f>
        <v>0</v>
      </c>
      <c r="BH207" s="86">
        <f>IF(N207="sníž. přenesená",J207,0)</f>
        <v>0</v>
      </c>
      <c r="BI207" s="86">
        <f>IF(N207="nulová",J207,0)</f>
        <v>0</v>
      </c>
      <c r="BJ207" s="7" t="s">
        <v>44</v>
      </c>
      <c r="BK207" s="86">
        <f>ROUND(I207*H207,2)</f>
        <v>0</v>
      </c>
      <c r="BL207" s="7" t="s">
        <v>140</v>
      </c>
      <c r="BM207" s="85" t="s">
        <v>278</v>
      </c>
    </row>
    <row r="208" spans="2:65" s="1" customFormat="1" ht="48" x14ac:dyDescent="0.2">
      <c r="B208" s="15"/>
      <c r="C208" s="216"/>
      <c r="D208" s="218" t="s">
        <v>81</v>
      </c>
      <c r="E208" s="216"/>
      <c r="F208" s="245" t="s">
        <v>279</v>
      </c>
      <c r="G208" s="216"/>
      <c r="H208" s="216"/>
      <c r="I208" s="217"/>
      <c r="J208" s="216"/>
      <c r="K208" s="216"/>
      <c r="L208" s="15"/>
      <c r="M208" s="87"/>
      <c r="T208" s="28"/>
      <c r="AT208" s="7" t="s">
        <v>81</v>
      </c>
      <c r="AU208" s="7" t="s">
        <v>46</v>
      </c>
    </row>
    <row r="209" spans="2:65" s="1" customFormat="1" ht="24.2" customHeight="1" x14ac:dyDescent="0.2">
      <c r="B209" s="79"/>
      <c r="C209" s="205" t="s">
        <v>143</v>
      </c>
      <c r="D209" s="205" t="s">
        <v>195</v>
      </c>
      <c r="E209" s="206" t="s">
        <v>280</v>
      </c>
      <c r="F209" s="207" t="s">
        <v>281</v>
      </c>
      <c r="G209" s="208" t="s">
        <v>77</v>
      </c>
      <c r="H209" s="209">
        <v>1</v>
      </c>
      <c r="I209" s="210">
        <v>0</v>
      </c>
      <c r="J209" s="211">
        <f>ROUND(I209*H209,2)</f>
        <v>0</v>
      </c>
      <c r="K209" s="207" t="s">
        <v>199</v>
      </c>
      <c r="L209" s="15"/>
      <c r="M209" s="88" t="s">
        <v>0</v>
      </c>
      <c r="N209" s="89" t="s">
        <v>25</v>
      </c>
      <c r="O209" s="83">
        <v>0.75</v>
      </c>
      <c r="P209" s="83">
        <f>O209*H209</f>
        <v>0.75</v>
      </c>
      <c r="Q209" s="83">
        <v>0.01</v>
      </c>
      <c r="R209" s="83">
        <f>Q209*H209</f>
        <v>0.01</v>
      </c>
      <c r="S209" s="83">
        <v>0</v>
      </c>
      <c r="T209" s="84">
        <f>S209*H209</f>
        <v>0</v>
      </c>
      <c r="AR209" s="85" t="s">
        <v>140</v>
      </c>
      <c r="AT209" s="85" t="s">
        <v>195</v>
      </c>
      <c r="AU209" s="85" t="s">
        <v>46</v>
      </c>
      <c r="AY209" s="7" t="s">
        <v>72</v>
      </c>
      <c r="BE209" s="86">
        <f>IF(N209="základní",J209,0)</f>
        <v>0</v>
      </c>
      <c r="BF209" s="86">
        <f>IF(N209="snížená",J209,0)</f>
        <v>0</v>
      </c>
      <c r="BG209" s="86">
        <f>IF(N209="zákl. přenesená",J209,0)</f>
        <v>0</v>
      </c>
      <c r="BH209" s="86">
        <f>IF(N209="sníž. přenesená",J209,0)</f>
        <v>0</v>
      </c>
      <c r="BI209" s="86">
        <f>IF(N209="nulová",J209,0)</f>
        <v>0</v>
      </c>
      <c r="BJ209" s="7" t="s">
        <v>44</v>
      </c>
      <c r="BK209" s="86">
        <f>ROUND(I209*H209,2)</f>
        <v>0</v>
      </c>
      <c r="BL209" s="7" t="s">
        <v>140</v>
      </c>
      <c r="BM209" s="85" t="s">
        <v>282</v>
      </c>
    </row>
    <row r="210" spans="2:65" s="1" customFormat="1" ht="12" x14ac:dyDescent="0.2">
      <c r="B210" s="15"/>
      <c r="C210" s="246"/>
      <c r="D210" s="247" t="s">
        <v>201</v>
      </c>
      <c r="E210" s="246"/>
      <c r="F210" s="248" t="s">
        <v>283</v>
      </c>
      <c r="G210" s="246"/>
      <c r="H210" s="246"/>
      <c r="I210" s="249"/>
      <c r="J210" s="246"/>
      <c r="K210" s="246"/>
      <c r="L210" s="15"/>
      <c r="M210" s="87"/>
      <c r="T210" s="28"/>
      <c r="AT210" s="7" t="s">
        <v>201</v>
      </c>
      <c r="AU210" s="7" t="s">
        <v>46</v>
      </c>
    </row>
    <row r="211" spans="2:65" s="1" customFormat="1" ht="16.5" customHeight="1" x14ac:dyDescent="0.2">
      <c r="B211" s="79"/>
      <c r="C211" s="205" t="s">
        <v>146</v>
      </c>
      <c r="D211" s="205" t="s">
        <v>75</v>
      </c>
      <c r="E211" s="206" t="s">
        <v>284</v>
      </c>
      <c r="F211" s="207" t="s">
        <v>285</v>
      </c>
      <c r="G211" s="208" t="s">
        <v>229</v>
      </c>
      <c r="H211" s="209">
        <v>18</v>
      </c>
      <c r="I211" s="210">
        <v>0</v>
      </c>
      <c r="J211" s="211">
        <f t="shared" ref="J211:J217" si="30">ROUND(I211*H211,2)</f>
        <v>0</v>
      </c>
      <c r="K211" s="207" t="s">
        <v>0</v>
      </c>
      <c r="L211" s="80"/>
      <c r="M211" s="81" t="s">
        <v>0</v>
      </c>
      <c r="N211" s="82" t="s">
        <v>25</v>
      </c>
      <c r="O211" s="83">
        <v>0</v>
      </c>
      <c r="P211" s="83">
        <f t="shared" ref="P211:P217" si="31">O211*H211</f>
        <v>0</v>
      </c>
      <c r="Q211" s="83">
        <v>0</v>
      </c>
      <c r="R211" s="83">
        <f t="shared" ref="R211:R217" si="32">Q211*H211</f>
        <v>0</v>
      </c>
      <c r="S211" s="83">
        <v>0</v>
      </c>
      <c r="T211" s="84">
        <f t="shared" ref="T211:T217" si="33">S211*H211</f>
        <v>0</v>
      </c>
      <c r="AR211" s="85" t="s">
        <v>190</v>
      </c>
      <c r="AT211" s="85" t="s">
        <v>75</v>
      </c>
      <c r="AU211" s="85" t="s">
        <v>46</v>
      </c>
      <c r="AY211" s="7" t="s">
        <v>72</v>
      </c>
      <c r="BE211" s="86">
        <f t="shared" ref="BE211:BE217" si="34">IF(N211="základní",J211,0)</f>
        <v>0</v>
      </c>
      <c r="BF211" s="86">
        <f t="shared" ref="BF211:BF217" si="35">IF(N211="snížená",J211,0)</f>
        <v>0</v>
      </c>
      <c r="BG211" s="86">
        <f t="shared" ref="BG211:BG217" si="36">IF(N211="zákl. přenesená",J211,0)</f>
        <v>0</v>
      </c>
      <c r="BH211" s="86">
        <f t="shared" ref="BH211:BH217" si="37">IF(N211="sníž. přenesená",J211,0)</f>
        <v>0</v>
      </c>
      <c r="BI211" s="86">
        <f t="shared" ref="BI211:BI217" si="38">IF(N211="nulová",J211,0)</f>
        <v>0</v>
      </c>
      <c r="BJ211" s="7" t="s">
        <v>44</v>
      </c>
      <c r="BK211" s="86">
        <f t="shared" ref="BK211:BK217" si="39">ROUND(I211*H211,2)</f>
        <v>0</v>
      </c>
      <c r="BL211" s="7" t="s">
        <v>140</v>
      </c>
      <c r="BM211" s="85" t="s">
        <v>286</v>
      </c>
    </row>
    <row r="212" spans="2:65" s="1" customFormat="1" ht="16.5" customHeight="1" x14ac:dyDescent="0.2">
      <c r="B212" s="79"/>
      <c r="C212" s="205" t="s">
        <v>150</v>
      </c>
      <c r="D212" s="205" t="s">
        <v>75</v>
      </c>
      <c r="E212" s="206" t="s">
        <v>287</v>
      </c>
      <c r="F212" s="207" t="s">
        <v>288</v>
      </c>
      <c r="G212" s="208" t="s">
        <v>229</v>
      </c>
      <c r="H212" s="209">
        <v>4</v>
      </c>
      <c r="I212" s="210">
        <v>0</v>
      </c>
      <c r="J212" s="211">
        <f t="shared" si="30"/>
        <v>0</v>
      </c>
      <c r="K212" s="207" t="s">
        <v>0</v>
      </c>
      <c r="L212" s="80"/>
      <c r="M212" s="81" t="s">
        <v>0</v>
      </c>
      <c r="N212" s="82" t="s">
        <v>25</v>
      </c>
      <c r="O212" s="83">
        <v>0</v>
      </c>
      <c r="P212" s="83">
        <f t="shared" si="31"/>
        <v>0</v>
      </c>
      <c r="Q212" s="83">
        <v>0</v>
      </c>
      <c r="R212" s="83">
        <f t="shared" si="32"/>
        <v>0</v>
      </c>
      <c r="S212" s="83">
        <v>0</v>
      </c>
      <c r="T212" s="84">
        <f t="shared" si="33"/>
        <v>0</v>
      </c>
      <c r="AR212" s="85" t="s">
        <v>190</v>
      </c>
      <c r="AT212" s="85" t="s">
        <v>75</v>
      </c>
      <c r="AU212" s="85" t="s">
        <v>46</v>
      </c>
      <c r="AY212" s="7" t="s">
        <v>72</v>
      </c>
      <c r="BE212" s="86">
        <f t="shared" si="34"/>
        <v>0</v>
      </c>
      <c r="BF212" s="86">
        <f t="shared" si="35"/>
        <v>0</v>
      </c>
      <c r="BG212" s="86">
        <f t="shared" si="36"/>
        <v>0</v>
      </c>
      <c r="BH212" s="86">
        <f t="shared" si="37"/>
        <v>0</v>
      </c>
      <c r="BI212" s="86">
        <f t="shared" si="38"/>
        <v>0</v>
      </c>
      <c r="BJ212" s="7" t="s">
        <v>44</v>
      </c>
      <c r="BK212" s="86">
        <f t="shared" si="39"/>
        <v>0</v>
      </c>
      <c r="BL212" s="7" t="s">
        <v>140</v>
      </c>
      <c r="BM212" s="85" t="s">
        <v>289</v>
      </c>
    </row>
    <row r="213" spans="2:65" s="1" customFormat="1" ht="16.5" customHeight="1" x14ac:dyDescent="0.2">
      <c r="B213" s="79"/>
      <c r="C213" s="205" t="s">
        <v>154</v>
      </c>
      <c r="D213" s="205" t="s">
        <v>75</v>
      </c>
      <c r="E213" s="206" t="s">
        <v>290</v>
      </c>
      <c r="F213" s="207" t="s">
        <v>291</v>
      </c>
      <c r="G213" s="208" t="s">
        <v>229</v>
      </c>
      <c r="H213" s="209">
        <v>6</v>
      </c>
      <c r="I213" s="210">
        <v>0</v>
      </c>
      <c r="J213" s="211">
        <f t="shared" si="30"/>
        <v>0</v>
      </c>
      <c r="K213" s="207" t="s">
        <v>0</v>
      </c>
      <c r="L213" s="80"/>
      <c r="M213" s="81" t="s">
        <v>0</v>
      </c>
      <c r="N213" s="82" t="s">
        <v>25</v>
      </c>
      <c r="O213" s="83">
        <v>0</v>
      </c>
      <c r="P213" s="83">
        <f t="shared" si="31"/>
        <v>0</v>
      </c>
      <c r="Q213" s="83">
        <v>0</v>
      </c>
      <c r="R213" s="83">
        <f t="shared" si="32"/>
        <v>0</v>
      </c>
      <c r="S213" s="83">
        <v>0</v>
      </c>
      <c r="T213" s="84">
        <f t="shared" si="33"/>
        <v>0</v>
      </c>
      <c r="AR213" s="85" t="s">
        <v>190</v>
      </c>
      <c r="AT213" s="85" t="s">
        <v>75</v>
      </c>
      <c r="AU213" s="85" t="s">
        <v>46</v>
      </c>
      <c r="AY213" s="7" t="s">
        <v>72</v>
      </c>
      <c r="BE213" s="86">
        <f t="shared" si="34"/>
        <v>0</v>
      </c>
      <c r="BF213" s="86">
        <f t="shared" si="35"/>
        <v>0</v>
      </c>
      <c r="BG213" s="86">
        <f t="shared" si="36"/>
        <v>0</v>
      </c>
      <c r="BH213" s="86">
        <f t="shared" si="37"/>
        <v>0</v>
      </c>
      <c r="BI213" s="86">
        <f t="shared" si="38"/>
        <v>0</v>
      </c>
      <c r="BJ213" s="7" t="s">
        <v>44</v>
      </c>
      <c r="BK213" s="86">
        <f t="shared" si="39"/>
        <v>0</v>
      </c>
      <c r="BL213" s="7" t="s">
        <v>140</v>
      </c>
      <c r="BM213" s="85" t="s">
        <v>292</v>
      </c>
    </row>
    <row r="214" spans="2:65" s="1" customFormat="1" ht="16.5" customHeight="1" x14ac:dyDescent="0.2">
      <c r="B214" s="79"/>
      <c r="C214" s="205" t="s">
        <v>3</v>
      </c>
      <c r="D214" s="205" t="s">
        <v>75</v>
      </c>
      <c r="E214" s="206" t="s">
        <v>293</v>
      </c>
      <c r="F214" s="207" t="s">
        <v>899</v>
      </c>
      <c r="G214" s="208" t="s">
        <v>77</v>
      </c>
      <c r="H214" s="209">
        <v>18</v>
      </c>
      <c r="I214" s="210">
        <v>0</v>
      </c>
      <c r="J214" s="211">
        <f t="shared" si="30"/>
        <v>0</v>
      </c>
      <c r="K214" s="207" t="s">
        <v>0</v>
      </c>
      <c r="L214" s="80"/>
      <c r="M214" s="81" t="s">
        <v>0</v>
      </c>
      <c r="N214" s="82" t="s">
        <v>25</v>
      </c>
      <c r="O214" s="83">
        <v>0</v>
      </c>
      <c r="P214" s="83">
        <f t="shared" si="31"/>
        <v>0</v>
      </c>
      <c r="Q214" s="83">
        <v>0</v>
      </c>
      <c r="R214" s="83">
        <f t="shared" si="32"/>
        <v>0</v>
      </c>
      <c r="S214" s="83">
        <v>0</v>
      </c>
      <c r="T214" s="84">
        <f t="shared" si="33"/>
        <v>0</v>
      </c>
      <c r="AR214" s="85" t="s">
        <v>190</v>
      </c>
      <c r="AT214" s="85" t="s">
        <v>75</v>
      </c>
      <c r="AU214" s="85" t="s">
        <v>46</v>
      </c>
      <c r="AY214" s="7" t="s">
        <v>72</v>
      </c>
      <c r="BE214" s="86">
        <f t="shared" si="34"/>
        <v>0</v>
      </c>
      <c r="BF214" s="86">
        <f t="shared" si="35"/>
        <v>0</v>
      </c>
      <c r="BG214" s="86">
        <f t="shared" si="36"/>
        <v>0</v>
      </c>
      <c r="BH214" s="86">
        <f t="shared" si="37"/>
        <v>0</v>
      </c>
      <c r="BI214" s="86">
        <f t="shared" si="38"/>
        <v>0</v>
      </c>
      <c r="BJ214" s="7" t="s">
        <v>44</v>
      </c>
      <c r="BK214" s="86">
        <f t="shared" si="39"/>
        <v>0</v>
      </c>
      <c r="BL214" s="7" t="s">
        <v>140</v>
      </c>
      <c r="BM214" s="85" t="s">
        <v>294</v>
      </c>
    </row>
    <row r="215" spans="2:65" s="1" customFormat="1" ht="16.5" customHeight="1" x14ac:dyDescent="0.2">
      <c r="B215" s="79"/>
      <c r="C215" s="205" t="s">
        <v>160</v>
      </c>
      <c r="D215" s="205" t="s">
        <v>75</v>
      </c>
      <c r="E215" s="206" t="s">
        <v>295</v>
      </c>
      <c r="F215" s="207" t="s">
        <v>900</v>
      </c>
      <c r="G215" s="208" t="s">
        <v>77</v>
      </c>
      <c r="H215" s="209">
        <v>4</v>
      </c>
      <c r="I215" s="210">
        <v>0</v>
      </c>
      <c r="J215" s="211">
        <f t="shared" si="30"/>
        <v>0</v>
      </c>
      <c r="K215" s="207" t="s">
        <v>0</v>
      </c>
      <c r="L215" s="80"/>
      <c r="M215" s="81" t="s">
        <v>0</v>
      </c>
      <c r="N215" s="82" t="s">
        <v>25</v>
      </c>
      <c r="O215" s="83">
        <v>0</v>
      </c>
      <c r="P215" s="83">
        <f t="shared" si="31"/>
        <v>0</v>
      </c>
      <c r="Q215" s="83">
        <v>0</v>
      </c>
      <c r="R215" s="83">
        <f t="shared" si="32"/>
        <v>0</v>
      </c>
      <c r="S215" s="83">
        <v>0</v>
      </c>
      <c r="T215" s="84">
        <f t="shared" si="33"/>
        <v>0</v>
      </c>
      <c r="AR215" s="85" t="s">
        <v>190</v>
      </c>
      <c r="AT215" s="85" t="s">
        <v>75</v>
      </c>
      <c r="AU215" s="85" t="s">
        <v>46</v>
      </c>
      <c r="AY215" s="7" t="s">
        <v>72</v>
      </c>
      <c r="BE215" s="86">
        <f t="shared" si="34"/>
        <v>0</v>
      </c>
      <c r="BF215" s="86">
        <f t="shared" si="35"/>
        <v>0</v>
      </c>
      <c r="BG215" s="86">
        <f t="shared" si="36"/>
        <v>0</v>
      </c>
      <c r="BH215" s="86">
        <f t="shared" si="37"/>
        <v>0</v>
      </c>
      <c r="BI215" s="86">
        <f t="shared" si="38"/>
        <v>0</v>
      </c>
      <c r="BJ215" s="7" t="s">
        <v>44</v>
      </c>
      <c r="BK215" s="86">
        <f t="shared" si="39"/>
        <v>0</v>
      </c>
      <c r="BL215" s="7" t="s">
        <v>140</v>
      </c>
      <c r="BM215" s="85" t="s">
        <v>296</v>
      </c>
    </row>
    <row r="216" spans="2:65" s="1" customFormat="1" ht="16.5" customHeight="1" x14ac:dyDescent="0.2">
      <c r="B216" s="79"/>
      <c r="C216" s="205" t="s">
        <v>163</v>
      </c>
      <c r="D216" s="205" t="s">
        <v>75</v>
      </c>
      <c r="E216" s="206" t="s">
        <v>297</v>
      </c>
      <c r="F216" s="207" t="s">
        <v>901</v>
      </c>
      <c r="G216" s="208" t="s">
        <v>77</v>
      </c>
      <c r="H216" s="209">
        <v>6</v>
      </c>
      <c r="I216" s="210">
        <v>0</v>
      </c>
      <c r="J216" s="211">
        <f t="shared" si="30"/>
        <v>0</v>
      </c>
      <c r="K216" s="207" t="s">
        <v>0</v>
      </c>
      <c r="L216" s="80"/>
      <c r="M216" s="81" t="s">
        <v>0</v>
      </c>
      <c r="N216" s="82" t="s">
        <v>25</v>
      </c>
      <c r="O216" s="83">
        <v>0</v>
      </c>
      <c r="P216" s="83">
        <f t="shared" si="31"/>
        <v>0</v>
      </c>
      <c r="Q216" s="83">
        <v>0</v>
      </c>
      <c r="R216" s="83">
        <f t="shared" si="32"/>
        <v>0</v>
      </c>
      <c r="S216" s="83">
        <v>0</v>
      </c>
      <c r="T216" s="84">
        <f t="shared" si="33"/>
        <v>0</v>
      </c>
      <c r="AR216" s="85" t="s">
        <v>190</v>
      </c>
      <c r="AT216" s="85" t="s">
        <v>75</v>
      </c>
      <c r="AU216" s="85" t="s">
        <v>46</v>
      </c>
      <c r="AY216" s="7" t="s">
        <v>72</v>
      </c>
      <c r="BE216" s="86">
        <f t="shared" si="34"/>
        <v>0</v>
      </c>
      <c r="BF216" s="86">
        <f t="shared" si="35"/>
        <v>0</v>
      </c>
      <c r="BG216" s="86">
        <f t="shared" si="36"/>
        <v>0</v>
      </c>
      <c r="BH216" s="86">
        <f t="shared" si="37"/>
        <v>0</v>
      </c>
      <c r="BI216" s="86">
        <f t="shared" si="38"/>
        <v>0</v>
      </c>
      <c r="BJ216" s="7" t="s">
        <v>44</v>
      </c>
      <c r="BK216" s="86">
        <f t="shared" si="39"/>
        <v>0</v>
      </c>
      <c r="BL216" s="7" t="s">
        <v>140</v>
      </c>
      <c r="BM216" s="85" t="s">
        <v>298</v>
      </c>
    </row>
    <row r="217" spans="2:65" s="1" customFormat="1" ht="16.5" customHeight="1" x14ac:dyDescent="0.2">
      <c r="B217" s="79"/>
      <c r="C217" s="205" t="s">
        <v>166</v>
      </c>
      <c r="D217" s="205" t="s">
        <v>75</v>
      </c>
      <c r="E217" s="206" t="s">
        <v>299</v>
      </c>
      <c r="F217" s="207" t="s">
        <v>300</v>
      </c>
      <c r="G217" s="208" t="s">
        <v>77</v>
      </c>
      <c r="H217" s="209">
        <v>28</v>
      </c>
      <c r="I217" s="210">
        <v>0</v>
      </c>
      <c r="J217" s="211">
        <f t="shared" si="30"/>
        <v>0</v>
      </c>
      <c r="K217" s="207" t="s">
        <v>0</v>
      </c>
      <c r="L217" s="80"/>
      <c r="M217" s="81" t="s">
        <v>0</v>
      </c>
      <c r="N217" s="82" t="s">
        <v>25</v>
      </c>
      <c r="O217" s="83">
        <v>0</v>
      </c>
      <c r="P217" s="83">
        <f t="shared" si="31"/>
        <v>0</v>
      </c>
      <c r="Q217" s="83">
        <v>3.0000000000000001E-5</v>
      </c>
      <c r="R217" s="83">
        <f t="shared" si="32"/>
        <v>8.4000000000000003E-4</v>
      </c>
      <c r="S217" s="83">
        <v>0</v>
      </c>
      <c r="T217" s="84">
        <f t="shared" si="33"/>
        <v>0</v>
      </c>
      <c r="AR217" s="85" t="s">
        <v>78</v>
      </c>
      <c r="AT217" s="85" t="s">
        <v>75</v>
      </c>
      <c r="AU217" s="85" t="s">
        <v>46</v>
      </c>
      <c r="AY217" s="7" t="s">
        <v>72</v>
      </c>
      <c r="BE217" s="86">
        <f t="shared" si="34"/>
        <v>0</v>
      </c>
      <c r="BF217" s="86">
        <f t="shared" si="35"/>
        <v>0</v>
      </c>
      <c r="BG217" s="86">
        <f t="shared" si="36"/>
        <v>0</v>
      </c>
      <c r="BH217" s="86">
        <f t="shared" si="37"/>
        <v>0</v>
      </c>
      <c r="BI217" s="86">
        <f t="shared" si="38"/>
        <v>0</v>
      </c>
      <c r="BJ217" s="7" t="s">
        <v>44</v>
      </c>
      <c r="BK217" s="86">
        <f t="shared" si="39"/>
        <v>0</v>
      </c>
      <c r="BL217" s="7" t="s">
        <v>79</v>
      </c>
      <c r="BM217" s="85" t="s">
        <v>301</v>
      </c>
    </row>
    <row r="218" spans="2:65" s="1" customFormat="1" ht="48" x14ac:dyDescent="0.2">
      <c r="B218" s="15"/>
      <c r="C218" s="216"/>
      <c r="D218" s="218" t="s">
        <v>81</v>
      </c>
      <c r="E218" s="216"/>
      <c r="F218" s="245" t="s">
        <v>302</v>
      </c>
      <c r="G218" s="216"/>
      <c r="H218" s="216"/>
      <c r="I218" s="217"/>
      <c r="J218" s="216"/>
      <c r="K218" s="216"/>
      <c r="L218" s="15"/>
      <c r="M218" s="87"/>
      <c r="T218" s="28"/>
      <c r="AT218" s="7" t="s">
        <v>81</v>
      </c>
      <c r="AU218" s="7" t="s">
        <v>46</v>
      </c>
    </row>
    <row r="219" spans="2:65" s="1" customFormat="1" ht="16.5" customHeight="1" x14ac:dyDescent="0.2">
      <c r="B219" s="79"/>
      <c r="C219" s="205" t="s">
        <v>169</v>
      </c>
      <c r="D219" s="205" t="s">
        <v>75</v>
      </c>
      <c r="E219" s="206" t="s">
        <v>303</v>
      </c>
      <c r="F219" s="207" t="s">
        <v>902</v>
      </c>
      <c r="G219" s="208" t="s">
        <v>229</v>
      </c>
      <c r="H219" s="209">
        <v>52</v>
      </c>
      <c r="I219" s="210">
        <v>0</v>
      </c>
      <c r="J219" s="211">
        <f t="shared" ref="J219:J247" si="40">ROUND(I219*H219,2)</f>
        <v>0</v>
      </c>
      <c r="K219" s="207" t="s">
        <v>0</v>
      </c>
      <c r="L219" s="80"/>
      <c r="M219" s="81" t="s">
        <v>0</v>
      </c>
      <c r="N219" s="82" t="s">
        <v>25</v>
      </c>
      <c r="O219" s="83">
        <v>0</v>
      </c>
      <c r="P219" s="83">
        <f t="shared" ref="P219:P247" si="41">O219*H219</f>
        <v>0</v>
      </c>
      <c r="Q219" s="83">
        <v>1.82E-3</v>
      </c>
      <c r="R219" s="83">
        <f t="shared" ref="R219:R247" si="42">Q219*H219</f>
        <v>9.4640000000000002E-2</v>
      </c>
      <c r="S219" s="83">
        <v>0</v>
      </c>
      <c r="T219" s="84">
        <f t="shared" ref="T219:T247" si="43">S219*H219</f>
        <v>0</v>
      </c>
      <c r="AR219" s="85" t="s">
        <v>78</v>
      </c>
      <c r="AT219" s="85" t="s">
        <v>75</v>
      </c>
      <c r="AU219" s="85" t="s">
        <v>46</v>
      </c>
      <c r="AY219" s="7" t="s">
        <v>72</v>
      </c>
      <c r="BE219" s="86">
        <f t="shared" ref="BE219:BE247" si="44">IF(N219="základní",J219,0)</f>
        <v>0</v>
      </c>
      <c r="BF219" s="86">
        <f t="shared" ref="BF219:BF247" si="45">IF(N219="snížená",J219,0)</f>
        <v>0</v>
      </c>
      <c r="BG219" s="86">
        <f t="shared" ref="BG219:BG247" si="46">IF(N219="zákl. přenesená",J219,0)</f>
        <v>0</v>
      </c>
      <c r="BH219" s="86">
        <f t="shared" ref="BH219:BH247" si="47">IF(N219="sníž. přenesená",J219,0)</f>
        <v>0</v>
      </c>
      <c r="BI219" s="86">
        <f t="shared" ref="BI219:BI247" si="48">IF(N219="nulová",J219,0)</f>
        <v>0</v>
      </c>
      <c r="BJ219" s="7" t="s">
        <v>44</v>
      </c>
      <c r="BK219" s="86">
        <f t="shared" ref="BK219:BK247" si="49">ROUND(I219*H219,2)</f>
        <v>0</v>
      </c>
      <c r="BL219" s="7" t="s">
        <v>79</v>
      </c>
      <c r="BM219" s="85" t="s">
        <v>304</v>
      </c>
    </row>
    <row r="220" spans="2:65" s="1" customFormat="1" ht="16.5" customHeight="1" x14ac:dyDescent="0.2">
      <c r="B220" s="79"/>
      <c r="C220" s="205" t="s">
        <v>172</v>
      </c>
      <c r="D220" s="205" t="s">
        <v>75</v>
      </c>
      <c r="E220" s="206" t="s">
        <v>305</v>
      </c>
      <c r="F220" s="207" t="s">
        <v>903</v>
      </c>
      <c r="G220" s="208" t="s">
        <v>77</v>
      </c>
      <c r="H220" s="209">
        <v>4</v>
      </c>
      <c r="I220" s="210">
        <v>0</v>
      </c>
      <c r="J220" s="211">
        <f t="shared" si="40"/>
        <v>0</v>
      </c>
      <c r="K220" s="207" t="s">
        <v>0</v>
      </c>
      <c r="L220" s="80"/>
      <c r="M220" s="81" t="s">
        <v>0</v>
      </c>
      <c r="N220" s="82" t="s">
        <v>25</v>
      </c>
      <c r="O220" s="83">
        <v>0</v>
      </c>
      <c r="P220" s="83">
        <f t="shared" si="41"/>
        <v>0</v>
      </c>
      <c r="Q220" s="83">
        <v>0</v>
      </c>
      <c r="R220" s="83">
        <f t="shared" si="42"/>
        <v>0</v>
      </c>
      <c r="S220" s="83">
        <v>0</v>
      </c>
      <c r="T220" s="84">
        <f t="shared" si="43"/>
        <v>0</v>
      </c>
      <c r="AR220" s="85" t="s">
        <v>78</v>
      </c>
      <c r="AT220" s="85" t="s">
        <v>75</v>
      </c>
      <c r="AU220" s="85" t="s">
        <v>46</v>
      </c>
      <c r="AY220" s="7" t="s">
        <v>72</v>
      </c>
      <c r="BE220" s="86">
        <f t="shared" si="44"/>
        <v>0</v>
      </c>
      <c r="BF220" s="86">
        <f t="shared" si="45"/>
        <v>0</v>
      </c>
      <c r="BG220" s="86">
        <f t="shared" si="46"/>
        <v>0</v>
      </c>
      <c r="BH220" s="86">
        <f t="shared" si="47"/>
        <v>0</v>
      </c>
      <c r="BI220" s="86">
        <f t="shared" si="48"/>
        <v>0</v>
      </c>
      <c r="BJ220" s="7" t="s">
        <v>44</v>
      </c>
      <c r="BK220" s="86">
        <f t="shared" si="49"/>
        <v>0</v>
      </c>
      <c r="BL220" s="7" t="s">
        <v>79</v>
      </c>
      <c r="BM220" s="85" t="s">
        <v>306</v>
      </c>
    </row>
    <row r="221" spans="2:65" s="1" customFormat="1" ht="16.5" customHeight="1" x14ac:dyDescent="0.2">
      <c r="B221" s="79"/>
      <c r="C221" s="205" t="s">
        <v>175</v>
      </c>
      <c r="D221" s="205" t="s">
        <v>75</v>
      </c>
      <c r="E221" s="206" t="s">
        <v>307</v>
      </c>
      <c r="F221" s="207" t="s">
        <v>904</v>
      </c>
      <c r="G221" s="208" t="s">
        <v>77</v>
      </c>
      <c r="H221" s="209">
        <v>2</v>
      </c>
      <c r="I221" s="210">
        <v>0</v>
      </c>
      <c r="J221" s="211">
        <f t="shared" si="40"/>
        <v>0</v>
      </c>
      <c r="K221" s="207" t="s">
        <v>0</v>
      </c>
      <c r="L221" s="80"/>
      <c r="M221" s="81" t="s">
        <v>0</v>
      </c>
      <c r="N221" s="82" t="s">
        <v>25</v>
      </c>
      <c r="O221" s="83">
        <v>0</v>
      </c>
      <c r="P221" s="83">
        <f t="shared" si="41"/>
        <v>0</v>
      </c>
      <c r="Q221" s="83">
        <v>0</v>
      </c>
      <c r="R221" s="83">
        <f t="shared" si="42"/>
        <v>0</v>
      </c>
      <c r="S221" s="83">
        <v>0</v>
      </c>
      <c r="T221" s="84">
        <f t="shared" si="43"/>
        <v>0</v>
      </c>
      <c r="AR221" s="85" t="s">
        <v>78</v>
      </c>
      <c r="AT221" s="85" t="s">
        <v>75</v>
      </c>
      <c r="AU221" s="85" t="s">
        <v>46</v>
      </c>
      <c r="AY221" s="7" t="s">
        <v>72</v>
      </c>
      <c r="BE221" s="86">
        <f t="shared" si="44"/>
        <v>0</v>
      </c>
      <c r="BF221" s="86">
        <f t="shared" si="45"/>
        <v>0</v>
      </c>
      <c r="BG221" s="86">
        <f t="shared" si="46"/>
        <v>0</v>
      </c>
      <c r="BH221" s="86">
        <f t="shared" si="47"/>
        <v>0</v>
      </c>
      <c r="BI221" s="86">
        <f t="shared" si="48"/>
        <v>0</v>
      </c>
      <c r="BJ221" s="7" t="s">
        <v>44</v>
      </c>
      <c r="BK221" s="86">
        <f t="shared" si="49"/>
        <v>0</v>
      </c>
      <c r="BL221" s="7" t="s">
        <v>79</v>
      </c>
      <c r="BM221" s="85" t="s">
        <v>308</v>
      </c>
    </row>
    <row r="222" spans="2:65" s="1" customFormat="1" ht="16.5" customHeight="1" x14ac:dyDescent="0.2">
      <c r="B222" s="79"/>
      <c r="C222" s="205" t="s">
        <v>178</v>
      </c>
      <c r="D222" s="205" t="s">
        <v>75</v>
      </c>
      <c r="E222" s="206" t="s">
        <v>309</v>
      </c>
      <c r="F222" s="207" t="s">
        <v>905</v>
      </c>
      <c r="G222" s="208" t="s">
        <v>77</v>
      </c>
      <c r="H222" s="209">
        <v>26</v>
      </c>
      <c r="I222" s="210">
        <v>0</v>
      </c>
      <c r="J222" s="211">
        <f t="shared" si="40"/>
        <v>0</v>
      </c>
      <c r="K222" s="207" t="s">
        <v>0</v>
      </c>
      <c r="L222" s="80"/>
      <c r="M222" s="81" t="s">
        <v>0</v>
      </c>
      <c r="N222" s="82" t="s">
        <v>25</v>
      </c>
      <c r="O222" s="83">
        <v>0</v>
      </c>
      <c r="P222" s="83">
        <f t="shared" si="41"/>
        <v>0</v>
      </c>
      <c r="Q222" s="83">
        <v>0</v>
      </c>
      <c r="R222" s="83">
        <f t="shared" si="42"/>
        <v>0</v>
      </c>
      <c r="S222" s="83">
        <v>0</v>
      </c>
      <c r="T222" s="84">
        <f t="shared" si="43"/>
        <v>0</v>
      </c>
      <c r="AR222" s="85" t="s">
        <v>78</v>
      </c>
      <c r="AT222" s="85" t="s">
        <v>75</v>
      </c>
      <c r="AU222" s="85" t="s">
        <v>46</v>
      </c>
      <c r="AY222" s="7" t="s">
        <v>72</v>
      </c>
      <c r="BE222" s="86">
        <f t="shared" si="44"/>
        <v>0</v>
      </c>
      <c r="BF222" s="86">
        <f t="shared" si="45"/>
        <v>0</v>
      </c>
      <c r="BG222" s="86">
        <f t="shared" si="46"/>
        <v>0</v>
      </c>
      <c r="BH222" s="86">
        <f t="shared" si="47"/>
        <v>0</v>
      </c>
      <c r="BI222" s="86">
        <f t="shared" si="48"/>
        <v>0</v>
      </c>
      <c r="BJ222" s="7" t="s">
        <v>44</v>
      </c>
      <c r="BK222" s="86">
        <f t="shared" si="49"/>
        <v>0</v>
      </c>
      <c r="BL222" s="7" t="s">
        <v>79</v>
      </c>
      <c r="BM222" s="85" t="s">
        <v>310</v>
      </c>
    </row>
    <row r="223" spans="2:65" s="1" customFormat="1" ht="16.5" customHeight="1" x14ac:dyDescent="0.2">
      <c r="B223" s="79"/>
      <c r="C223" s="205" t="s">
        <v>181</v>
      </c>
      <c r="D223" s="205" t="s">
        <v>75</v>
      </c>
      <c r="E223" s="206" t="s">
        <v>311</v>
      </c>
      <c r="F223" s="207" t="s">
        <v>906</v>
      </c>
      <c r="G223" s="208" t="s">
        <v>229</v>
      </c>
      <c r="H223" s="209">
        <v>52</v>
      </c>
      <c r="I223" s="210">
        <v>0</v>
      </c>
      <c r="J223" s="211">
        <f t="shared" si="40"/>
        <v>0</v>
      </c>
      <c r="K223" s="207" t="s">
        <v>0</v>
      </c>
      <c r="L223" s="80"/>
      <c r="M223" s="81" t="s">
        <v>0</v>
      </c>
      <c r="N223" s="82" t="s">
        <v>25</v>
      </c>
      <c r="O223" s="83">
        <v>0</v>
      </c>
      <c r="P223" s="83">
        <f t="shared" si="41"/>
        <v>0</v>
      </c>
      <c r="Q223" s="83">
        <v>0</v>
      </c>
      <c r="R223" s="83">
        <f t="shared" si="42"/>
        <v>0</v>
      </c>
      <c r="S223" s="83">
        <v>0</v>
      </c>
      <c r="T223" s="84">
        <f t="shared" si="43"/>
        <v>0</v>
      </c>
      <c r="AR223" s="85" t="s">
        <v>78</v>
      </c>
      <c r="AT223" s="85" t="s">
        <v>75</v>
      </c>
      <c r="AU223" s="85" t="s">
        <v>46</v>
      </c>
      <c r="AY223" s="7" t="s">
        <v>72</v>
      </c>
      <c r="BE223" s="86">
        <f t="shared" si="44"/>
        <v>0</v>
      </c>
      <c r="BF223" s="86">
        <f t="shared" si="45"/>
        <v>0</v>
      </c>
      <c r="BG223" s="86">
        <f t="shared" si="46"/>
        <v>0</v>
      </c>
      <c r="BH223" s="86">
        <f t="shared" si="47"/>
        <v>0</v>
      </c>
      <c r="BI223" s="86">
        <f t="shared" si="48"/>
        <v>0</v>
      </c>
      <c r="BJ223" s="7" t="s">
        <v>44</v>
      </c>
      <c r="BK223" s="86">
        <f t="shared" si="49"/>
        <v>0</v>
      </c>
      <c r="BL223" s="7" t="s">
        <v>79</v>
      </c>
      <c r="BM223" s="85" t="s">
        <v>312</v>
      </c>
    </row>
    <row r="224" spans="2:65" s="1" customFormat="1" ht="16.5" customHeight="1" x14ac:dyDescent="0.2">
      <c r="B224" s="79"/>
      <c r="C224" s="205" t="s">
        <v>184</v>
      </c>
      <c r="D224" s="205" t="s">
        <v>75</v>
      </c>
      <c r="E224" s="206" t="s">
        <v>313</v>
      </c>
      <c r="F224" s="207" t="s">
        <v>920</v>
      </c>
      <c r="G224" s="208" t="s">
        <v>77</v>
      </c>
      <c r="H224" s="209">
        <v>42</v>
      </c>
      <c r="I224" s="210">
        <v>0</v>
      </c>
      <c r="J224" s="211">
        <f t="shared" si="40"/>
        <v>0</v>
      </c>
      <c r="K224" s="207" t="s">
        <v>0</v>
      </c>
      <c r="L224" s="80"/>
      <c r="M224" s="81" t="s">
        <v>0</v>
      </c>
      <c r="N224" s="82" t="s">
        <v>25</v>
      </c>
      <c r="O224" s="83">
        <v>0</v>
      </c>
      <c r="P224" s="83">
        <f t="shared" si="41"/>
        <v>0</v>
      </c>
      <c r="Q224" s="83">
        <v>0</v>
      </c>
      <c r="R224" s="83">
        <f t="shared" si="42"/>
        <v>0</v>
      </c>
      <c r="S224" s="83">
        <v>0</v>
      </c>
      <c r="T224" s="84">
        <f t="shared" si="43"/>
        <v>0</v>
      </c>
      <c r="AR224" s="85" t="s">
        <v>78</v>
      </c>
      <c r="AT224" s="85" t="s">
        <v>75</v>
      </c>
      <c r="AU224" s="85" t="s">
        <v>46</v>
      </c>
      <c r="AY224" s="7" t="s">
        <v>72</v>
      </c>
      <c r="BE224" s="86">
        <f t="shared" si="44"/>
        <v>0</v>
      </c>
      <c r="BF224" s="86">
        <f t="shared" si="45"/>
        <v>0</v>
      </c>
      <c r="BG224" s="86">
        <f t="shared" si="46"/>
        <v>0</v>
      </c>
      <c r="BH224" s="86">
        <f t="shared" si="47"/>
        <v>0</v>
      </c>
      <c r="BI224" s="86">
        <f t="shared" si="48"/>
        <v>0</v>
      </c>
      <c r="BJ224" s="7" t="s">
        <v>44</v>
      </c>
      <c r="BK224" s="86">
        <f t="shared" si="49"/>
        <v>0</v>
      </c>
      <c r="BL224" s="7" t="s">
        <v>79</v>
      </c>
      <c r="BM224" s="85" t="s">
        <v>314</v>
      </c>
    </row>
    <row r="225" spans="2:65" s="1" customFormat="1" ht="16.5" customHeight="1" x14ac:dyDescent="0.2">
      <c r="B225" s="79"/>
      <c r="C225" s="205" t="s">
        <v>187</v>
      </c>
      <c r="D225" s="205" t="s">
        <v>75</v>
      </c>
      <c r="E225" s="206" t="s">
        <v>315</v>
      </c>
      <c r="F225" s="207" t="s">
        <v>919</v>
      </c>
      <c r="G225" s="208" t="s">
        <v>77</v>
      </c>
      <c r="H225" s="209">
        <v>56</v>
      </c>
      <c r="I225" s="210">
        <v>0</v>
      </c>
      <c r="J225" s="211">
        <f t="shared" si="40"/>
        <v>0</v>
      </c>
      <c r="K225" s="207" t="s">
        <v>0</v>
      </c>
      <c r="L225" s="80"/>
      <c r="M225" s="81" t="s">
        <v>0</v>
      </c>
      <c r="N225" s="82" t="s">
        <v>25</v>
      </c>
      <c r="O225" s="83">
        <v>0</v>
      </c>
      <c r="P225" s="83">
        <f t="shared" si="41"/>
        <v>0</v>
      </c>
      <c r="Q225" s="83">
        <v>0</v>
      </c>
      <c r="R225" s="83">
        <f t="shared" si="42"/>
        <v>0</v>
      </c>
      <c r="S225" s="83">
        <v>0</v>
      </c>
      <c r="T225" s="84">
        <f t="shared" si="43"/>
        <v>0</v>
      </c>
      <c r="AR225" s="85" t="s">
        <v>78</v>
      </c>
      <c r="AT225" s="85" t="s">
        <v>75</v>
      </c>
      <c r="AU225" s="85" t="s">
        <v>46</v>
      </c>
      <c r="AY225" s="7" t="s">
        <v>72</v>
      </c>
      <c r="BE225" s="86">
        <f t="shared" si="44"/>
        <v>0</v>
      </c>
      <c r="BF225" s="86">
        <f t="shared" si="45"/>
        <v>0</v>
      </c>
      <c r="BG225" s="86">
        <f t="shared" si="46"/>
        <v>0</v>
      </c>
      <c r="BH225" s="86">
        <f t="shared" si="47"/>
        <v>0</v>
      </c>
      <c r="BI225" s="86">
        <f t="shared" si="48"/>
        <v>0</v>
      </c>
      <c r="BJ225" s="7" t="s">
        <v>44</v>
      </c>
      <c r="BK225" s="86">
        <f t="shared" si="49"/>
        <v>0</v>
      </c>
      <c r="BL225" s="7" t="s">
        <v>79</v>
      </c>
      <c r="BM225" s="85" t="s">
        <v>316</v>
      </c>
    </row>
    <row r="226" spans="2:65" s="1" customFormat="1" ht="16.5" customHeight="1" x14ac:dyDescent="0.2">
      <c r="B226" s="79"/>
      <c r="C226" s="205" t="s">
        <v>190</v>
      </c>
      <c r="D226" s="205" t="s">
        <v>195</v>
      </c>
      <c r="E226" s="206" t="s">
        <v>317</v>
      </c>
      <c r="F226" s="207" t="s">
        <v>318</v>
      </c>
      <c r="G226" s="208" t="s">
        <v>211</v>
      </c>
      <c r="H226" s="209">
        <v>28</v>
      </c>
      <c r="I226" s="210">
        <v>0</v>
      </c>
      <c r="J226" s="211">
        <f t="shared" si="40"/>
        <v>0</v>
      </c>
      <c r="K226" s="207" t="s">
        <v>0</v>
      </c>
      <c r="L226" s="15"/>
      <c r="M226" s="88" t="s">
        <v>0</v>
      </c>
      <c r="N226" s="89" t="s">
        <v>25</v>
      </c>
      <c r="O226" s="83">
        <v>0</v>
      </c>
      <c r="P226" s="83">
        <f t="shared" si="41"/>
        <v>0</v>
      </c>
      <c r="Q226" s="83">
        <v>0</v>
      </c>
      <c r="R226" s="83">
        <f t="shared" si="42"/>
        <v>0</v>
      </c>
      <c r="S226" s="83">
        <v>0</v>
      </c>
      <c r="T226" s="84">
        <f t="shared" si="43"/>
        <v>0</v>
      </c>
      <c r="AR226" s="85" t="s">
        <v>140</v>
      </c>
      <c r="AT226" s="85" t="s">
        <v>195</v>
      </c>
      <c r="AU226" s="85" t="s">
        <v>46</v>
      </c>
      <c r="AY226" s="7" t="s">
        <v>72</v>
      </c>
      <c r="BE226" s="86">
        <f t="shared" si="44"/>
        <v>0</v>
      </c>
      <c r="BF226" s="86">
        <f t="shared" si="45"/>
        <v>0</v>
      </c>
      <c r="BG226" s="86">
        <f t="shared" si="46"/>
        <v>0</v>
      </c>
      <c r="BH226" s="86">
        <f t="shared" si="47"/>
        <v>0</v>
      </c>
      <c r="BI226" s="86">
        <f t="shared" si="48"/>
        <v>0</v>
      </c>
      <c r="BJ226" s="7" t="s">
        <v>44</v>
      </c>
      <c r="BK226" s="86">
        <f t="shared" si="49"/>
        <v>0</v>
      </c>
      <c r="BL226" s="7" t="s">
        <v>140</v>
      </c>
      <c r="BM226" s="85" t="s">
        <v>319</v>
      </c>
    </row>
    <row r="227" spans="2:65" s="1" customFormat="1" ht="16.5" customHeight="1" x14ac:dyDescent="0.2">
      <c r="B227" s="79"/>
      <c r="C227" s="205" t="s">
        <v>194</v>
      </c>
      <c r="D227" s="205" t="s">
        <v>195</v>
      </c>
      <c r="E227" s="206" t="s">
        <v>320</v>
      </c>
      <c r="F227" s="207" t="s">
        <v>321</v>
      </c>
      <c r="G227" s="208" t="s">
        <v>229</v>
      </c>
      <c r="H227" s="209">
        <v>210</v>
      </c>
      <c r="I227" s="210">
        <v>0</v>
      </c>
      <c r="J227" s="211">
        <f t="shared" si="40"/>
        <v>0</v>
      </c>
      <c r="K227" s="207" t="s">
        <v>0</v>
      </c>
      <c r="L227" s="15"/>
      <c r="M227" s="88" t="s">
        <v>0</v>
      </c>
      <c r="N227" s="89" t="s">
        <v>25</v>
      </c>
      <c r="O227" s="83">
        <v>0</v>
      </c>
      <c r="P227" s="83">
        <f t="shared" si="41"/>
        <v>0</v>
      </c>
      <c r="Q227" s="83">
        <v>0</v>
      </c>
      <c r="R227" s="83">
        <f t="shared" si="42"/>
        <v>0</v>
      </c>
      <c r="S227" s="83">
        <v>0</v>
      </c>
      <c r="T227" s="84">
        <f t="shared" si="43"/>
        <v>0</v>
      </c>
      <c r="AR227" s="85" t="s">
        <v>140</v>
      </c>
      <c r="AT227" s="85" t="s">
        <v>195</v>
      </c>
      <c r="AU227" s="85" t="s">
        <v>46</v>
      </c>
      <c r="AY227" s="7" t="s">
        <v>72</v>
      </c>
      <c r="BE227" s="86">
        <f t="shared" si="44"/>
        <v>0</v>
      </c>
      <c r="BF227" s="86">
        <f t="shared" si="45"/>
        <v>0</v>
      </c>
      <c r="BG227" s="86">
        <f t="shared" si="46"/>
        <v>0</v>
      </c>
      <c r="BH227" s="86">
        <f t="shared" si="47"/>
        <v>0</v>
      </c>
      <c r="BI227" s="86">
        <f t="shared" si="48"/>
        <v>0</v>
      </c>
      <c r="BJ227" s="7" t="s">
        <v>44</v>
      </c>
      <c r="BK227" s="86">
        <f t="shared" si="49"/>
        <v>0</v>
      </c>
      <c r="BL227" s="7" t="s">
        <v>140</v>
      </c>
      <c r="BM227" s="85" t="s">
        <v>322</v>
      </c>
    </row>
    <row r="228" spans="2:65" s="1" customFormat="1" ht="16.5" customHeight="1" x14ac:dyDescent="0.2">
      <c r="B228" s="79"/>
      <c r="C228" s="205" t="s">
        <v>203</v>
      </c>
      <c r="D228" s="205" t="s">
        <v>195</v>
      </c>
      <c r="E228" s="206" t="s">
        <v>323</v>
      </c>
      <c r="F228" s="207" t="s">
        <v>324</v>
      </c>
      <c r="G228" s="208" t="s">
        <v>229</v>
      </c>
      <c r="H228" s="209">
        <v>280</v>
      </c>
      <c r="I228" s="210">
        <v>0</v>
      </c>
      <c r="J228" s="211">
        <f t="shared" si="40"/>
        <v>0</v>
      </c>
      <c r="K228" s="207" t="s">
        <v>0</v>
      </c>
      <c r="L228" s="15"/>
      <c r="M228" s="88" t="s">
        <v>0</v>
      </c>
      <c r="N228" s="89" t="s">
        <v>25</v>
      </c>
      <c r="O228" s="83">
        <v>0</v>
      </c>
      <c r="P228" s="83">
        <f t="shared" si="41"/>
        <v>0</v>
      </c>
      <c r="Q228" s="83">
        <v>0</v>
      </c>
      <c r="R228" s="83">
        <f t="shared" si="42"/>
        <v>0</v>
      </c>
      <c r="S228" s="83">
        <v>0</v>
      </c>
      <c r="T228" s="84">
        <f t="shared" si="43"/>
        <v>0</v>
      </c>
      <c r="AR228" s="85" t="s">
        <v>140</v>
      </c>
      <c r="AT228" s="85" t="s">
        <v>195</v>
      </c>
      <c r="AU228" s="85" t="s">
        <v>46</v>
      </c>
      <c r="AY228" s="7" t="s">
        <v>72</v>
      </c>
      <c r="BE228" s="86">
        <f t="shared" si="44"/>
        <v>0</v>
      </c>
      <c r="BF228" s="86">
        <f t="shared" si="45"/>
        <v>0</v>
      </c>
      <c r="BG228" s="86">
        <f t="shared" si="46"/>
        <v>0</v>
      </c>
      <c r="BH228" s="86">
        <f t="shared" si="47"/>
        <v>0</v>
      </c>
      <c r="BI228" s="86">
        <f t="shared" si="48"/>
        <v>0</v>
      </c>
      <c r="BJ228" s="7" t="s">
        <v>44</v>
      </c>
      <c r="BK228" s="86">
        <f t="shared" si="49"/>
        <v>0</v>
      </c>
      <c r="BL228" s="7" t="s">
        <v>140</v>
      </c>
      <c r="BM228" s="85" t="s">
        <v>325</v>
      </c>
    </row>
    <row r="229" spans="2:65" s="1" customFormat="1" ht="16.5" customHeight="1" x14ac:dyDescent="0.2">
      <c r="B229" s="79"/>
      <c r="C229" s="205" t="s">
        <v>208</v>
      </c>
      <c r="D229" s="205" t="s">
        <v>195</v>
      </c>
      <c r="E229" s="206" t="s">
        <v>326</v>
      </c>
      <c r="F229" s="207" t="s">
        <v>327</v>
      </c>
      <c r="G229" s="208" t="s">
        <v>229</v>
      </c>
      <c r="H229" s="209">
        <v>1877</v>
      </c>
      <c r="I229" s="210">
        <v>0</v>
      </c>
      <c r="J229" s="211">
        <f t="shared" si="40"/>
        <v>0</v>
      </c>
      <c r="K229" s="207" t="s">
        <v>0</v>
      </c>
      <c r="L229" s="15"/>
      <c r="M229" s="88" t="s">
        <v>0</v>
      </c>
      <c r="N229" s="89" t="s">
        <v>25</v>
      </c>
      <c r="O229" s="83">
        <v>0</v>
      </c>
      <c r="P229" s="83">
        <f t="shared" si="41"/>
        <v>0</v>
      </c>
      <c r="Q229" s="83">
        <v>0</v>
      </c>
      <c r="R229" s="83">
        <f t="shared" si="42"/>
        <v>0</v>
      </c>
      <c r="S229" s="83">
        <v>0</v>
      </c>
      <c r="T229" s="84">
        <f t="shared" si="43"/>
        <v>0</v>
      </c>
      <c r="AR229" s="85" t="s">
        <v>140</v>
      </c>
      <c r="AT229" s="85" t="s">
        <v>195</v>
      </c>
      <c r="AU229" s="85" t="s">
        <v>46</v>
      </c>
      <c r="AY229" s="7" t="s">
        <v>72</v>
      </c>
      <c r="BE229" s="86">
        <f t="shared" si="44"/>
        <v>0</v>
      </c>
      <c r="BF229" s="86">
        <f t="shared" si="45"/>
        <v>0</v>
      </c>
      <c r="BG229" s="86">
        <f t="shared" si="46"/>
        <v>0</v>
      </c>
      <c r="BH229" s="86">
        <f t="shared" si="47"/>
        <v>0</v>
      </c>
      <c r="BI229" s="86">
        <f t="shared" si="48"/>
        <v>0</v>
      </c>
      <c r="BJ229" s="7" t="s">
        <v>44</v>
      </c>
      <c r="BK229" s="86">
        <f t="shared" si="49"/>
        <v>0</v>
      </c>
      <c r="BL229" s="7" t="s">
        <v>140</v>
      </c>
      <c r="BM229" s="85" t="s">
        <v>328</v>
      </c>
    </row>
    <row r="230" spans="2:65" s="1" customFormat="1" ht="16.5" customHeight="1" x14ac:dyDescent="0.2">
      <c r="B230" s="79"/>
      <c r="C230" s="205" t="s">
        <v>213</v>
      </c>
      <c r="D230" s="205" t="s">
        <v>195</v>
      </c>
      <c r="E230" s="206" t="s">
        <v>329</v>
      </c>
      <c r="F230" s="207" t="s">
        <v>330</v>
      </c>
      <c r="G230" s="208" t="s">
        <v>211</v>
      </c>
      <c r="H230" s="209">
        <v>1</v>
      </c>
      <c r="I230" s="210">
        <v>0</v>
      </c>
      <c r="J230" s="211">
        <f t="shared" si="40"/>
        <v>0</v>
      </c>
      <c r="K230" s="207" t="s">
        <v>0</v>
      </c>
      <c r="L230" s="15"/>
      <c r="M230" s="88" t="s">
        <v>0</v>
      </c>
      <c r="N230" s="89" t="s">
        <v>25</v>
      </c>
      <c r="O230" s="83">
        <v>0</v>
      </c>
      <c r="P230" s="83">
        <f t="shared" si="41"/>
        <v>0</v>
      </c>
      <c r="Q230" s="83">
        <v>0</v>
      </c>
      <c r="R230" s="83">
        <f t="shared" si="42"/>
        <v>0</v>
      </c>
      <c r="S230" s="83">
        <v>0</v>
      </c>
      <c r="T230" s="84">
        <f t="shared" si="43"/>
        <v>0</v>
      </c>
      <c r="AR230" s="85" t="s">
        <v>140</v>
      </c>
      <c r="AT230" s="85" t="s">
        <v>195</v>
      </c>
      <c r="AU230" s="85" t="s">
        <v>46</v>
      </c>
      <c r="AY230" s="7" t="s">
        <v>72</v>
      </c>
      <c r="BE230" s="86">
        <f t="shared" si="44"/>
        <v>0</v>
      </c>
      <c r="BF230" s="86">
        <f t="shared" si="45"/>
        <v>0</v>
      </c>
      <c r="BG230" s="86">
        <f t="shared" si="46"/>
        <v>0</v>
      </c>
      <c r="BH230" s="86">
        <f t="shared" si="47"/>
        <v>0</v>
      </c>
      <c r="BI230" s="86">
        <f t="shared" si="48"/>
        <v>0</v>
      </c>
      <c r="BJ230" s="7" t="s">
        <v>44</v>
      </c>
      <c r="BK230" s="86">
        <f t="shared" si="49"/>
        <v>0</v>
      </c>
      <c r="BL230" s="7" t="s">
        <v>140</v>
      </c>
      <c r="BM230" s="85" t="s">
        <v>331</v>
      </c>
    </row>
    <row r="231" spans="2:65" s="1" customFormat="1" ht="21.75" customHeight="1" x14ac:dyDescent="0.2">
      <c r="B231" s="79"/>
      <c r="C231" s="205" t="s">
        <v>217</v>
      </c>
      <c r="D231" s="205" t="s">
        <v>195</v>
      </c>
      <c r="E231" s="206" t="s">
        <v>332</v>
      </c>
      <c r="F231" s="207" t="s">
        <v>333</v>
      </c>
      <c r="G231" s="208" t="s">
        <v>77</v>
      </c>
      <c r="H231" s="209">
        <v>1</v>
      </c>
      <c r="I231" s="210">
        <v>0</v>
      </c>
      <c r="J231" s="211">
        <f t="shared" si="40"/>
        <v>0</v>
      </c>
      <c r="K231" s="207" t="s">
        <v>0</v>
      </c>
      <c r="L231" s="15"/>
      <c r="M231" s="88" t="s">
        <v>0</v>
      </c>
      <c r="N231" s="89" t="s">
        <v>25</v>
      </c>
      <c r="O231" s="83">
        <v>1.1599999999999999</v>
      </c>
      <c r="P231" s="83">
        <f t="shared" si="41"/>
        <v>1.1599999999999999</v>
      </c>
      <c r="Q231" s="83">
        <v>0</v>
      </c>
      <c r="R231" s="83">
        <f t="shared" si="42"/>
        <v>0</v>
      </c>
      <c r="S231" s="83">
        <v>0</v>
      </c>
      <c r="T231" s="84">
        <f t="shared" si="43"/>
        <v>0</v>
      </c>
      <c r="AR231" s="85" t="s">
        <v>140</v>
      </c>
      <c r="AT231" s="85" t="s">
        <v>195</v>
      </c>
      <c r="AU231" s="85" t="s">
        <v>46</v>
      </c>
      <c r="AY231" s="7" t="s">
        <v>72</v>
      </c>
      <c r="BE231" s="86">
        <f t="shared" si="44"/>
        <v>0</v>
      </c>
      <c r="BF231" s="86">
        <f t="shared" si="45"/>
        <v>0</v>
      </c>
      <c r="BG231" s="86">
        <f t="shared" si="46"/>
        <v>0</v>
      </c>
      <c r="BH231" s="86">
        <f t="shared" si="47"/>
        <v>0</v>
      </c>
      <c r="BI231" s="86">
        <f t="shared" si="48"/>
        <v>0</v>
      </c>
      <c r="BJ231" s="7" t="s">
        <v>44</v>
      </c>
      <c r="BK231" s="86">
        <f t="shared" si="49"/>
        <v>0</v>
      </c>
      <c r="BL231" s="7" t="s">
        <v>140</v>
      </c>
      <c r="BM231" s="85" t="s">
        <v>334</v>
      </c>
    </row>
    <row r="232" spans="2:65" s="1" customFormat="1" ht="16.5" customHeight="1" x14ac:dyDescent="0.2">
      <c r="B232" s="79"/>
      <c r="C232" s="205" t="s">
        <v>221</v>
      </c>
      <c r="D232" s="205" t="s">
        <v>195</v>
      </c>
      <c r="E232" s="206" t="s">
        <v>335</v>
      </c>
      <c r="F232" s="207" t="s">
        <v>336</v>
      </c>
      <c r="G232" s="208" t="s">
        <v>211</v>
      </c>
      <c r="H232" s="209">
        <v>1</v>
      </c>
      <c r="I232" s="210">
        <v>0</v>
      </c>
      <c r="J232" s="211">
        <f t="shared" si="40"/>
        <v>0</v>
      </c>
      <c r="K232" s="207" t="s">
        <v>0</v>
      </c>
      <c r="L232" s="15"/>
      <c r="M232" s="88" t="s">
        <v>0</v>
      </c>
      <c r="N232" s="89" t="s">
        <v>25</v>
      </c>
      <c r="O232" s="83">
        <v>0</v>
      </c>
      <c r="P232" s="83">
        <f t="shared" si="41"/>
        <v>0</v>
      </c>
      <c r="Q232" s="83">
        <v>0</v>
      </c>
      <c r="R232" s="83">
        <f t="shared" si="42"/>
        <v>0</v>
      </c>
      <c r="S232" s="83">
        <v>0</v>
      </c>
      <c r="T232" s="84">
        <f t="shared" si="43"/>
        <v>0</v>
      </c>
      <c r="AR232" s="85" t="s">
        <v>140</v>
      </c>
      <c r="AT232" s="85" t="s">
        <v>195</v>
      </c>
      <c r="AU232" s="85" t="s">
        <v>46</v>
      </c>
      <c r="AY232" s="7" t="s">
        <v>72</v>
      </c>
      <c r="BE232" s="86">
        <f t="shared" si="44"/>
        <v>0</v>
      </c>
      <c r="BF232" s="86">
        <f t="shared" si="45"/>
        <v>0</v>
      </c>
      <c r="BG232" s="86">
        <f t="shared" si="46"/>
        <v>0</v>
      </c>
      <c r="BH232" s="86">
        <f t="shared" si="47"/>
        <v>0</v>
      </c>
      <c r="BI232" s="86">
        <f t="shared" si="48"/>
        <v>0</v>
      </c>
      <c r="BJ232" s="7" t="s">
        <v>44</v>
      </c>
      <c r="BK232" s="86">
        <f t="shared" si="49"/>
        <v>0</v>
      </c>
      <c r="BL232" s="7" t="s">
        <v>140</v>
      </c>
      <c r="BM232" s="85" t="s">
        <v>337</v>
      </c>
    </row>
    <row r="233" spans="2:65" s="1" customFormat="1" ht="60" customHeight="1" x14ac:dyDescent="0.2">
      <c r="B233" s="79"/>
      <c r="C233" s="205" t="s">
        <v>44</v>
      </c>
      <c r="D233" s="205" t="s">
        <v>75</v>
      </c>
      <c r="E233" s="206" t="s">
        <v>338</v>
      </c>
      <c r="F233" s="207" t="s">
        <v>921</v>
      </c>
      <c r="G233" s="208" t="s">
        <v>77</v>
      </c>
      <c r="H233" s="209">
        <v>6</v>
      </c>
      <c r="I233" s="210">
        <v>0</v>
      </c>
      <c r="J233" s="211">
        <f t="shared" si="40"/>
        <v>0</v>
      </c>
      <c r="K233" s="207" t="s">
        <v>0</v>
      </c>
      <c r="L233" s="80"/>
      <c r="M233" s="81" t="s">
        <v>0</v>
      </c>
      <c r="N233" s="82" t="s">
        <v>25</v>
      </c>
      <c r="O233" s="83">
        <v>0</v>
      </c>
      <c r="P233" s="83">
        <f t="shared" si="41"/>
        <v>0</v>
      </c>
      <c r="Q233" s="83">
        <v>0</v>
      </c>
      <c r="R233" s="83">
        <f t="shared" si="42"/>
        <v>0</v>
      </c>
      <c r="S233" s="83">
        <v>0</v>
      </c>
      <c r="T233" s="84">
        <f t="shared" si="43"/>
        <v>0</v>
      </c>
      <c r="AR233" s="85" t="s">
        <v>190</v>
      </c>
      <c r="AT233" s="85" t="s">
        <v>75</v>
      </c>
      <c r="AU233" s="85" t="s">
        <v>46</v>
      </c>
      <c r="AY233" s="7" t="s">
        <v>72</v>
      </c>
      <c r="BE233" s="86">
        <f t="shared" si="44"/>
        <v>0</v>
      </c>
      <c r="BF233" s="86">
        <f t="shared" si="45"/>
        <v>0</v>
      </c>
      <c r="BG233" s="86">
        <f t="shared" si="46"/>
        <v>0</v>
      </c>
      <c r="BH233" s="86">
        <f t="shared" si="47"/>
        <v>0</v>
      </c>
      <c r="BI233" s="86">
        <f t="shared" si="48"/>
        <v>0</v>
      </c>
      <c r="BJ233" s="7" t="s">
        <v>44</v>
      </c>
      <c r="BK233" s="86">
        <f t="shared" si="49"/>
        <v>0</v>
      </c>
      <c r="BL233" s="7" t="s">
        <v>140</v>
      </c>
      <c r="BM233" s="85" t="s">
        <v>339</v>
      </c>
    </row>
    <row r="234" spans="2:65" s="1" customFormat="1" ht="49.9" customHeight="1" x14ac:dyDescent="0.2">
      <c r="B234" s="79"/>
      <c r="C234" s="205" t="s">
        <v>46</v>
      </c>
      <c r="D234" s="205" t="s">
        <v>75</v>
      </c>
      <c r="E234" s="206" t="s">
        <v>340</v>
      </c>
      <c r="F234" s="207" t="s">
        <v>907</v>
      </c>
      <c r="G234" s="208" t="s">
        <v>77</v>
      </c>
      <c r="H234" s="209">
        <v>31</v>
      </c>
      <c r="I234" s="210">
        <v>0</v>
      </c>
      <c r="J234" s="211">
        <f t="shared" si="40"/>
        <v>0</v>
      </c>
      <c r="K234" s="207" t="s">
        <v>0</v>
      </c>
      <c r="L234" s="80"/>
      <c r="M234" s="81" t="s">
        <v>0</v>
      </c>
      <c r="N234" s="82" t="s">
        <v>25</v>
      </c>
      <c r="O234" s="83">
        <v>0</v>
      </c>
      <c r="P234" s="83">
        <f t="shared" si="41"/>
        <v>0</v>
      </c>
      <c r="Q234" s="83">
        <v>0</v>
      </c>
      <c r="R234" s="83">
        <f t="shared" si="42"/>
        <v>0</v>
      </c>
      <c r="S234" s="83">
        <v>0</v>
      </c>
      <c r="T234" s="84">
        <f t="shared" si="43"/>
        <v>0</v>
      </c>
      <c r="AR234" s="85" t="s">
        <v>190</v>
      </c>
      <c r="AT234" s="85" t="s">
        <v>75</v>
      </c>
      <c r="AU234" s="85" t="s">
        <v>46</v>
      </c>
      <c r="AY234" s="7" t="s">
        <v>72</v>
      </c>
      <c r="BE234" s="86">
        <f t="shared" si="44"/>
        <v>0</v>
      </c>
      <c r="BF234" s="86">
        <f t="shared" si="45"/>
        <v>0</v>
      </c>
      <c r="BG234" s="86">
        <f t="shared" si="46"/>
        <v>0</v>
      </c>
      <c r="BH234" s="86">
        <f t="shared" si="47"/>
        <v>0</v>
      </c>
      <c r="BI234" s="86">
        <f t="shared" si="48"/>
        <v>0</v>
      </c>
      <c r="BJ234" s="7" t="s">
        <v>44</v>
      </c>
      <c r="BK234" s="86">
        <f t="shared" si="49"/>
        <v>0</v>
      </c>
      <c r="BL234" s="7" t="s">
        <v>140</v>
      </c>
      <c r="BM234" s="85" t="s">
        <v>341</v>
      </c>
    </row>
    <row r="235" spans="2:65" s="1" customFormat="1" ht="49.9" customHeight="1" x14ac:dyDescent="0.2">
      <c r="B235" s="79"/>
      <c r="C235" s="205" t="s">
        <v>88</v>
      </c>
      <c r="D235" s="205" t="s">
        <v>75</v>
      </c>
      <c r="E235" s="206" t="s">
        <v>342</v>
      </c>
      <c r="F235" s="207" t="s">
        <v>908</v>
      </c>
      <c r="G235" s="208" t="s">
        <v>77</v>
      </c>
      <c r="H235" s="209">
        <v>9</v>
      </c>
      <c r="I235" s="210">
        <v>0</v>
      </c>
      <c r="J235" s="211">
        <f t="shared" si="40"/>
        <v>0</v>
      </c>
      <c r="K235" s="207" t="s">
        <v>0</v>
      </c>
      <c r="L235" s="80"/>
      <c r="M235" s="81" t="s">
        <v>0</v>
      </c>
      <c r="N235" s="82" t="s">
        <v>25</v>
      </c>
      <c r="O235" s="83">
        <v>0</v>
      </c>
      <c r="P235" s="83">
        <f t="shared" si="41"/>
        <v>0</v>
      </c>
      <c r="Q235" s="83">
        <v>0</v>
      </c>
      <c r="R235" s="83">
        <f t="shared" si="42"/>
        <v>0</v>
      </c>
      <c r="S235" s="83">
        <v>0</v>
      </c>
      <c r="T235" s="84">
        <f t="shared" si="43"/>
        <v>0</v>
      </c>
      <c r="AR235" s="85" t="s">
        <v>190</v>
      </c>
      <c r="AT235" s="85" t="s">
        <v>75</v>
      </c>
      <c r="AU235" s="85" t="s">
        <v>46</v>
      </c>
      <c r="AY235" s="7" t="s">
        <v>72</v>
      </c>
      <c r="BE235" s="86">
        <f t="shared" si="44"/>
        <v>0</v>
      </c>
      <c r="BF235" s="86">
        <f t="shared" si="45"/>
        <v>0</v>
      </c>
      <c r="BG235" s="86">
        <f t="shared" si="46"/>
        <v>0</v>
      </c>
      <c r="BH235" s="86">
        <f t="shared" si="47"/>
        <v>0</v>
      </c>
      <c r="BI235" s="86">
        <f t="shared" si="48"/>
        <v>0</v>
      </c>
      <c r="BJ235" s="7" t="s">
        <v>44</v>
      </c>
      <c r="BK235" s="86">
        <f t="shared" si="49"/>
        <v>0</v>
      </c>
      <c r="BL235" s="7" t="s">
        <v>140</v>
      </c>
      <c r="BM235" s="85" t="s">
        <v>343</v>
      </c>
    </row>
    <row r="236" spans="2:65" s="1" customFormat="1" ht="49.9" customHeight="1" x14ac:dyDescent="0.2">
      <c r="B236" s="79"/>
      <c r="C236" s="205" t="s">
        <v>79</v>
      </c>
      <c r="D236" s="205" t="s">
        <v>75</v>
      </c>
      <c r="E236" s="206" t="s">
        <v>344</v>
      </c>
      <c r="F236" s="207" t="s">
        <v>909</v>
      </c>
      <c r="G236" s="208" t="s">
        <v>77</v>
      </c>
      <c r="H236" s="209">
        <v>4</v>
      </c>
      <c r="I236" s="210">
        <v>0</v>
      </c>
      <c r="J236" s="211">
        <f t="shared" si="40"/>
        <v>0</v>
      </c>
      <c r="K236" s="207" t="s">
        <v>0</v>
      </c>
      <c r="L236" s="80"/>
      <c r="M236" s="81" t="s">
        <v>0</v>
      </c>
      <c r="N236" s="82" t="s">
        <v>25</v>
      </c>
      <c r="O236" s="83">
        <v>0</v>
      </c>
      <c r="P236" s="83">
        <f t="shared" si="41"/>
        <v>0</v>
      </c>
      <c r="Q236" s="83">
        <v>0</v>
      </c>
      <c r="R236" s="83">
        <f t="shared" si="42"/>
        <v>0</v>
      </c>
      <c r="S236" s="83">
        <v>0</v>
      </c>
      <c r="T236" s="84">
        <f t="shared" si="43"/>
        <v>0</v>
      </c>
      <c r="AR236" s="85" t="s">
        <v>190</v>
      </c>
      <c r="AT236" s="85" t="s">
        <v>75</v>
      </c>
      <c r="AU236" s="85" t="s">
        <v>46</v>
      </c>
      <c r="AY236" s="7" t="s">
        <v>72</v>
      </c>
      <c r="BE236" s="86">
        <f t="shared" si="44"/>
        <v>0</v>
      </c>
      <c r="BF236" s="86">
        <f t="shared" si="45"/>
        <v>0</v>
      </c>
      <c r="BG236" s="86">
        <f t="shared" si="46"/>
        <v>0</v>
      </c>
      <c r="BH236" s="86">
        <f t="shared" si="47"/>
        <v>0</v>
      </c>
      <c r="BI236" s="86">
        <f t="shared" si="48"/>
        <v>0</v>
      </c>
      <c r="BJ236" s="7" t="s">
        <v>44</v>
      </c>
      <c r="BK236" s="86">
        <f t="shared" si="49"/>
        <v>0</v>
      </c>
      <c r="BL236" s="7" t="s">
        <v>140</v>
      </c>
      <c r="BM236" s="85" t="s">
        <v>345</v>
      </c>
    </row>
    <row r="237" spans="2:65" s="1" customFormat="1" ht="40.15" customHeight="1" x14ac:dyDescent="0.2">
      <c r="B237" s="79"/>
      <c r="C237" s="205" t="s">
        <v>93</v>
      </c>
      <c r="D237" s="205" t="s">
        <v>75</v>
      </c>
      <c r="E237" s="206" t="s">
        <v>346</v>
      </c>
      <c r="F237" s="207" t="s">
        <v>917</v>
      </c>
      <c r="G237" s="208" t="s">
        <v>77</v>
      </c>
      <c r="H237" s="209">
        <v>1</v>
      </c>
      <c r="I237" s="210">
        <v>0</v>
      </c>
      <c r="J237" s="211">
        <f t="shared" si="40"/>
        <v>0</v>
      </c>
      <c r="K237" s="207" t="s">
        <v>0</v>
      </c>
      <c r="L237" s="80"/>
      <c r="M237" s="81" t="s">
        <v>0</v>
      </c>
      <c r="N237" s="82" t="s">
        <v>25</v>
      </c>
      <c r="O237" s="83">
        <v>0</v>
      </c>
      <c r="P237" s="83">
        <f t="shared" si="41"/>
        <v>0</v>
      </c>
      <c r="Q237" s="83">
        <v>0</v>
      </c>
      <c r="R237" s="83">
        <f t="shared" si="42"/>
        <v>0</v>
      </c>
      <c r="S237" s="83">
        <v>0</v>
      </c>
      <c r="T237" s="84">
        <f t="shared" si="43"/>
        <v>0</v>
      </c>
      <c r="AR237" s="85" t="s">
        <v>190</v>
      </c>
      <c r="AT237" s="85" t="s">
        <v>75</v>
      </c>
      <c r="AU237" s="85" t="s">
        <v>46</v>
      </c>
      <c r="AY237" s="7" t="s">
        <v>72</v>
      </c>
      <c r="BE237" s="86">
        <f t="shared" si="44"/>
        <v>0</v>
      </c>
      <c r="BF237" s="86">
        <f t="shared" si="45"/>
        <v>0</v>
      </c>
      <c r="BG237" s="86">
        <f t="shared" si="46"/>
        <v>0</v>
      </c>
      <c r="BH237" s="86">
        <f t="shared" si="47"/>
        <v>0</v>
      </c>
      <c r="BI237" s="86">
        <f t="shared" si="48"/>
        <v>0</v>
      </c>
      <c r="BJ237" s="7" t="s">
        <v>44</v>
      </c>
      <c r="BK237" s="86">
        <f t="shared" si="49"/>
        <v>0</v>
      </c>
      <c r="BL237" s="7" t="s">
        <v>140</v>
      </c>
      <c r="BM237" s="85" t="s">
        <v>347</v>
      </c>
    </row>
    <row r="238" spans="2:65" s="1" customFormat="1" ht="60" customHeight="1" x14ac:dyDescent="0.2">
      <c r="B238" s="79"/>
      <c r="C238" s="205" t="s">
        <v>108</v>
      </c>
      <c r="D238" s="205" t="s">
        <v>75</v>
      </c>
      <c r="E238" s="206" t="s">
        <v>348</v>
      </c>
      <c r="F238" s="207" t="s">
        <v>910</v>
      </c>
      <c r="G238" s="208" t="s">
        <v>77</v>
      </c>
      <c r="H238" s="209">
        <v>7</v>
      </c>
      <c r="I238" s="210">
        <v>0</v>
      </c>
      <c r="J238" s="211">
        <f t="shared" si="40"/>
        <v>0</v>
      </c>
      <c r="K238" s="207" t="s">
        <v>0</v>
      </c>
      <c r="L238" s="80"/>
      <c r="M238" s="81" t="s">
        <v>0</v>
      </c>
      <c r="N238" s="82" t="s">
        <v>25</v>
      </c>
      <c r="O238" s="83">
        <v>0</v>
      </c>
      <c r="P238" s="83">
        <f t="shared" si="41"/>
        <v>0</v>
      </c>
      <c r="Q238" s="83">
        <v>0</v>
      </c>
      <c r="R238" s="83">
        <f t="shared" si="42"/>
        <v>0</v>
      </c>
      <c r="S238" s="83">
        <v>0</v>
      </c>
      <c r="T238" s="84">
        <f t="shared" si="43"/>
        <v>0</v>
      </c>
      <c r="AR238" s="85" t="s">
        <v>190</v>
      </c>
      <c r="AT238" s="85" t="s">
        <v>75</v>
      </c>
      <c r="AU238" s="85" t="s">
        <v>46</v>
      </c>
      <c r="AY238" s="7" t="s">
        <v>72</v>
      </c>
      <c r="BE238" s="86">
        <f t="shared" si="44"/>
        <v>0</v>
      </c>
      <c r="BF238" s="86">
        <f t="shared" si="45"/>
        <v>0</v>
      </c>
      <c r="BG238" s="86">
        <f t="shared" si="46"/>
        <v>0</v>
      </c>
      <c r="BH238" s="86">
        <f t="shared" si="47"/>
        <v>0</v>
      </c>
      <c r="BI238" s="86">
        <f t="shared" si="48"/>
        <v>0</v>
      </c>
      <c r="BJ238" s="7" t="s">
        <v>44</v>
      </c>
      <c r="BK238" s="86">
        <f t="shared" si="49"/>
        <v>0</v>
      </c>
      <c r="BL238" s="7" t="s">
        <v>140</v>
      </c>
      <c r="BM238" s="85" t="s">
        <v>349</v>
      </c>
    </row>
    <row r="239" spans="2:65" s="1" customFormat="1" ht="60" customHeight="1" x14ac:dyDescent="0.2">
      <c r="B239" s="79"/>
      <c r="C239" s="205" t="s">
        <v>111</v>
      </c>
      <c r="D239" s="205" t="s">
        <v>75</v>
      </c>
      <c r="E239" s="206" t="s">
        <v>350</v>
      </c>
      <c r="F239" s="207" t="s">
        <v>912</v>
      </c>
      <c r="G239" s="208" t="s">
        <v>77</v>
      </c>
      <c r="H239" s="209">
        <v>3</v>
      </c>
      <c r="I239" s="210">
        <v>0</v>
      </c>
      <c r="J239" s="211">
        <f t="shared" si="40"/>
        <v>0</v>
      </c>
      <c r="K239" s="207" t="s">
        <v>0</v>
      </c>
      <c r="L239" s="80"/>
      <c r="M239" s="81" t="s">
        <v>0</v>
      </c>
      <c r="N239" s="82" t="s">
        <v>25</v>
      </c>
      <c r="O239" s="83">
        <v>0</v>
      </c>
      <c r="P239" s="83">
        <f t="shared" si="41"/>
        <v>0</v>
      </c>
      <c r="Q239" s="83">
        <v>0</v>
      </c>
      <c r="R239" s="83">
        <f t="shared" si="42"/>
        <v>0</v>
      </c>
      <c r="S239" s="83">
        <v>0</v>
      </c>
      <c r="T239" s="84">
        <f t="shared" si="43"/>
        <v>0</v>
      </c>
      <c r="AR239" s="85" t="s">
        <v>190</v>
      </c>
      <c r="AT239" s="85" t="s">
        <v>75</v>
      </c>
      <c r="AU239" s="85" t="s">
        <v>46</v>
      </c>
      <c r="AY239" s="7" t="s">
        <v>72</v>
      </c>
      <c r="BE239" s="86">
        <f t="shared" si="44"/>
        <v>0</v>
      </c>
      <c r="BF239" s="86">
        <f t="shared" si="45"/>
        <v>0</v>
      </c>
      <c r="BG239" s="86">
        <f t="shared" si="46"/>
        <v>0</v>
      </c>
      <c r="BH239" s="86">
        <f t="shared" si="47"/>
        <v>0</v>
      </c>
      <c r="BI239" s="86">
        <f t="shared" si="48"/>
        <v>0</v>
      </c>
      <c r="BJ239" s="7" t="s">
        <v>44</v>
      </c>
      <c r="BK239" s="86">
        <f t="shared" si="49"/>
        <v>0</v>
      </c>
      <c r="BL239" s="7" t="s">
        <v>140</v>
      </c>
      <c r="BM239" s="85" t="s">
        <v>351</v>
      </c>
    </row>
    <row r="240" spans="2:65" s="1" customFormat="1" ht="60" customHeight="1" x14ac:dyDescent="0.2">
      <c r="B240" s="79"/>
      <c r="C240" s="205" t="s">
        <v>78</v>
      </c>
      <c r="D240" s="205" t="s">
        <v>75</v>
      </c>
      <c r="E240" s="206" t="s">
        <v>352</v>
      </c>
      <c r="F240" s="207" t="s">
        <v>913</v>
      </c>
      <c r="G240" s="208" t="s">
        <v>77</v>
      </c>
      <c r="H240" s="209">
        <v>2</v>
      </c>
      <c r="I240" s="210">
        <v>0</v>
      </c>
      <c r="J240" s="211">
        <f t="shared" si="40"/>
        <v>0</v>
      </c>
      <c r="K240" s="207" t="s">
        <v>0</v>
      </c>
      <c r="L240" s="80"/>
      <c r="M240" s="81" t="s">
        <v>0</v>
      </c>
      <c r="N240" s="82" t="s">
        <v>25</v>
      </c>
      <c r="O240" s="83">
        <v>0</v>
      </c>
      <c r="P240" s="83">
        <f t="shared" si="41"/>
        <v>0</v>
      </c>
      <c r="Q240" s="83">
        <v>0</v>
      </c>
      <c r="R240" s="83">
        <f t="shared" si="42"/>
        <v>0</v>
      </c>
      <c r="S240" s="83">
        <v>0</v>
      </c>
      <c r="T240" s="84">
        <f t="shared" si="43"/>
        <v>0</v>
      </c>
      <c r="AR240" s="85" t="s">
        <v>190</v>
      </c>
      <c r="AT240" s="85" t="s">
        <v>75</v>
      </c>
      <c r="AU240" s="85" t="s">
        <v>46</v>
      </c>
      <c r="AY240" s="7" t="s">
        <v>72</v>
      </c>
      <c r="BE240" s="86">
        <f t="shared" si="44"/>
        <v>0</v>
      </c>
      <c r="BF240" s="86">
        <f t="shared" si="45"/>
        <v>0</v>
      </c>
      <c r="BG240" s="86">
        <f t="shared" si="46"/>
        <v>0</v>
      </c>
      <c r="BH240" s="86">
        <f t="shared" si="47"/>
        <v>0</v>
      </c>
      <c r="BI240" s="86">
        <f t="shared" si="48"/>
        <v>0</v>
      </c>
      <c r="BJ240" s="7" t="s">
        <v>44</v>
      </c>
      <c r="BK240" s="86">
        <f t="shared" si="49"/>
        <v>0</v>
      </c>
      <c r="BL240" s="7" t="s">
        <v>140</v>
      </c>
      <c r="BM240" s="85" t="s">
        <v>353</v>
      </c>
    </row>
    <row r="241" spans="2:65" s="1" customFormat="1" ht="79.900000000000006" customHeight="1" x14ac:dyDescent="0.2">
      <c r="B241" s="79"/>
      <c r="C241" s="205" t="s">
        <v>116</v>
      </c>
      <c r="D241" s="205" t="s">
        <v>75</v>
      </c>
      <c r="E241" s="206" t="s">
        <v>354</v>
      </c>
      <c r="F241" s="207" t="s">
        <v>911</v>
      </c>
      <c r="G241" s="208" t="s">
        <v>77</v>
      </c>
      <c r="H241" s="209">
        <v>1</v>
      </c>
      <c r="I241" s="210">
        <v>0</v>
      </c>
      <c r="J241" s="211">
        <f t="shared" si="40"/>
        <v>0</v>
      </c>
      <c r="K241" s="207" t="s">
        <v>0</v>
      </c>
      <c r="L241" s="80"/>
      <c r="M241" s="81" t="s">
        <v>0</v>
      </c>
      <c r="N241" s="82" t="s">
        <v>25</v>
      </c>
      <c r="O241" s="83">
        <v>0</v>
      </c>
      <c r="P241" s="83">
        <f t="shared" si="41"/>
        <v>0</v>
      </c>
      <c r="Q241" s="83">
        <v>0</v>
      </c>
      <c r="R241" s="83">
        <f t="shared" si="42"/>
        <v>0</v>
      </c>
      <c r="S241" s="83">
        <v>0</v>
      </c>
      <c r="T241" s="84">
        <f t="shared" si="43"/>
        <v>0</v>
      </c>
      <c r="AR241" s="85" t="s">
        <v>190</v>
      </c>
      <c r="AT241" s="85" t="s">
        <v>75</v>
      </c>
      <c r="AU241" s="85" t="s">
        <v>46</v>
      </c>
      <c r="AY241" s="7" t="s">
        <v>72</v>
      </c>
      <c r="BE241" s="86">
        <f t="shared" si="44"/>
        <v>0</v>
      </c>
      <c r="BF241" s="86">
        <f t="shared" si="45"/>
        <v>0</v>
      </c>
      <c r="BG241" s="86">
        <f t="shared" si="46"/>
        <v>0</v>
      </c>
      <c r="BH241" s="86">
        <f t="shared" si="47"/>
        <v>0</v>
      </c>
      <c r="BI241" s="86">
        <f t="shared" si="48"/>
        <v>0</v>
      </c>
      <c r="BJ241" s="7" t="s">
        <v>44</v>
      </c>
      <c r="BK241" s="86">
        <f t="shared" si="49"/>
        <v>0</v>
      </c>
      <c r="BL241" s="7" t="s">
        <v>140</v>
      </c>
      <c r="BM241" s="85" t="s">
        <v>355</v>
      </c>
    </row>
    <row r="242" spans="2:65" s="1" customFormat="1" ht="16.5" customHeight="1" x14ac:dyDescent="0.2">
      <c r="B242" s="79"/>
      <c r="C242" s="205" t="s">
        <v>119</v>
      </c>
      <c r="D242" s="205" t="s">
        <v>195</v>
      </c>
      <c r="E242" s="206" t="s">
        <v>356</v>
      </c>
      <c r="F242" s="207" t="s">
        <v>357</v>
      </c>
      <c r="G242" s="208" t="s">
        <v>0</v>
      </c>
      <c r="H242" s="209">
        <v>64</v>
      </c>
      <c r="I242" s="210">
        <v>0</v>
      </c>
      <c r="J242" s="211">
        <f t="shared" si="40"/>
        <v>0</v>
      </c>
      <c r="K242" s="207" t="s">
        <v>0</v>
      </c>
      <c r="L242" s="15"/>
      <c r="M242" s="88" t="s">
        <v>0</v>
      </c>
      <c r="N242" s="89" t="s">
        <v>25</v>
      </c>
      <c r="O242" s="83">
        <v>0</v>
      </c>
      <c r="P242" s="83">
        <f t="shared" si="41"/>
        <v>0</v>
      </c>
      <c r="Q242" s="83">
        <v>0</v>
      </c>
      <c r="R242" s="83">
        <f t="shared" si="42"/>
        <v>0</v>
      </c>
      <c r="S242" s="83">
        <v>0</v>
      </c>
      <c r="T242" s="84">
        <f t="shared" si="43"/>
        <v>0</v>
      </c>
      <c r="AR242" s="85" t="s">
        <v>140</v>
      </c>
      <c r="AT242" s="85" t="s">
        <v>195</v>
      </c>
      <c r="AU242" s="85" t="s">
        <v>46</v>
      </c>
      <c r="AY242" s="7" t="s">
        <v>72</v>
      </c>
      <c r="BE242" s="86">
        <f t="shared" si="44"/>
        <v>0</v>
      </c>
      <c r="BF242" s="86">
        <f t="shared" si="45"/>
        <v>0</v>
      </c>
      <c r="BG242" s="86">
        <f t="shared" si="46"/>
        <v>0</v>
      </c>
      <c r="BH242" s="86">
        <f t="shared" si="47"/>
        <v>0</v>
      </c>
      <c r="BI242" s="86">
        <f t="shared" si="48"/>
        <v>0</v>
      </c>
      <c r="BJ242" s="7" t="s">
        <v>44</v>
      </c>
      <c r="BK242" s="86">
        <f t="shared" si="49"/>
        <v>0</v>
      </c>
      <c r="BL242" s="7" t="s">
        <v>140</v>
      </c>
      <c r="BM242" s="85" t="s">
        <v>358</v>
      </c>
    </row>
    <row r="243" spans="2:65" s="1" customFormat="1" ht="16.5" customHeight="1" x14ac:dyDescent="0.2">
      <c r="B243" s="79"/>
      <c r="C243" s="212" t="s">
        <v>122</v>
      </c>
      <c r="D243" s="205" t="s">
        <v>195</v>
      </c>
      <c r="E243" s="206" t="s">
        <v>359</v>
      </c>
      <c r="F243" s="207" t="s">
        <v>360</v>
      </c>
      <c r="G243" s="208" t="s">
        <v>0</v>
      </c>
      <c r="H243" s="209">
        <v>64</v>
      </c>
      <c r="I243" s="210">
        <v>0</v>
      </c>
      <c r="J243" s="211">
        <f t="shared" si="40"/>
        <v>0</v>
      </c>
      <c r="K243" s="207" t="s">
        <v>0</v>
      </c>
      <c r="L243" s="15"/>
      <c r="M243" s="88" t="s">
        <v>0</v>
      </c>
      <c r="N243" s="89" t="s">
        <v>25</v>
      </c>
      <c r="O243" s="83">
        <v>0</v>
      </c>
      <c r="P243" s="83">
        <f t="shared" si="41"/>
        <v>0</v>
      </c>
      <c r="Q243" s="83">
        <v>0</v>
      </c>
      <c r="R243" s="83">
        <f t="shared" si="42"/>
        <v>0</v>
      </c>
      <c r="S243" s="83">
        <v>0</v>
      </c>
      <c r="T243" s="84">
        <f t="shared" si="43"/>
        <v>0</v>
      </c>
      <c r="AR243" s="85" t="s">
        <v>140</v>
      </c>
      <c r="AT243" s="85" t="s">
        <v>195</v>
      </c>
      <c r="AU243" s="85" t="s">
        <v>46</v>
      </c>
      <c r="AY243" s="7" t="s">
        <v>72</v>
      </c>
      <c r="BE243" s="86">
        <f t="shared" si="44"/>
        <v>0</v>
      </c>
      <c r="BF243" s="86">
        <f t="shared" si="45"/>
        <v>0</v>
      </c>
      <c r="BG243" s="86">
        <f t="shared" si="46"/>
        <v>0</v>
      </c>
      <c r="BH243" s="86">
        <f t="shared" si="47"/>
        <v>0</v>
      </c>
      <c r="BI243" s="86">
        <f t="shared" si="48"/>
        <v>0</v>
      </c>
      <c r="BJ243" s="7" t="s">
        <v>44</v>
      </c>
      <c r="BK243" s="86">
        <f t="shared" si="49"/>
        <v>0</v>
      </c>
      <c r="BL243" s="7" t="s">
        <v>140</v>
      </c>
      <c r="BM243" s="85" t="s">
        <v>361</v>
      </c>
    </row>
    <row r="244" spans="2:65" s="1" customFormat="1" ht="16.5" customHeight="1" x14ac:dyDescent="0.2">
      <c r="B244" s="79"/>
      <c r="C244" s="213" t="s">
        <v>44</v>
      </c>
      <c r="D244" s="205" t="s">
        <v>195</v>
      </c>
      <c r="E244" s="206" t="s">
        <v>362</v>
      </c>
      <c r="F244" s="207" t="s">
        <v>363</v>
      </c>
      <c r="G244" s="208" t="s">
        <v>211</v>
      </c>
      <c r="H244" s="209">
        <v>1</v>
      </c>
      <c r="I244" s="210">
        <v>0</v>
      </c>
      <c r="J244" s="211">
        <f t="shared" si="40"/>
        <v>0</v>
      </c>
      <c r="K244" s="207" t="s">
        <v>0</v>
      </c>
      <c r="L244" s="15"/>
      <c r="M244" s="88" t="s">
        <v>0</v>
      </c>
      <c r="N244" s="89" t="s">
        <v>25</v>
      </c>
      <c r="O244" s="83">
        <v>0</v>
      </c>
      <c r="P244" s="83">
        <f t="shared" si="41"/>
        <v>0</v>
      </c>
      <c r="Q244" s="83">
        <v>0</v>
      </c>
      <c r="R244" s="83">
        <f t="shared" si="42"/>
        <v>0</v>
      </c>
      <c r="S244" s="83">
        <v>0</v>
      </c>
      <c r="T244" s="84">
        <f t="shared" si="43"/>
        <v>0</v>
      </c>
      <c r="AR244" s="85" t="s">
        <v>79</v>
      </c>
      <c r="AT244" s="85" t="s">
        <v>195</v>
      </c>
      <c r="AU244" s="85" t="s">
        <v>46</v>
      </c>
      <c r="AY244" s="7" t="s">
        <v>72</v>
      </c>
      <c r="BE244" s="86">
        <f t="shared" si="44"/>
        <v>0</v>
      </c>
      <c r="BF244" s="86">
        <f t="shared" si="45"/>
        <v>0</v>
      </c>
      <c r="BG244" s="86">
        <f t="shared" si="46"/>
        <v>0</v>
      </c>
      <c r="BH244" s="86">
        <f t="shared" si="47"/>
        <v>0</v>
      </c>
      <c r="BI244" s="86">
        <f t="shared" si="48"/>
        <v>0</v>
      </c>
      <c r="BJ244" s="7" t="s">
        <v>44</v>
      </c>
      <c r="BK244" s="86">
        <f t="shared" si="49"/>
        <v>0</v>
      </c>
      <c r="BL244" s="7" t="s">
        <v>79</v>
      </c>
      <c r="BM244" s="85" t="s">
        <v>364</v>
      </c>
    </row>
    <row r="245" spans="2:65" s="1" customFormat="1" ht="16.5" customHeight="1" x14ac:dyDescent="0.2">
      <c r="B245" s="79"/>
      <c r="C245" s="214" t="s">
        <v>46</v>
      </c>
      <c r="D245" s="205" t="s">
        <v>195</v>
      </c>
      <c r="E245" s="206" t="s">
        <v>365</v>
      </c>
      <c r="F245" s="207" t="s">
        <v>366</v>
      </c>
      <c r="G245" s="208" t="s">
        <v>211</v>
      </c>
      <c r="H245" s="209">
        <v>1</v>
      </c>
      <c r="I245" s="210">
        <v>0</v>
      </c>
      <c r="J245" s="211">
        <f t="shared" si="40"/>
        <v>0</v>
      </c>
      <c r="K245" s="207" t="s">
        <v>0</v>
      </c>
      <c r="L245" s="15"/>
      <c r="M245" s="88" t="s">
        <v>0</v>
      </c>
      <c r="N245" s="89" t="s">
        <v>25</v>
      </c>
      <c r="O245" s="83">
        <v>0</v>
      </c>
      <c r="P245" s="83">
        <f t="shared" si="41"/>
        <v>0</v>
      </c>
      <c r="Q245" s="83">
        <v>0</v>
      </c>
      <c r="R245" s="83">
        <f t="shared" si="42"/>
        <v>0</v>
      </c>
      <c r="S245" s="83">
        <v>0</v>
      </c>
      <c r="T245" s="84">
        <f t="shared" si="43"/>
        <v>0</v>
      </c>
      <c r="AR245" s="85" t="s">
        <v>79</v>
      </c>
      <c r="AT245" s="85" t="s">
        <v>195</v>
      </c>
      <c r="AU245" s="85" t="s">
        <v>46</v>
      </c>
      <c r="AY245" s="7" t="s">
        <v>72</v>
      </c>
      <c r="BE245" s="86">
        <f t="shared" si="44"/>
        <v>0</v>
      </c>
      <c r="BF245" s="86">
        <f t="shared" si="45"/>
        <v>0</v>
      </c>
      <c r="BG245" s="86">
        <f t="shared" si="46"/>
        <v>0</v>
      </c>
      <c r="BH245" s="86">
        <f t="shared" si="47"/>
        <v>0</v>
      </c>
      <c r="BI245" s="86">
        <f t="shared" si="48"/>
        <v>0</v>
      </c>
      <c r="BJ245" s="7" t="s">
        <v>44</v>
      </c>
      <c r="BK245" s="86">
        <f t="shared" si="49"/>
        <v>0</v>
      </c>
      <c r="BL245" s="7" t="s">
        <v>79</v>
      </c>
      <c r="BM245" s="85" t="s">
        <v>367</v>
      </c>
    </row>
    <row r="246" spans="2:65" s="1" customFormat="1" ht="16.5" customHeight="1" x14ac:dyDescent="0.2">
      <c r="B246" s="79"/>
      <c r="C246" s="215" t="s">
        <v>88</v>
      </c>
      <c r="D246" s="205" t="s">
        <v>195</v>
      </c>
      <c r="E246" s="206" t="s">
        <v>368</v>
      </c>
      <c r="F246" s="207" t="s">
        <v>369</v>
      </c>
      <c r="G246" s="208" t="s">
        <v>211</v>
      </c>
      <c r="H246" s="209">
        <v>1</v>
      </c>
      <c r="I246" s="210">
        <v>0</v>
      </c>
      <c r="J246" s="211">
        <f t="shared" si="40"/>
        <v>0</v>
      </c>
      <c r="K246" s="207" t="s">
        <v>0</v>
      </c>
      <c r="L246" s="15"/>
      <c r="M246" s="88" t="s">
        <v>0</v>
      </c>
      <c r="N246" s="89" t="s">
        <v>25</v>
      </c>
      <c r="O246" s="83">
        <v>0</v>
      </c>
      <c r="P246" s="83">
        <f t="shared" si="41"/>
        <v>0</v>
      </c>
      <c r="Q246" s="83">
        <v>0</v>
      </c>
      <c r="R246" s="83">
        <f t="shared" si="42"/>
        <v>0</v>
      </c>
      <c r="S246" s="83">
        <v>0</v>
      </c>
      <c r="T246" s="84">
        <f t="shared" si="43"/>
        <v>0</v>
      </c>
      <c r="AR246" s="85" t="s">
        <v>79</v>
      </c>
      <c r="AT246" s="85" t="s">
        <v>195</v>
      </c>
      <c r="AU246" s="85" t="s">
        <v>46</v>
      </c>
      <c r="AY246" s="7" t="s">
        <v>72</v>
      </c>
      <c r="BE246" s="86">
        <f t="shared" si="44"/>
        <v>0</v>
      </c>
      <c r="BF246" s="86">
        <f t="shared" si="45"/>
        <v>0</v>
      </c>
      <c r="BG246" s="86">
        <f t="shared" si="46"/>
        <v>0</v>
      </c>
      <c r="BH246" s="86">
        <f t="shared" si="47"/>
        <v>0</v>
      </c>
      <c r="BI246" s="86">
        <f t="shared" si="48"/>
        <v>0</v>
      </c>
      <c r="BJ246" s="7" t="s">
        <v>44</v>
      </c>
      <c r="BK246" s="86">
        <f t="shared" si="49"/>
        <v>0</v>
      </c>
      <c r="BL246" s="7" t="s">
        <v>79</v>
      </c>
      <c r="BM246" s="85" t="s">
        <v>370</v>
      </c>
    </row>
    <row r="247" spans="2:65" s="1" customFormat="1" ht="16.5" customHeight="1" x14ac:dyDescent="0.2">
      <c r="B247" s="79"/>
      <c r="C247" s="205" t="s">
        <v>79</v>
      </c>
      <c r="D247" s="205" t="s">
        <v>195</v>
      </c>
      <c r="E247" s="206" t="s">
        <v>371</v>
      </c>
      <c r="F247" s="207" t="s">
        <v>372</v>
      </c>
      <c r="G247" s="208" t="s">
        <v>211</v>
      </c>
      <c r="H247" s="209">
        <v>1</v>
      </c>
      <c r="I247" s="210">
        <v>0</v>
      </c>
      <c r="J247" s="211">
        <f t="shared" si="40"/>
        <v>0</v>
      </c>
      <c r="K247" s="207" t="s">
        <v>0</v>
      </c>
      <c r="L247" s="15"/>
      <c r="M247" s="90" t="s">
        <v>0</v>
      </c>
      <c r="N247" s="91" t="s">
        <v>25</v>
      </c>
      <c r="O247" s="92">
        <v>0</v>
      </c>
      <c r="P247" s="92">
        <f t="shared" si="41"/>
        <v>0</v>
      </c>
      <c r="Q247" s="92">
        <v>0</v>
      </c>
      <c r="R247" s="92">
        <f t="shared" si="42"/>
        <v>0</v>
      </c>
      <c r="S247" s="92">
        <v>0</v>
      </c>
      <c r="T247" s="93">
        <f t="shared" si="43"/>
        <v>0</v>
      </c>
      <c r="AR247" s="85" t="s">
        <v>79</v>
      </c>
      <c r="AT247" s="85" t="s">
        <v>195</v>
      </c>
      <c r="AU247" s="85" t="s">
        <v>46</v>
      </c>
      <c r="AY247" s="7" t="s">
        <v>72</v>
      </c>
      <c r="BE247" s="86">
        <f t="shared" si="44"/>
        <v>0</v>
      </c>
      <c r="BF247" s="86">
        <f t="shared" si="45"/>
        <v>0</v>
      </c>
      <c r="BG247" s="86">
        <f t="shared" si="46"/>
        <v>0</v>
      </c>
      <c r="BH247" s="86">
        <f t="shared" si="47"/>
        <v>0</v>
      </c>
      <c r="BI247" s="86">
        <f t="shared" si="48"/>
        <v>0</v>
      </c>
      <c r="BJ247" s="7" t="s">
        <v>44</v>
      </c>
      <c r="BK247" s="86">
        <f t="shared" si="49"/>
        <v>0</v>
      </c>
      <c r="BL247" s="7" t="s">
        <v>79</v>
      </c>
      <c r="BM247" s="85" t="s">
        <v>373</v>
      </c>
    </row>
    <row r="248" spans="2:65" s="1" customFormat="1" ht="6.95" customHeight="1" x14ac:dyDescent="0.2">
      <c r="B248" s="21"/>
      <c r="C248" s="22"/>
      <c r="D248" s="22"/>
      <c r="E248" s="22"/>
      <c r="F248" s="22"/>
      <c r="G248" s="22"/>
      <c r="H248" s="22"/>
      <c r="I248" s="22"/>
      <c r="J248" s="22"/>
      <c r="K248" s="22"/>
      <c r="L248" s="15"/>
    </row>
  </sheetData>
  <autoFilter ref="C121:K247" xr:uid="{00000000-0009-0000-0000-000001000000}"/>
  <mergeCells count="18">
    <mergeCell ref="AU1:AX1"/>
    <mergeCell ref="AU2:AX2"/>
    <mergeCell ref="AU5:AX5"/>
    <mergeCell ref="B1:K5"/>
    <mergeCell ref="V1:Y1"/>
    <mergeCell ref="V2:Y2"/>
    <mergeCell ref="V5:Y5"/>
    <mergeCell ref="V3:Y3"/>
    <mergeCell ref="V4:Y4"/>
    <mergeCell ref="E91:H91"/>
    <mergeCell ref="E112:H112"/>
    <mergeCell ref="E114:H114"/>
    <mergeCell ref="L6:V6"/>
    <mergeCell ref="E11:H11"/>
    <mergeCell ref="E13:H13"/>
    <mergeCell ref="E22:H22"/>
    <mergeCell ref="E31:H31"/>
    <mergeCell ref="E89:H89"/>
  </mergeCells>
  <hyperlinks>
    <hyperlink ref="F177" r:id="rId1" xr:uid="{00000000-0004-0000-0100-000000000000}"/>
    <hyperlink ref="F179" r:id="rId2" xr:uid="{00000000-0004-0000-0100-000001000000}"/>
    <hyperlink ref="F184" r:id="rId3" xr:uid="{00000000-0004-0000-0100-000002000000}"/>
    <hyperlink ref="F210" r:id="rId4" xr:uid="{00000000-0004-0000-0100-000003000000}"/>
  </hyperlinks>
  <pageMargins left="0.39374999999999999" right="0.39374999999999999" top="0.39374999999999999" bottom="0.39374999999999999" header="0" footer="0"/>
  <pageSetup paperSize="9" fitToHeight="100" orientation="landscape" blackAndWhite="1" r:id="rId5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183C9-0C3D-4C12-B771-9771A8B4F2EE}">
  <sheetPr>
    <tabColor rgb="FFFFC000"/>
    <pageSetUpPr fitToPage="1"/>
  </sheetPr>
  <dimension ref="A1:J37"/>
  <sheetViews>
    <sheetView workbookViewId="0">
      <selection activeCell="C6" sqref="C6:D7"/>
    </sheetView>
  </sheetViews>
  <sheetFormatPr defaultColWidth="14.83203125" defaultRowHeight="12.75" x14ac:dyDescent="0.2"/>
  <cols>
    <col min="1" max="1" width="11.6640625" style="142" customWidth="1"/>
    <col min="2" max="2" width="16.5" style="142" customWidth="1"/>
    <col min="3" max="3" width="29.5" style="142" customWidth="1"/>
    <col min="4" max="4" width="12.83203125" style="142" customWidth="1"/>
    <col min="5" max="5" width="18" style="142" customWidth="1"/>
    <col min="6" max="6" width="29.5" style="142" customWidth="1"/>
    <col min="7" max="7" width="11.6640625" style="142" customWidth="1"/>
    <col min="8" max="8" width="16.5" style="142" customWidth="1"/>
    <col min="9" max="9" width="29.5" style="142" customWidth="1"/>
    <col min="10" max="256" width="14.83203125" style="142"/>
    <col min="257" max="257" width="11.6640625" style="142" customWidth="1"/>
    <col min="258" max="258" width="16.5" style="142" customWidth="1"/>
    <col min="259" max="259" width="29.5" style="142" customWidth="1"/>
    <col min="260" max="260" width="12.83203125" style="142" customWidth="1"/>
    <col min="261" max="261" width="18" style="142" customWidth="1"/>
    <col min="262" max="262" width="29.5" style="142" customWidth="1"/>
    <col min="263" max="263" width="11.6640625" style="142" customWidth="1"/>
    <col min="264" max="264" width="16.5" style="142" customWidth="1"/>
    <col min="265" max="265" width="29.5" style="142" customWidth="1"/>
    <col min="266" max="512" width="14.83203125" style="142"/>
    <col min="513" max="513" width="11.6640625" style="142" customWidth="1"/>
    <col min="514" max="514" width="16.5" style="142" customWidth="1"/>
    <col min="515" max="515" width="29.5" style="142" customWidth="1"/>
    <col min="516" max="516" width="12.83203125" style="142" customWidth="1"/>
    <col min="517" max="517" width="18" style="142" customWidth="1"/>
    <col min="518" max="518" width="29.5" style="142" customWidth="1"/>
    <col min="519" max="519" width="11.6640625" style="142" customWidth="1"/>
    <col min="520" max="520" width="16.5" style="142" customWidth="1"/>
    <col min="521" max="521" width="29.5" style="142" customWidth="1"/>
    <col min="522" max="768" width="14.83203125" style="142"/>
    <col min="769" max="769" width="11.6640625" style="142" customWidth="1"/>
    <col min="770" max="770" width="16.5" style="142" customWidth="1"/>
    <col min="771" max="771" width="29.5" style="142" customWidth="1"/>
    <col min="772" max="772" width="12.83203125" style="142" customWidth="1"/>
    <col min="773" max="773" width="18" style="142" customWidth="1"/>
    <col min="774" max="774" width="29.5" style="142" customWidth="1"/>
    <col min="775" max="775" width="11.6640625" style="142" customWidth="1"/>
    <col min="776" max="776" width="16.5" style="142" customWidth="1"/>
    <col min="777" max="777" width="29.5" style="142" customWidth="1"/>
    <col min="778" max="1024" width="14.83203125" style="142"/>
    <col min="1025" max="1025" width="11.6640625" style="142" customWidth="1"/>
    <col min="1026" max="1026" width="16.5" style="142" customWidth="1"/>
    <col min="1027" max="1027" width="29.5" style="142" customWidth="1"/>
    <col min="1028" max="1028" width="12.83203125" style="142" customWidth="1"/>
    <col min="1029" max="1029" width="18" style="142" customWidth="1"/>
    <col min="1030" max="1030" width="29.5" style="142" customWidth="1"/>
    <col min="1031" max="1031" width="11.6640625" style="142" customWidth="1"/>
    <col min="1032" max="1032" width="16.5" style="142" customWidth="1"/>
    <col min="1033" max="1033" width="29.5" style="142" customWidth="1"/>
    <col min="1034" max="1280" width="14.83203125" style="142"/>
    <col min="1281" max="1281" width="11.6640625" style="142" customWidth="1"/>
    <col min="1282" max="1282" width="16.5" style="142" customWidth="1"/>
    <col min="1283" max="1283" width="29.5" style="142" customWidth="1"/>
    <col min="1284" max="1284" width="12.83203125" style="142" customWidth="1"/>
    <col min="1285" max="1285" width="18" style="142" customWidth="1"/>
    <col min="1286" max="1286" width="29.5" style="142" customWidth="1"/>
    <col min="1287" max="1287" width="11.6640625" style="142" customWidth="1"/>
    <col min="1288" max="1288" width="16.5" style="142" customWidth="1"/>
    <col min="1289" max="1289" width="29.5" style="142" customWidth="1"/>
    <col min="1290" max="1536" width="14.83203125" style="142"/>
    <col min="1537" max="1537" width="11.6640625" style="142" customWidth="1"/>
    <col min="1538" max="1538" width="16.5" style="142" customWidth="1"/>
    <col min="1539" max="1539" width="29.5" style="142" customWidth="1"/>
    <col min="1540" max="1540" width="12.83203125" style="142" customWidth="1"/>
    <col min="1541" max="1541" width="18" style="142" customWidth="1"/>
    <col min="1542" max="1542" width="29.5" style="142" customWidth="1"/>
    <col min="1543" max="1543" width="11.6640625" style="142" customWidth="1"/>
    <col min="1544" max="1544" width="16.5" style="142" customWidth="1"/>
    <col min="1545" max="1545" width="29.5" style="142" customWidth="1"/>
    <col min="1546" max="1792" width="14.83203125" style="142"/>
    <col min="1793" max="1793" width="11.6640625" style="142" customWidth="1"/>
    <col min="1794" max="1794" width="16.5" style="142" customWidth="1"/>
    <col min="1795" max="1795" width="29.5" style="142" customWidth="1"/>
    <col min="1796" max="1796" width="12.83203125" style="142" customWidth="1"/>
    <col min="1797" max="1797" width="18" style="142" customWidth="1"/>
    <col min="1798" max="1798" width="29.5" style="142" customWidth="1"/>
    <col min="1799" max="1799" width="11.6640625" style="142" customWidth="1"/>
    <col min="1800" max="1800" width="16.5" style="142" customWidth="1"/>
    <col min="1801" max="1801" width="29.5" style="142" customWidth="1"/>
    <col min="1802" max="2048" width="14.83203125" style="142"/>
    <col min="2049" max="2049" width="11.6640625" style="142" customWidth="1"/>
    <col min="2050" max="2050" width="16.5" style="142" customWidth="1"/>
    <col min="2051" max="2051" width="29.5" style="142" customWidth="1"/>
    <col min="2052" max="2052" width="12.83203125" style="142" customWidth="1"/>
    <col min="2053" max="2053" width="18" style="142" customWidth="1"/>
    <col min="2054" max="2054" width="29.5" style="142" customWidth="1"/>
    <col min="2055" max="2055" width="11.6640625" style="142" customWidth="1"/>
    <col min="2056" max="2056" width="16.5" style="142" customWidth="1"/>
    <col min="2057" max="2057" width="29.5" style="142" customWidth="1"/>
    <col min="2058" max="2304" width="14.83203125" style="142"/>
    <col min="2305" max="2305" width="11.6640625" style="142" customWidth="1"/>
    <col min="2306" max="2306" width="16.5" style="142" customWidth="1"/>
    <col min="2307" max="2307" width="29.5" style="142" customWidth="1"/>
    <col min="2308" max="2308" width="12.83203125" style="142" customWidth="1"/>
    <col min="2309" max="2309" width="18" style="142" customWidth="1"/>
    <col min="2310" max="2310" width="29.5" style="142" customWidth="1"/>
    <col min="2311" max="2311" width="11.6640625" style="142" customWidth="1"/>
    <col min="2312" max="2312" width="16.5" style="142" customWidth="1"/>
    <col min="2313" max="2313" width="29.5" style="142" customWidth="1"/>
    <col min="2314" max="2560" width="14.83203125" style="142"/>
    <col min="2561" max="2561" width="11.6640625" style="142" customWidth="1"/>
    <col min="2562" max="2562" width="16.5" style="142" customWidth="1"/>
    <col min="2563" max="2563" width="29.5" style="142" customWidth="1"/>
    <col min="2564" max="2564" width="12.83203125" style="142" customWidth="1"/>
    <col min="2565" max="2565" width="18" style="142" customWidth="1"/>
    <col min="2566" max="2566" width="29.5" style="142" customWidth="1"/>
    <col min="2567" max="2567" width="11.6640625" style="142" customWidth="1"/>
    <col min="2568" max="2568" width="16.5" style="142" customWidth="1"/>
    <col min="2569" max="2569" width="29.5" style="142" customWidth="1"/>
    <col min="2570" max="2816" width="14.83203125" style="142"/>
    <col min="2817" max="2817" width="11.6640625" style="142" customWidth="1"/>
    <col min="2818" max="2818" width="16.5" style="142" customWidth="1"/>
    <col min="2819" max="2819" width="29.5" style="142" customWidth="1"/>
    <col min="2820" max="2820" width="12.83203125" style="142" customWidth="1"/>
    <col min="2821" max="2821" width="18" style="142" customWidth="1"/>
    <col min="2822" max="2822" width="29.5" style="142" customWidth="1"/>
    <col min="2823" max="2823" width="11.6640625" style="142" customWidth="1"/>
    <col min="2824" max="2824" width="16.5" style="142" customWidth="1"/>
    <col min="2825" max="2825" width="29.5" style="142" customWidth="1"/>
    <col min="2826" max="3072" width="14.83203125" style="142"/>
    <col min="3073" max="3073" width="11.6640625" style="142" customWidth="1"/>
    <col min="3074" max="3074" width="16.5" style="142" customWidth="1"/>
    <col min="3075" max="3075" width="29.5" style="142" customWidth="1"/>
    <col min="3076" max="3076" width="12.83203125" style="142" customWidth="1"/>
    <col min="3077" max="3077" width="18" style="142" customWidth="1"/>
    <col min="3078" max="3078" width="29.5" style="142" customWidth="1"/>
    <col min="3079" max="3079" width="11.6640625" style="142" customWidth="1"/>
    <col min="3080" max="3080" width="16.5" style="142" customWidth="1"/>
    <col min="3081" max="3081" width="29.5" style="142" customWidth="1"/>
    <col min="3082" max="3328" width="14.83203125" style="142"/>
    <col min="3329" max="3329" width="11.6640625" style="142" customWidth="1"/>
    <col min="3330" max="3330" width="16.5" style="142" customWidth="1"/>
    <col min="3331" max="3331" width="29.5" style="142" customWidth="1"/>
    <col min="3332" max="3332" width="12.83203125" style="142" customWidth="1"/>
    <col min="3333" max="3333" width="18" style="142" customWidth="1"/>
    <col min="3334" max="3334" width="29.5" style="142" customWidth="1"/>
    <col min="3335" max="3335" width="11.6640625" style="142" customWidth="1"/>
    <col min="3336" max="3336" width="16.5" style="142" customWidth="1"/>
    <col min="3337" max="3337" width="29.5" style="142" customWidth="1"/>
    <col min="3338" max="3584" width="14.83203125" style="142"/>
    <col min="3585" max="3585" width="11.6640625" style="142" customWidth="1"/>
    <col min="3586" max="3586" width="16.5" style="142" customWidth="1"/>
    <col min="3587" max="3587" width="29.5" style="142" customWidth="1"/>
    <col min="3588" max="3588" width="12.83203125" style="142" customWidth="1"/>
    <col min="3589" max="3589" width="18" style="142" customWidth="1"/>
    <col min="3590" max="3590" width="29.5" style="142" customWidth="1"/>
    <col min="3591" max="3591" width="11.6640625" style="142" customWidth="1"/>
    <col min="3592" max="3592" width="16.5" style="142" customWidth="1"/>
    <col min="3593" max="3593" width="29.5" style="142" customWidth="1"/>
    <col min="3594" max="3840" width="14.83203125" style="142"/>
    <col min="3841" max="3841" width="11.6640625" style="142" customWidth="1"/>
    <col min="3842" max="3842" width="16.5" style="142" customWidth="1"/>
    <col min="3843" max="3843" width="29.5" style="142" customWidth="1"/>
    <col min="3844" max="3844" width="12.83203125" style="142" customWidth="1"/>
    <col min="3845" max="3845" width="18" style="142" customWidth="1"/>
    <col min="3846" max="3846" width="29.5" style="142" customWidth="1"/>
    <col min="3847" max="3847" width="11.6640625" style="142" customWidth="1"/>
    <col min="3848" max="3848" width="16.5" style="142" customWidth="1"/>
    <col min="3849" max="3849" width="29.5" style="142" customWidth="1"/>
    <col min="3850" max="4096" width="14.83203125" style="142"/>
    <col min="4097" max="4097" width="11.6640625" style="142" customWidth="1"/>
    <col min="4098" max="4098" width="16.5" style="142" customWidth="1"/>
    <col min="4099" max="4099" width="29.5" style="142" customWidth="1"/>
    <col min="4100" max="4100" width="12.83203125" style="142" customWidth="1"/>
    <col min="4101" max="4101" width="18" style="142" customWidth="1"/>
    <col min="4102" max="4102" width="29.5" style="142" customWidth="1"/>
    <col min="4103" max="4103" width="11.6640625" style="142" customWidth="1"/>
    <col min="4104" max="4104" width="16.5" style="142" customWidth="1"/>
    <col min="4105" max="4105" width="29.5" style="142" customWidth="1"/>
    <col min="4106" max="4352" width="14.83203125" style="142"/>
    <col min="4353" max="4353" width="11.6640625" style="142" customWidth="1"/>
    <col min="4354" max="4354" width="16.5" style="142" customWidth="1"/>
    <col min="4355" max="4355" width="29.5" style="142" customWidth="1"/>
    <col min="4356" max="4356" width="12.83203125" style="142" customWidth="1"/>
    <col min="4357" max="4357" width="18" style="142" customWidth="1"/>
    <col min="4358" max="4358" width="29.5" style="142" customWidth="1"/>
    <col min="4359" max="4359" width="11.6640625" style="142" customWidth="1"/>
    <col min="4360" max="4360" width="16.5" style="142" customWidth="1"/>
    <col min="4361" max="4361" width="29.5" style="142" customWidth="1"/>
    <col min="4362" max="4608" width="14.83203125" style="142"/>
    <col min="4609" max="4609" width="11.6640625" style="142" customWidth="1"/>
    <col min="4610" max="4610" width="16.5" style="142" customWidth="1"/>
    <col min="4611" max="4611" width="29.5" style="142" customWidth="1"/>
    <col min="4612" max="4612" width="12.83203125" style="142" customWidth="1"/>
    <col min="4613" max="4613" width="18" style="142" customWidth="1"/>
    <col min="4614" max="4614" width="29.5" style="142" customWidth="1"/>
    <col min="4615" max="4615" width="11.6640625" style="142" customWidth="1"/>
    <col min="4616" max="4616" width="16.5" style="142" customWidth="1"/>
    <col min="4617" max="4617" width="29.5" style="142" customWidth="1"/>
    <col min="4618" max="4864" width="14.83203125" style="142"/>
    <col min="4865" max="4865" width="11.6640625" style="142" customWidth="1"/>
    <col min="4866" max="4866" width="16.5" style="142" customWidth="1"/>
    <col min="4867" max="4867" width="29.5" style="142" customWidth="1"/>
    <col min="4868" max="4868" width="12.83203125" style="142" customWidth="1"/>
    <col min="4869" max="4869" width="18" style="142" customWidth="1"/>
    <col min="4870" max="4870" width="29.5" style="142" customWidth="1"/>
    <col min="4871" max="4871" width="11.6640625" style="142" customWidth="1"/>
    <col min="4872" max="4872" width="16.5" style="142" customWidth="1"/>
    <col min="4873" max="4873" width="29.5" style="142" customWidth="1"/>
    <col min="4874" max="5120" width="14.83203125" style="142"/>
    <col min="5121" max="5121" width="11.6640625" style="142" customWidth="1"/>
    <col min="5122" max="5122" width="16.5" style="142" customWidth="1"/>
    <col min="5123" max="5123" width="29.5" style="142" customWidth="1"/>
    <col min="5124" max="5124" width="12.83203125" style="142" customWidth="1"/>
    <col min="5125" max="5125" width="18" style="142" customWidth="1"/>
    <col min="5126" max="5126" width="29.5" style="142" customWidth="1"/>
    <col min="5127" max="5127" width="11.6640625" style="142" customWidth="1"/>
    <col min="5128" max="5128" width="16.5" style="142" customWidth="1"/>
    <col min="5129" max="5129" width="29.5" style="142" customWidth="1"/>
    <col min="5130" max="5376" width="14.83203125" style="142"/>
    <col min="5377" max="5377" width="11.6640625" style="142" customWidth="1"/>
    <col min="5378" max="5378" width="16.5" style="142" customWidth="1"/>
    <col min="5379" max="5379" width="29.5" style="142" customWidth="1"/>
    <col min="5380" max="5380" width="12.83203125" style="142" customWidth="1"/>
    <col min="5381" max="5381" width="18" style="142" customWidth="1"/>
    <col min="5382" max="5382" width="29.5" style="142" customWidth="1"/>
    <col min="5383" max="5383" width="11.6640625" style="142" customWidth="1"/>
    <col min="5384" max="5384" width="16.5" style="142" customWidth="1"/>
    <col min="5385" max="5385" width="29.5" style="142" customWidth="1"/>
    <col min="5386" max="5632" width="14.83203125" style="142"/>
    <col min="5633" max="5633" width="11.6640625" style="142" customWidth="1"/>
    <col min="5634" max="5634" width="16.5" style="142" customWidth="1"/>
    <col min="5635" max="5635" width="29.5" style="142" customWidth="1"/>
    <col min="5636" max="5636" width="12.83203125" style="142" customWidth="1"/>
    <col min="5637" max="5637" width="18" style="142" customWidth="1"/>
    <col min="5638" max="5638" width="29.5" style="142" customWidth="1"/>
    <col min="5639" max="5639" width="11.6640625" style="142" customWidth="1"/>
    <col min="5640" max="5640" width="16.5" style="142" customWidth="1"/>
    <col min="5641" max="5641" width="29.5" style="142" customWidth="1"/>
    <col min="5642" max="5888" width="14.83203125" style="142"/>
    <col min="5889" max="5889" width="11.6640625" style="142" customWidth="1"/>
    <col min="5890" max="5890" width="16.5" style="142" customWidth="1"/>
    <col min="5891" max="5891" width="29.5" style="142" customWidth="1"/>
    <col min="5892" max="5892" width="12.83203125" style="142" customWidth="1"/>
    <col min="5893" max="5893" width="18" style="142" customWidth="1"/>
    <col min="5894" max="5894" width="29.5" style="142" customWidth="1"/>
    <col min="5895" max="5895" width="11.6640625" style="142" customWidth="1"/>
    <col min="5896" max="5896" width="16.5" style="142" customWidth="1"/>
    <col min="5897" max="5897" width="29.5" style="142" customWidth="1"/>
    <col min="5898" max="6144" width="14.83203125" style="142"/>
    <col min="6145" max="6145" width="11.6640625" style="142" customWidth="1"/>
    <col min="6146" max="6146" width="16.5" style="142" customWidth="1"/>
    <col min="6147" max="6147" width="29.5" style="142" customWidth="1"/>
    <col min="6148" max="6148" width="12.83203125" style="142" customWidth="1"/>
    <col min="6149" max="6149" width="18" style="142" customWidth="1"/>
    <col min="6150" max="6150" width="29.5" style="142" customWidth="1"/>
    <col min="6151" max="6151" width="11.6640625" style="142" customWidth="1"/>
    <col min="6152" max="6152" width="16.5" style="142" customWidth="1"/>
    <col min="6153" max="6153" width="29.5" style="142" customWidth="1"/>
    <col min="6154" max="6400" width="14.83203125" style="142"/>
    <col min="6401" max="6401" width="11.6640625" style="142" customWidth="1"/>
    <col min="6402" max="6402" width="16.5" style="142" customWidth="1"/>
    <col min="6403" max="6403" width="29.5" style="142" customWidth="1"/>
    <col min="6404" max="6404" width="12.83203125" style="142" customWidth="1"/>
    <col min="6405" max="6405" width="18" style="142" customWidth="1"/>
    <col min="6406" max="6406" width="29.5" style="142" customWidth="1"/>
    <col min="6407" max="6407" width="11.6640625" style="142" customWidth="1"/>
    <col min="6408" max="6408" width="16.5" style="142" customWidth="1"/>
    <col min="6409" max="6409" width="29.5" style="142" customWidth="1"/>
    <col min="6410" max="6656" width="14.83203125" style="142"/>
    <col min="6657" max="6657" width="11.6640625" style="142" customWidth="1"/>
    <col min="6658" max="6658" width="16.5" style="142" customWidth="1"/>
    <col min="6659" max="6659" width="29.5" style="142" customWidth="1"/>
    <col min="6660" max="6660" width="12.83203125" style="142" customWidth="1"/>
    <col min="6661" max="6661" width="18" style="142" customWidth="1"/>
    <col min="6662" max="6662" width="29.5" style="142" customWidth="1"/>
    <col min="6663" max="6663" width="11.6640625" style="142" customWidth="1"/>
    <col min="6664" max="6664" width="16.5" style="142" customWidth="1"/>
    <col min="6665" max="6665" width="29.5" style="142" customWidth="1"/>
    <col min="6666" max="6912" width="14.83203125" style="142"/>
    <col min="6913" max="6913" width="11.6640625" style="142" customWidth="1"/>
    <col min="6914" max="6914" width="16.5" style="142" customWidth="1"/>
    <col min="6915" max="6915" width="29.5" style="142" customWidth="1"/>
    <col min="6916" max="6916" width="12.83203125" style="142" customWidth="1"/>
    <col min="6917" max="6917" width="18" style="142" customWidth="1"/>
    <col min="6918" max="6918" width="29.5" style="142" customWidth="1"/>
    <col min="6919" max="6919" width="11.6640625" style="142" customWidth="1"/>
    <col min="6920" max="6920" width="16.5" style="142" customWidth="1"/>
    <col min="6921" max="6921" width="29.5" style="142" customWidth="1"/>
    <col min="6922" max="7168" width="14.83203125" style="142"/>
    <col min="7169" max="7169" width="11.6640625" style="142" customWidth="1"/>
    <col min="7170" max="7170" width="16.5" style="142" customWidth="1"/>
    <col min="7171" max="7171" width="29.5" style="142" customWidth="1"/>
    <col min="7172" max="7172" width="12.83203125" style="142" customWidth="1"/>
    <col min="7173" max="7173" width="18" style="142" customWidth="1"/>
    <col min="7174" max="7174" width="29.5" style="142" customWidth="1"/>
    <col min="7175" max="7175" width="11.6640625" style="142" customWidth="1"/>
    <col min="7176" max="7176" width="16.5" style="142" customWidth="1"/>
    <col min="7177" max="7177" width="29.5" style="142" customWidth="1"/>
    <col min="7178" max="7424" width="14.83203125" style="142"/>
    <col min="7425" max="7425" width="11.6640625" style="142" customWidth="1"/>
    <col min="7426" max="7426" width="16.5" style="142" customWidth="1"/>
    <col min="7427" max="7427" width="29.5" style="142" customWidth="1"/>
    <col min="7428" max="7428" width="12.83203125" style="142" customWidth="1"/>
    <col min="7429" max="7429" width="18" style="142" customWidth="1"/>
    <col min="7430" max="7430" width="29.5" style="142" customWidth="1"/>
    <col min="7431" max="7431" width="11.6640625" style="142" customWidth="1"/>
    <col min="7432" max="7432" width="16.5" style="142" customWidth="1"/>
    <col min="7433" max="7433" width="29.5" style="142" customWidth="1"/>
    <col min="7434" max="7680" width="14.83203125" style="142"/>
    <col min="7681" max="7681" width="11.6640625" style="142" customWidth="1"/>
    <col min="7682" max="7682" width="16.5" style="142" customWidth="1"/>
    <col min="7683" max="7683" width="29.5" style="142" customWidth="1"/>
    <col min="7684" max="7684" width="12.83203125" style="142" customWidth="1"/>
    <col min="7685" max="7685" width="18" style="142" customWidth="1"/>
    <col min="7686" max="7686" width="29.5" style="142" customWidth="1"/>
    <col min="7687" max="7687" width="11.6640625" style="142" customWidth="1"/>
    <col min="7688" max="7688" width="16.5" style="142" customWidth="1"/>
    <col min="7689" max="7689" width="29.5" style="142" customWidth="1"/>
    <col min="7690" max="7936" width="14.83203125" style="142"/>
    <col min="7937" max="7937" width="11.6640625" style="142" customWidth="1"/>
    <col min="7938" max="7938" width="16.5" style="142" customWidth="1"/>
    <col min="7939" max="7939" width="29.5" style="142" customWidth="1"/>
    <col min="7940" max="7940" width="12.83203125" style="142" customWidth="1"/>
    <col min="7941" max="7941" width="18" style="142" customWidth="1"/>
    <col min="7942" max="7942" width="29.5" style="142" customWidth="1"/>
    <col min="7943" max="7943" width="11.6640625" style="142" customWidth="1"/>
    <col min="7944" max="7944" width="16.5" style="142" customWidth="1"/>
    <col min="7945" max="7945" width="29.5" style="142" customWidth="1"/>
    <col min="7946" max="8192" width="14.83203125" style="142"/>
    <col min="8193" max="8193" width="11.6640625" style="142" customWidth="1"/>
    <col min="8194" max="8194" width="16.5" style="142" customWidth="1"/>
    <col min="8195" max="8195" width="29.5" style="142" customWidth="1"/>
    <col min="8196" max="8196" width="12.83203125" style="142" customWidth="1"/>
    <col min="8197" max="8197" width="18" style="142" customWidth="1"/>
    <col min="8198" max="8198" width="29.5" style="142" customWidth="1"/>
    <col min="8199" max="8199" width="11.6640625" style="142" customWidth="1"/>
    <col min="8200" max="8200" width="16.5" style="142" customWidth="1"/>
    <col min="8201" max="8201" width="29.5" style="142" customWidth="1"/>
    <col min="8202" max="8448" width="14.83203125" style="142"/>
    <col min="8449" max="8449" width="11.6640625" style="142" customWidth="1"/>
    <col min="8450" max="8450" width="16.5" style="142" customWidth="1"/>
    <col min="8451" max="8451" width="29.5" style="142" customWidth="1"/>
    <col min="8452" max="8452" width="12.83203125" style="142" customWidth="1"/>
    <col min="8453" max="8453" width="18" style="142" customWidth="1"/>
    <col min="8454" max="8454" width="29.5" style="142" customWidth="1"/>
    <col min="8455" max="8455" width="11.6640625" style="142" customWidth="1"/>
    <col min="8456" max="8456" width="16.5" style="142" customWidth="1"/>
    <col min="8457" max="8457" width="29.5" style="142" customWidth="1"/>
    <col min="8458" max="8704" width="14.83203125" style="142"/>
    <col min="8705" max="8705" width="11.6640625" style="142" customWidth="1"/>
    <col min="8706" max="8706" width="16.5" style="142" customWidth="1"/>
    <col min="8707" max="8707" width="29.5" style="142" customWidth="1"/>
    <col min="8708" max="8708" width="12.83203125" style="142" customWidth="1"/>
    <col min="8709" max="8709" width="18" style="142" customWidth="1"/>
    <col min="8710" max="8710" width="29.5" style="142" customWidth="1"/>
    <col min="8711" max="8711" width="11.6640625" style="142" customWidth="1"/>
    <col min="8712" max="8712" width="16.5" style="142" customWidth="1"/>
    <col min="8713" max="8713" width="29.5" style="142" customWidth="1"/>
    <col min="8714" max="8960" width="14.83203125" style="142"/>
    <col min="8961" max="8961" width="11.6640625" style="142" customWidth="1"/>
    <col min="8962" max="8962" width="16.5" style="142" customWidth="1"/>
    <col min="8963" max="8963" width="29.5" style="142" customWidth="1"/>
    <col min="8964" max="8964" width="12.83203125" style="142" customWidth="1"/>
    <col min="8965" max="8965" width="18" style="142" customWidth="1"/>
    <col min="8966" max="8966" width="29.5" style="142" customWidth="1"/>
    <col min="8967" max="8967" width="11.6640625" style="142" customWidth="1"/>
    <col min="8968" max="8968" width="16.5" style="142" customWidth="1"/>
    <col min="8969" max="8969" width="29.5" style="142" customWidth="1"/>
    <col min="8970" max="9216" width="14.83203125" style="142"/>
    <col min="9217" max="9217" width="11.6640625" style="142" customWidth="1"/>
    <col min="9218" max="9218" width="16.5" style="142" customWidth="1"/>
    <col min="9219" max="9219" width="29.5" style="142" customWidth="1"/>
    <col min="9220" max="9220" width="12.83203125" style="142" customWidth="1"/>
    <col min="9221" max="9221" width="18" style="142" customWidth="1"/>
    <col min="9222" max="9222" width="29.5" style="142" customWidth="1"/>
    <col min="9223" max="9223" width="11.6640625" style="142" customWidth="1"/>
    <col min="9224" max="9224" width="16.5" style="142" customWidth="1"/>
    <col min="9225" max="9225" width="29.5" style="142" customWidth="1"/>
    <col min="9226" max="9472" width="14.83203125" style="142"/>
    <col min="9473" max="9473" width="11.6640625" style="142" customWidth="1"/>
    <col min="9474" max="9474" width="16.5" style="142" customWidth="1"/>
    <col min="9475" max="9475" width="29.5" style="142" customWidth="1"/>
    <col min="9476" max="9476" width="12.83203125" style="142" customWidth="1"/>
    <col min="9477" max="9477" width="18" style="142" customWidth="1"/>
    <col min="9478" max="9478" width="29.5" style="142" customWidth="1"/>
    <col min="9479" max="9479" width="11.6640625" style="142" customWidth="1"/>
    <col min="9480" max="9480" width="16.5" style="142" customWidth="1"/>
    <col min="9481" max="9481" width="29.5" style="142" customWidth="1"/>
    <col min="9482" max="9728" width="14.83203125" style="142"/>
    <col min="9729" max="9729" width="11.6640625" style="142" customWidth="1"/>
    <col min="9730" max="9730" width="16.5" style="142" customWidth="1"/>
    <col min="9731" max="9731" width="29.5" style="142" customWidth="1"/>
    <col min="9732" max="9732" width="12.83203125" style="142" customWidth="1"/>
    <col min="9733" max="9733" width="18" style="142" customWidth="1"/>
    <col min="9734" max="9734" width="29.5" style="142" customWidth="1"/>
    <col min="9735" max="9735" width="11.6640625" style="142" customWidth="1"/>
    <col min="9736" max="9736" width="16.5" style="142" customWidth="1"/>
    <col min="9737" max="9737" width="29.5" style="142" customWidth="1"/>
    <col min="9738" max="9984" width="14.83203125" style="142"/>
    <col min="9985" max="9985" width="11.6640625" style="142" customWidth="1"/>
    <col min="9986" max="9986" width="16.5" style="142" customWidth="1"/>
    <col min="9987" max="9987" width="29.5" style="142" customWidth="1"/>
    <col min="9988" max="9988" width="12.83203125" style="142" customWidth="1"/>
    <col min="9989" max="9989" width="18" style="142" customWidth="1"/>
    <col min="9990" max="9990" width="29.5" style="142" customWidth="1"/>
    <col min="9991" max="9991" width="11.6640625" style="142" customWidth="1"/>
    <col min="9992" max="9992" width="16.5" style="142" customWidth="1"/>
    <col min="9993" max="9993" width="29.5" style="142" customWidth="1"/>
    <col min="9994" max="10240" width="14.83203125" style="142"/>
    <col min="10241" max="10241" width="11.6640625" style="142" customWidth="1"/>
    <col min="10242" max="10242" width="16.5" style="142" customWidth="1"/>
    <col min="10243" max="10243" width="29.5" style="142" customWidth="1"/>
    <col min="10244" max="10244" width="12.83203125" style="142" customWidth="1"/>
    <col min="10245" max="10245" width="18" style="142" customWidth="1"/>
    <col min="10246" max="10246" width="29.5" style="142" customWidth="1"/>
    <col min="10247" max="10247" width="11.6640625" style="142" customWidth="1"/>
    <col min="10248" max="10248" width="16.5" style="142" customWidth="1"/>
    <col min="10249" max="10249" width="29.5" style="142" customWidth="1"/>
    <col min="10250" max="10496" width="14.83203125" style="142"/>
    <col min="10497" max="10497" width="11.6640625" style="142" customWidth="1"/>
    <col min="10498" max="10498" width="16.5" style="142" customWidth="1"/>
    <col min="10499" max="10499" width="29.5" style="142" customWidth="1"/>
    <col min="10500" max="10500" width="12.83203125" style="142" customWidth="1"/>
    <col min="10501" max="10501" width="18" style="142" customWidth="1"/>
    <col min="10502" max="10502" width="29.5" style="142" customWidth="1"/>
    <col min="10503" max="10503" width="11.6640625" style="142" customWidth="1"/>
    <col min="10504" max="10504" width="16.5" style="142" customWidth="1"/>
    <col min="10505" max="10505" width="29.5" style="142" customWidth="1"/>
    <col min="10506" max="10752" width="14.83203125" style="142"/>
    <col min="10753" max="10753" width="11.6640625" style="142" customWidth="1"/>
    <col min="10754" max="10754" width="16.5" style="142" customWidth="1"/>
    <col min="10755" max="10755" width="29.5" style="142" customWidth="1"/>
    <col min="10756" max="10756" width="12.83203125" style="142" customWidth="1"/>
    <col min="10757" max="10757" width="18" style="142" customWidth="1"/>
    <col min="10758" max="10758" width="29.5" style="142" customWidth="1"/>
    <col min="10759" max="10759" width="11.6640625" style="142" customWidth="1"/>
    <col min="10760" max="10760" width="16.5" style="142" customWidth="1"/>
    <col min="10761" max="10761" width="29.5" style="142" customWidth="1"/>
    <col min="10762" max="11008" width="14.83203125" style="142"/>
    <col min="11009" max="11009" width="11.6640625" style="142" customWidth="1"/>
    <col min="11010" max="11010" width="16.5" style="142" customWidth="1"/>
    <col min="11011" max="11011" width="29.5" style="142" customWidth="1"/>
    <col min="11012" max="11012" width="12.83203125" style="142" customWidth="1"/>
    <col min="11013" max="11013" width="18" style="142" customWidth="1"/>
    <col min="11014" max="11014" width="29.5" style="142" customWidth="1"/>
    <col min="11015" max="11015" width="11.6640625" style="142" customWidth="1"/>
    <col min="11016" max="11016" width="16.5" style="142" customWidth="1"/>
    <col min="11017" max="11017" width="29.5" style="142" customWidth="1"/>
    <col min="11018" max="11264" width="14.83203125" style="142"/>
    <col min="11265" max="11265" width="11.6640625" style="142" customWidth="1"/>
    <col min="11266" max="11266" width="16.5" style="142" customWidth="1"/>
    <col min="11267" max="11267" width="29.5" style="142" customWidth="1"/>
    <col min="11268" max="11268" width="12.83203125" style="142" customWidth="1"/>
    <col min="11269" max="11269" width="18" style="142" customWidth="1"/>
    <col min="11270" max="11270" width="29.5" style="142" customWidth="1"/>
    <col min="11271" max="11271" width="11.6640625" style="142" customWidth="1"/>
    <col min="11272" max="11272" width="16.5" style="142" customWidth="1"/>
    <col min="11273" max="11273" width="29.5" style="142" customWidth="1"/>
    <col min="11274" max="11520" width="14.83203125" style="142"/>
    <col min="11521" max="11521" width="11.6640625" style="142" customWidth="1"/>
    <col min="11522" max="11522" width="16.5" style="142" customWidth="1"/>
    <col min="11523" max="11523" width="29.5" style="142" customWidth="1"/>
    <col min="11524" max="11524" width="12.83203125" style="142" customWidth="1"/>
    <col min="11525" max="11525" width="18" style="142" customWidth="1"/>
    <col min="11526" max="11526" width="29.5" style="142" customWidth="1"/>
    <col min="11527" max="11527" width="11.6640625" style="142" customWidth="1"/>
    <col min="11528" max="11528" width="16.5" style="142" customWidth="1"/>
    <col min="11529" max="11529" width="29.5" style="142" customWidth="1"/>
    <col min="11530" max="11776" width="14.83203125" style="142"/>
    <col min="11777" max="11777" width="11.6640625" style="142" customWidth="1"/>
    <col min="11778" max="11778" width="16.5" style="142" customWidth="1"/>
    <col min="11779" max="11779" width="29.5" style="142" customWidth="1"/>
    <col min="11780" max="11780" width="12.83203125" style="142" customWidth="1"/>
    <col min="11781" max="11781" width="18" style="142" customWidth="1"/>
    <col min="11782" max="11782" width="29.5" style="142" customWidth="1"/>
    <col min="11783" max="11783" width="11.6640625" style="142" customWidth="1"/>
    <col min="11784" max="11784" width="16.5" style="142" customWidth="1"/>
    <col min="11785" max="11785" width="29.5" style="142" customWidth="1"/>
    <col min="11786" max="12032" width="14.83203125" style="142"/>
    <col min="12033" max="12033" width="11.6640625" style="142" customWidth="1"/>
    <col min="12034" max="12034" width="16.5" style="142" customWidth="1"/>
    <col min="12035" max="12035" width="29.5" style="142" customWidth="1"/>
    <col min="12036" max="12036" width="12.83203125" style="142" customWidth="1"/>
    <col min="12037" max="12037" width="18" style="142" customWidth="1"/>
    <col min="12038" max="12038" width="29.5" style="142" customWidth="1"/>
    <col min="12039" max="12039" width="11.6640625" style="142" customWidth="1"/>
    <col min="12040" max="12040" width="16.5" style="142" customWidth="1"/>
    <col min="12041" max="12041" width="29.5" style="142" customWidth="1"/>
    <col min="12042" max="12288" width="14.83203125" style="142"/>
    <col min="12289" max="12289" width="11.6640625" style="142" customWidth="1"/>
    <col min="12290" max="12290" width="16.5" style="142" customWidth="1"/>
    <col min="12291" max="12291" width="29.5" style="142" customWidth="1"/>
    <col min="12292" max="12292" width="12.83203125" style="142" customWidth="1"/>
    <col min="12293" max="12293" width="18" style="142" customWidth="1"/>
    <col min="12294" max="12294" width="29.5" style="142" customWidth="1"/>
    <col min="12295" max="12295" width="11.6640625" style="142" customWidth="1"/>
    <col min="12296" max="12296" width="16.5" style="142" customWidth="1"/>
    <col min="12297" max="12297" width="29.5" style="142" customWidth="1"/>
    <col min="12298" max="12544" width="14.83203125" style="142"/>
    <col min="12545" max="12545" width="11.6640625" style="142" customWidth="1"/>
    <col min="12546" max="12546" width="16.5" style="142" customWidth="1"/>
    <col min="12547" max="12547" width="29.5" style="142" customWidth="1"/>
    <col min="12548" max="12548" width="12.83203125" style="142" customWidth="1"/>
    <col min="12549" max="12549" width="18" style="142" customWidth="1"/>
    <col min="12550" max="12550" width="29.5" style="142" customWidth="1"/>
    <col min="12551" max="12551" width="11.6640625" style="142" customWidth="1"/>
    <col min="12552" max="12552" width="16.5" style="142" customWidth="1"/>
    <col min="12553" max="12553" width="29.5" style="142" customWidth="1"/>
    <col min="12554" max="12800" width="14.83203125" style="142"/>
    <col min="12801" max="12801" width="11.6640625" style="142" customWidth="1"/>
    <col min="12802" max="12802" width="16.5" style="142" customWidth="1"/>
    <col min="12803" max="12803" width="29.5" style="142" customWidth="1"/>
    <col min="12804" max="12804" width="12.83203125" style="142" customWidth="1"/>
    <col min="12805" max="12805" width="18" style="142" customWidth="1"/>
    <col min="12806" max="12806" width="29.5" style="142" customWidth="1"/>
    <col min="12807" max="12807" width="11.6640625" style="142" customWidth="1"/>
    <col min="12808" max="12808" width="16.5" style="142" customWidth="1"/>
    <col min="12809" max="12809" width="29.5" style="142" customWidth="1"/>
    <col min="12810" max="13056" width="14.83203125" style="142"/>
    <col min="13057" max="13057" width="11.6640625" style="142" customWidth="1"/>
    <col min="13058" max="13058" width="16.5" style="142" customWidth="1"/>
    <col min="13059" max="13059" width="29.5" style="142" customWidth="1"/>
    <col min="13060" max="13060" width="12.83203125" style="142" customWidth="1"/>
    <col min="13061" max="13061" width="18" style="142" customWidth="1"/>
    <col min="13062" max="13062" width="29.5" style="142" customWidth="1"/>
    <col min="13063" max="13063" width="11.6640625" style="142" customWidth="1"/>
    <col min="13064" max="13064" width="16.5" style="142" customWidth="1"/>
    <col min="13065" max="13065" width="29.5" style="142" customWidth="1"/>
    <col min="13066" max="13312" width="14.83203125" style="142"/>
    <col min="13313" max="13313" width="11.6640625" style="142" customWidth="1"/>
    <col min="13314" max="13314" width="16.5" style="142" customWidth="1"/>
    <col min="13315" max="13315" width="29.5" style="142" customWidth="1"/>
    <col min="13316" max="13316" width="12.83203125" style="142" customWidth="1"/>
    <col min="13317" max="13317" width="18" style="142" customWidth="1"/>
    <col min="13318" max="13318" width="29.5" style="142" customWidth="1"/>
    <col min="13319" max="13319" width="11.6640625" style="142" customWidth="1"/>
    <col min="13320" max="13320" width="16.5" style="142" customWidth="1"/>
    <col min="13321" max="13321" width="29.5" style="142" customWidth="1"/>
    <col min="13322" max="13568" width="14.83203125" style="142"/>
    <col min="13569" max="13569" width="11.6640625" style="142" customWidth="1"/>
    <col min="13570" max="13570" width="16.5" style="142" customWidth="1"/>
    <col min="13571" max="13571" width="29.5" style="142" customWidth="1"/>
    <col min="13572" max="13572" width="12.83203125" style="142" customWidth="1"/>
    <col min="13573" max="13573" width="18" style="142" customWidth="1"/>
    <col min="13574" max="13574" width="29.5" style="142" customWidth="1"/>
    <col min="13575" max="13575" width="11.6640625" style="142" customWidth="1"/>
    <col min="13576" max="13576" width="16.5" style="142" customWidth="1"/>
    <col min="13577" max="13577" width="29.5" style="142" customWidth="1"/>
    <col min="13578" max="13824" width="14.83203125" style="142"/>
    <col min="13825" max="13825" width="11.6640625" style="142" customWidth="1"/>
    <col min="13826" max="13826" width="16.5" style="142" customWidth="1"/>
    <col min="13827" max="13827" width="29.5" style="142" customWidth="1"/>
    <col min="13828" max="13828" width="12.83203125" style="142" customWidth="1"/>
    <col min="13829" max="13829" width="18" style="142" customWidth="1"/>
    <col min="13830" max="13830" width="29.5" style="142" customWidth="1"/>
    <col min="13831" max="13831" width="11.6640625" style="142" customWidth="1"/>
    <col min="13832" max="13832" width="16.5" style="142" customWidth="1"/>
    <col min="13833" max="13833" width="29.5" style="142" customWidth="1"/>
    <col min="13834" max="14080" width="14.83203125" style="142"/>
    <col min="14081" max="14081" width="11.6640625" style="142" customWidth="1"/>
    <col min="14082" max="14082" width="16.5" style="142" customWidth="1"/>
    <col min="14083" max="14083" width="29.5" style="142" customWidth="1"/>
    <col min="14084" max="14084" width="12.83203125" style="142" customWidth="1"/>
    <col min="14085" max="14085" width="18" style="142" customWidth="1"/>
    <col min="14086" max="14086" width="29.5" style="142" customWidth="1"/>
    <col min="14087" max="14087" width="11.6640625" style="142" customWidth="1"/>
    <col min="14088" max="14088" width="16.5" style="142" customWidth="1"/>
    <col min="14089" max="14089" width="29.5" style="142" customWidth="1"/>
    <col min="14090" max="14336" width="14.83203125" style="142"/>
    <col min="14337" max="14337" width="11.6640625" style="142" customWidth="1"/>
    <col min="14338" max="14338" width="16.5" style="142" customWidth="1"/>
    <col min="14339" max="14339" width="29.5" style="142" customWidth="1"/>
    <col min="14340" max="14340" width="12.83203125" style="142" customWidth="1"/>
    <col min="14341" max="14341" width="18" style="142" customWidth="1"/>
    <col min="14342" max="14342" width="29.5" style="142" customWidth="1"/>
    <col min="14343" max="14343" width="11.6640625" style="142" customWidth="1"/>
    <col min="14344" max="14344" width="16.5" style="142" customWidth="1"/>
    <col min="14345" max="14345" width="29.5" style="142" customWidth="1"/>
    <col min="14346" max="14592" width="14.83203125" style="142"/>
    <col min="14593" max="14593" width="11.6640625" style="142" customWidth="1"/>
    <col min="14594" max="14594" width="16.5" style="142" customWidth="1"/>
    <col min="14595" max="14595" width="29.5" style="142" customWidth="1"/>
    <col min="14596" max="14596" width="12.83203125" style="142" customWidth="1"/>
    <col min="14597" max="14597" width="18" style="142" customWidth="1"/>
    <col min="14598" max="14598" width="29.5" style="142" customWidth="1"/>
    <col min="14599" max="14599" width="11.6640625" style="142" customWidth="1"/>
    <col min="14600" max="14600" width="16.5" style="142" customWidth="1"/>
    <col min="14601" max="14601" width="29.5" style="142" customWidth="1"/>
    <col min="14602" max="14848" width="14.83203125" style="142"/>
    <col min="14849" max="14849" width="11.6640625" style="142" customWidth="1"/>
    <col min="14850" max="14850" width="16.5" style="142" customWidth="1"/>
    <col min="14851" max="14851" width="29.5" style="142" customWidth="1"/>
    <col min="14852" max="14852" width="12.83203125" style="142" customWidth="1"/>
    <col min="14853" max="14853" width="18" style="142" customWidth="1"/>
    <col min="14854" max="14854" width="29.5" style="142" customWidth="1"/>
    <col min="14855" max="14855" width="11.6640625" style="142" customWidth="1"/>
    <col min="14856" max="14856" width="16.5" style="142" customWidth="1"/>
    <col min="14857" max="14857" width="29.5" style="142" customWidth="1"/>
    <col min="14858" max="15104" width="14.83203125" style="142"/>
    <col min="15105" max="15105" width="11.6640625" style="142" customWidth="1"/>
    <col min="15106" max="15106" width="16.5" style="142" customWidth="1"/>
    <col min="15107" max="15107" width="29.5" style="142" customWidth="1"/>
    <col min="15108" max="15108" width="12.83203125" style="142" customWidth="1"/>
    <col min="15109" max="15109" width="18" style="142" customWidth="1"/>
    <col min="15110" max="15110" width="29.5" style="142" customWidth="1"/>
    <col min="15111" max="15111" width="11.6640625" style="142" customWidth="1"/>
    <col min="15112" max="15112" width="16.5" style="142" customWidth="1"/>
    <col min="15113" max="15113" width="29.5" style="142" customWidth="1"/>
    <col min="15114" max="15360" width="14.83203125" style="142"/>
    <col min="15361" max="15361" width="11.6640625" style="142" customWidth="1"/>
    <col min="15362" max="15362" width="16.5" style="142" customWidth="1"/>
    <col min="15363" max="15363" width="29.5" style="142" customWidth="1"/>
    <col min="15364" max="15364" width="12.83203125" style="142" customWidth="1"/>
    <col min="15365" max="15365" width="18" style="142" customWidth="1"/>
    <col min="15366" max="15366" width="29.5" style="142" customWidth="1"/>
    <col min="15367" max="15367" width="11.6640625" style="142" customWidth="1"/>
    <col min="15368" max="15368" width="16.5" style="142" customWidth="1"/>
    <col min="15369" max="15369" width="29.5" style="142" customWidth="1"/>
    <col min="15370" max="15616" width="14.83203125" style="142"/>
    <col min="15617" max="15617" width="11.6640625" style="142" customWidth="1"/>
    <col min="15618" max="15618" width="16.5" style="142" customWidth="1"/>
    <col min="15619" max="15619" width="29.5" style="142" customWidth="1"/>
    <col min="15620" max="15620" width="12.83203125" style="142" customWidth="1"/>
    <col min="15621" max="15621" width="18" style="142" customWidth="1"/>
    <col min="15622" max="15622" width="29.5" style="142" customWidth="1"/>
    <col min="15623" max="15623" width="11.6640625" style="142" customWidth="1"/>
    <col min="15624" max="15624" width="16.5" style="142" customWidth="1"/>
    <col min="15625" max="15625" width="29.5" style="142" customWidth="1"/>
    <col min="15626" max="15872" width="14.83203125" style="142"/>
    <col min="15873" max="15873" width="11.6640625" style="142" customWidth="1"/>
    <col min="15874" max="15874" width="16.5" style="142" customWidth="1"/>
    <col min="15875" max="15875" width="29.5" style="142" customWidth="1"/>
    <col min="15876" max="15876" width="12.83203125" style="142" customWidth="1"/>
    <col min="15877" max="15877" width="18" style="142" customWidth="1"/>
    <col min="15878" max="15878" width="29.5" style="142" customWidth="1"/>
    <col min="15879" max="15879" width="11.6640625" style="142" customWidth="1"/>
    <col min="15880" max="15880" width="16.5" style="142" customWidth="1"/>
    <col min="15881" max="15881" width="29.5" style="142" customWidth="1"/>
    <col min="15882" max="16128" width="14.83203125" style="142"/>
    <col min="16129" max="16129" width="11.6640625" style="142" customWidth="1"/>
    <col min="16130" max="16130" width="16.5" style="142" customWidth="1"/>
    <col min="16131" max="16131" width="29.5" style="142" customWidth="1"/>
    <col min="16132" max="16132" width="12.83203125" style="142" customWidth="1"/>
    <col min="16133" max="16133" width="18" style="142" customWidth="1"/>
    <col min="16134" max="16134" width="29.5" style="142" customWidth="1"/>
    <col min="16135" max="16135" width="11.6640625" style="142" customWidth="1"/>
    <col min="16136" max="16136" width="16.5" style="142" customWidth="1"/>
    <col min="16137" max="16137" width="29.5" style="142" customWidth="1"/>
    <col min="16138" max="16384" width="14.83203125" style="142"/>
  </cols>
  <sheetData>
    <row r="1" spans="1:10" ht="30" customHeight="1" x14ac:dyDescent="0.2">
      <c r="A1" s="266" t="s">
        <v>494</v>
      </c>
      <c r="B1" s="266"/>
      <c r="C1" s="266"/>
      <c r="D1" s="266"/>
      <c r="E1" s="266"/>
      <c r="F1" s="266"/>
      <c r="G1" s="266"/>
      <c r="H1" s="266"/>
      <c r="I1" s="266"/>
    </row>
    <row r="2" spans="1:10" ht="13.15" customHeight="1" x14ac:dyDescent="0.2">
      <c r="A2" s="267" t="s">
        <v>374</v>
      </c>
      <c r="B2" s="268"/>
      <c r="C2" s="271" t="s">
        <v>848</v>
      </c>
      <c r="D2" s="272"/>
      <c r="E2" s="274" t="s">
        <v>376</v>
      </c>
      <c r="F2" s="275" t="s">
        <v>915</v>
      </c>
      <c r="G2" s="270"/>
      <c r="H2" s="274" t="s">
        <v>495</v>
      </c>
      <c r="I2" s="276" t="s">
        <v>838</v>
      </c>
      <c r="J2" s="143"/>
    </row>
    <row r="3" spans="1:10" x14ac:dyDescent="0.2">
      <c r="A3" s="269"/>
      <c r="B3" s="270"/>
      <c r="C3" s="273"/>
      <c r="D3" s="273"/>
      <c r="E3" s="270"/>
      <c r="F3" s="270"/>
      <c r="G3" s="270"/>
      <c r="H3" s="270"/>
      <c r="I3" s="277"/>
      <c r="J3" s="143"/>
    </row>
    <row r="4" spans="1:10" x14ac:dyDescent="0.2">
      <c r="A4" s="279" t="s">
        <v>377</v>
      </c>
      <c r="B4" s="270"/>
      <c r="C4" s="275"/>
      <c r="D4" s="270"/>
      <c r="E4" s="275" t="s">
        <v>17</v>
      </c>
      <c r="F4" s="275"/>
      <c r="G4" s="270"/>
      <c r="H4" s="275" t="s">
        <v>495</v>
      </c>
      <c r="I4" s="278"/>
      <c r="J4" s="143"/>
    </row>
    <row r="5" spans="1:10" x14ac:dyDescent="0.2">
      <c r="A5" s="269"/>
      <c r="B5" s="270"/>
      <c r="C5" s="270"/>
      <c r="D5" s="270"/>
      <c r="E5" s="270"/>
      <c r="F5" s="270"/>
      <c r="G5" s="270"/>
      <c r="H5" s="270"/>
      <c r="I5" s="277"/>
      <c r="J5" s="143"/>
    </row>
    <row r="6" spans="1:10" x14ac:dyDescent="0.2">
      <c r="A6" s="279" t="s">
        <v>379</v>
      </c>
      <c r="B6" s="270"/>
      <c r="C6" s="275" t="s">
        <v>915</v>
      </c>
      <c r="D6" s="270"/>
      <c r="E6" s="275" t="s">
        <v>16</v>
      </c>
      <c r="F6" s="275"/>
      <c r="G6" s="270"/>
      <c r="H6" s="275" t="s">
        <v>495</v>
      </c>
      <c r="I6" s="278"/>
      <c r="J6" s="143"/>
    </row>
    <row r="7" spans="1:10" x14ac:dyDescent="0.2">
      <c r="A7" s="269"/>
      <c r="B7" s="270"/>
      <c r="C7" s="270"/>
      <c r="D7" s="270"/>
      <c r="E7" s="270"/>
      <c r="F7" s="270"/>
      <c r="G7" s="270"/>
      <c r="H7" s="270"/>
      <c r="I7" s="277"/>
      <c r="J7" s="143"/>
    </row>
    <row r="8" spans="1:10" x14ac:dyDescent="0.2">
      <c r="A8" s="279" t="s">
        <v>378</v>
      </c>
      <c r="B8" s="270"/>
      <c r="C8" s="275"/>
      <c r="D8" s="270"/>
      <c r="E8" s="275" t="s">
        <v>380</v>
      </c>
      <c r="F8" s="275"/>
      <c r="G8" s="270"/>
      <c r="H8" s="280" t="s">
        <v>496</v>
      </c>
      <c r="I8" s="278"/>
      <c r="J8" s="143"/>
    </row>
    <row r="9" spans="1:10" x14ac:dyDescent="0.2">
      <c r="A9" s="269"/>
      <c r="B9" s="270"/>
      <c r="C9" s="270"/>
      <c r="D9" s="270"/>
      <c r="E9" s="270"/>
      <c r="F9" s="270"/>
      <c r="G9" s="270"/>
      <c r="H9" s="270"/>
      <c r="I9" s="277"/>
      <c r="J9" s="143"/>
    </row>
    <row r="10" spans="1:10" x14ac:dyDescent="0.2">
      <c r="A10" s="279" t="s">
        <v>381</v>
      </c>
      <c r="B10" s="270"/>
      <c r="C10" s="275"/>
      <c r="D10" s="270"/>
      <c r="E10" s="275" t="s">
        <v>383</v>
      </c>
      <c r="F10" s="275"/>
      <c r="G10" s="270"/>
      <c r="H10" s="280" t="s">
        <v>11</v>
      </c>
      <c r="I10" s="291"/>
      <c r="J10" s="143"/>
    </row>
    <row r="11" spans="1:10" x14ac:dyDescent="0.2">
      <c r="A11" s="283"/>
      <c r="B11" s="284"/>
      <c r="C11" s="284"/>
      <c r="D11" s="284"/>
      <c r="E11" s="284"/>
      <c r="F11" s="284"/>
      <c r="G11" s="284"/>
      <c r="H11" s="284"/>
      <c r="I11" s="292"/>
      <c r="J11" s="143"/>
    </row>
    <row r="12" spans="1:10" ht="23.45" customHeight="1" thickBot="1" x14ac:dyDescent="0.25">
      <c r="A12" s="342" t="s">
        <v>497</v>
      </c>
      <c r="B12" s="343"/>
      <c r="C12" s="343"/>
      <c r="D12" s="343"/>
      <c r="E12" s="343"/>
      <c r="F12" s="343"/>
      <c r="G12" s="343"/>
      <c r="H12" s="343"/>
      <c r="I12" s="343"/>
    </row>
    <row r="13" spans="1:10" ht="26.45" customHeight="1" x14ac:dyDescent="0.2">
      <c r="A13" s="238" t="s">
        <v>498</v>
      </c>
      <c r="B13" s="344" t="s">
        <v>499</v>
      </c>
      <c r="C13" s="345"/>
      <c r="D13" s="238" t="s">
        <v>500</v>
      </c>
      <c r="E13" s="344" t="s">
        <v>501</v>
      </c>
      <c r="F13" s="345"/>
      <c r="G13" s="238" t="s">
        <v>502</v>
      </c>
      <c r="H13" s="344" t="s">
        <v>503</v>
      </c>
      <c r="I13" s="345"/>
    </row>
    <row r="14" spans="1:10" ht="15.2" customHeight="1" x14ac:dyDescent="0.2">
      <c r="A14" s="243" t="s">
        <v>504</v>
      </c>
      <c r="B14" s="144" t="s">
        <v>505</v>
      </c>
      <c r="C14" s="240">
        <f>SUM('STAVEBNÍ ROZPOČET'!AA12:AA38)</f>
        <v>0</v>
      </c>
      <c r="D14" s="338" t="s">
        <v>506</v>
      </c>
      <c r="E14" s="339"/>
      <c r="F14" s="240">
        <v>0</v>
      </c>
      <c r="G14" s="338" t="s">
        <v>507</v>
      </c>
      <c r="H14" s="339"/>
      <c r="I14" s="239" t="s">
        <v>43</v>
      </c>
    </row>
    <row r="15" spans="1:10" ht="15.2" customHeight="1" x14ac:dyDescent="0.2">
      <c r="A15" s="244"/>
      <c r="B15" s="144" t="s">
        <v>393</v>
      </c>
      <c r="C15" s="240">
        <f>SUM('STAVEBNÍ ROZPOČET'!AB12:AB38)</f>
        <v>0</v>
      </c>
      <c r="D15" s="338" t="s">
        <v>508</v>
      </c>
      <c r="E15" s="339"/>
      <c r="F15" s="240">
        <v>0</v>
      </c>
      <c r="G15" s="338" t="s">
        <v>509</v>
      </c>
      <c r="H15" s="339"/>
      <c r="I15" s="239" t="s">
        <v>43</v>
      </c>
    </row>
    <row r="16" spans="1:10" ht="15.2" customHeight="1" x14ac:dyDescent="0.2">
      <c r="A16" s="243" t="s">
        <v>70</v>
      </c>
      <c r="B16" s="144" t="s">
        <v>505</v>
      </c>
      <c r="C16" s="240">
        <f>SUM('STAVEBNÍ ROZPOČET'!AC12:AC38)</f>
        <v>0</v>
      </c>
      <c r="D16" s="338" t="s">
        <v>510</v>
      </c>
      <c r="E16" s="339"/>
      <c r="F16" s="240">
        <v>0</v>
      </c>
      <c r="G16" s="338" t="s">
        <v>511</v>
      </c>
      <c r="H16" s="339"/>
      <c r="I16" s="239" t="s">
        <v>43</v>
      </c>
    </row>
    <row r="17" spans="1:10" ht="15.2" customHeight="1" x14ac:dyDescent="0.2">
      <c r="A17" s="244"/>
      <c r="B17" s="144" t="s">
        <v>393</v>
      </c>
      <c r="C17" s="240">
        <f>SUM('STAVEBNÍ ROZPOČET'!AD12:AD38)</f>
        <v>0</v>
      </c>
      <c r="D17" s="338"/>
      <c r="E17" s="339"/>
      <c r="F17" s="239"/>
      <c r="G17" s="338" t="s">
        <v>512</v>
      </c>
      <c r="H17" s="339"/>
      <c r="I17" s="239" t="s">
        <v>43</v>
      </c>
    </row>
    <row r="18" spans="1:10" ht="15.2" customHeight="1" x14ac:dyDescent="0.2">
      <c r="A18" s="243" t="s">
        <v>513</v>
      </c>
      <c r="B18" s="144" t="s">
        <v>505</v>
      </c>
      <c r="C18" s="240">
        <f>SUM('STAVEBNÍ ROZPOČET'!AE12:AE38)</f>
        <v>0</v>
      </c>
      <c r="D18" s="338"/>
      <c r="E18" s="339"/>
      <c r="F18" s="239"/>
      <c r="G18" s="338" t="s">
        <v>514</v>
      </c>
      <c r="H18" s="339"/>
      <c r="I18" s="239" t="s">
        <v>43</v>
      </c>
    </row>
    <row r="19" spans="1:10" ht="15.2" customHeight="1" x14ac:dyDescent="0.2">
      <c r="A19" s="244"/>
      <c r="B19" s="144" t="s">
        <v>393</v>
      </c>
      <c r="C19" s="240">
        <f>SUM('STAVEBNÍ ROZPOČET'!AF12:AF38)</f>
        <v>0</v>
      </c>
      <c r="D19" s="338"/>
      <c r="E19" s="339"/>
      <c r="F19" s="239"/>
      <c r="G19" s="338" t="s">
        <v>515</v>
      </c>
      <c r="H19" s="339"/>
      <c r="I19" s="239" t="s">
        <v>43</v>
      </c>
    </row>
    <row r="20" spans="1:10" ht="15.2" customHeight="1" x14ac:dyDescent="0.2">
      <c r="A20" s="336" t="s">
        <v>516</v>
      </c>
      <c r="B20" s="337"/>
      <c r="C20" s="240">
        <f>SUM('STAVEBNÍ ROZPOČET'!AG12:AG38)</f>
        <v>0</v>
      </c>
      <c r="D20" s="338"/>
      <c r="E20" s="339"/>
      <c r="F20" s="239"/>
      <c r="G20" s="338"/>
      <c r="H20" s="339"/>
      <c r="I20" s="239"/>
    </row>
    <row r="21" spans="1:10" ht="15.2" customHeight="1" x14ac:dyDescent="0.2">
      <c r="A21" s="336" t="s">
        <v>517</v>
      </c>
      <c r="B21" s="337"/>
      <c r="C21" s="240">
        <f>SUM('STAVEBNÍ ROZPOČET'!Y12:Y38)</f>
        <v>0</v>
      </c>
      <c r="D21" s="338"/>
      <c r="E21" s="339"/>
      <c r="F21" s="239"/>
      <c r="G21" s="338"/>
      <c r="H21" s="339"/>
      <c r="I21" s="239"/>
    </row>
    <row r="22" spans="1:10" ht="16.7" customHeight="1" thickBot="1" x14ac:dyDescent="0.25">
      <c r="A22" s="340" t="s">
        <v>518</v>
      </c>
      <c r="B22" s="341"/>
      <c r="C22" s="242">
        <f>SUM(C14:C21)</f>
        <v>0</v>
      </c>
      <c r="D22" s="336" t="s">
        <v>519</v>
      </c>
      <c r="E22" s="337"/>
      <c r="F22" s="240">
        <f>SUM(F14:F21)</f>
        <v>0</v>
      </c>
      <c r="G22" s="336" t="s">
        <v>520</v>
      </c>
      <c r="H22" s="337"/>
      <c r="I22" s="240">
        <f>SUM(I14:I21)</f>
        <v>0</v>
      </c>
    </row>
    <row r="23" spans="1:10" ht="15.2" customHeight="1" thickBot="1" x14ac:dyDescent="0.25">
      <c r="D23" s="340" t="s">
        <v>521</v>
      </c>
      <c r="E23" s="341"/>
      <c r="F23" s="242">
        <v>0</v>
      </c>
      <c r="G23" s="336" t="s">
        <v>522</v>
      </c>
      <c r="H23" s="337"/>
      <c r="I23" s="240">
        <v>0</v>
      </c>
    </row>
    <row r="24" spans="1:10" ht="15.2" customHeight="1" x14ac:dyDescent="0.2">
      <c r="G24" s="336" t="s">
        <v>523</v>
      </c>
      <c r="H24" s="337"/>
      <c r="I24" s="241"/>
    </row>
    <row r="25" spans="1:10" ht="15.2" customHeight="1" thickBot="1" x14ac:dyDescent="0.25">
      <c r="G25" s="340" t="s">
        <v>524</v>
      </c>
      <c r="H25" s="341"/>
      <c r="I25" s="242">
        <v>0</v>
      </c>
    </row>
    <row r="26" spans="1:10" x14ac:dyDescent="0.2">
      <c r="A26" s="141"/>
      <c r="B26" s="141"/>
      <c r="C26" s="141"/>
    </row>
    <row r="27" spans="1:10" ht="15.2" customHeight="1" x14ac:dyDescent="0.2">
      <c r="A27" s="331" t="s">
        <v>525</v>
      </c>
      <c r="B27" s="332"/>
      <c r="C27" s="145">
        <f>SUM('STAVEBNÍ ROZPOČET'!AI12:AI38)</f>
        <v>0</v>
      </c>
      <c r="D27" s="146"/>
      <c r="E27" s="141"/>
      <c r="F27" s="141"/>
      <c r="G27" s="141"/>
      <c r="H27" s="141"/>
      <c r="I27" s="141"/>
    </row>
    <row r="28" spans="1:10" ht="15.2" customHeight="1" x14ac:dyDescent="0.2">
      <c r="A28" s="331" t="s">
        <v>526</v>
      </c>
      <c r="B28" s="332"/>
      <c r="C28" s="145">
        <f>SUM('STAVEBNÍ ROZPOČET'!AJ12:AJ38)+(F22+I22+F23+I23+I24+I25)</f>
        <v>0</v>
      </c>
      <c r="D28" s="331" t="s">
        <v>527</v>
      </c>
      <c r="E28" s="332"/>
      <c r="F28" s="145">
        <f>ROUND(C28*(15/100),2)</f>
        <v>0</v>
      </c>
      <c r="G28" s="331" t="s">
        <v>528</v>
      </c>
      <c r="H28" s="332"/>
      <c r="I28" s="145">
        <f>SUM(C27:C29)</f>
        <v>0</v>
      </c>
      <c r="J28" s="143"/>
    </row>
    <row r="29" spans="1:10" ht="15.2" customHeight="1" x14ac:dyDescent="0.2">
      <c r="A29" s="331" t="s">
        <v>529</v>
      </c>
      <c r="B29" s="332"/>
      <c r="C29" s="145">
        <f>SUM('STAVEBNÍ ROZPOČET'!AK12:AK38)</f>
        <v>0</v>
      </c>
      <c r="D29" s="331" t="s">
        <v>530</v>
      </c>
      <c r="E29" s="332"/>
      <c r="F29" s="145">
        <f>ROUND(C29*(21/100),2)</f>
        <v>0</v>
      </c>
      <c r="G29" s="331" t="s">
        <v>531</v>
      </c>
      <c r="H29" s="332"/>
      <c r="I29" s="145">
        <f>SUM(F28:F29)+I28</f>
        <v>0</v>
      </c>
      <c r="J29" s="143"/>
    </row>
    <row r="30" spans="1:10" ht="13.5" thickBot="1" x14ac:dyDescent="0.25">
      <c r="A30" s="147"/>
      <c r="B30" s="147"/>
      <c r="C30" s="147"/>
      <c r="D30" s="147"/>
      <c r="E30" s="147"/>
      <c r="F30" s="147"/>
      <c r="G30" s="147"/>
      <c r="H30" s="147"/>
      <c r="I30" s="147"/>
    </row>
    <row r="31" spans="1:10" ht="14.45" customHeight="1" x14ac:dyDescent="0.2">
      <c r="A31" s="333" t="s">
        <v>33</v>
      </c>
      <c r="B31" s="334"/>
      <c r="C31" s="335"/>
      <c r="D31" s="333" t="s">
        <v>532</v>
      </c>
      <c r="E31" s="334"/>
      <c r="F31" s="335"/>
      <c r="G31" s="333" t="s">
        <v>38</v>
      </c>
      <c r="H31" s="334"/>
      <c r="I31" s="335"/>
      <c r="J31" s="148"/>
    </row>
    <row r="32" spans="1:10" ht="14.45" customHeight="1" x14ac:dyDescent="0.2">
      <c r="A32" s="325"/>
      <c r="B32" s="326"/>
      <c r="C32" s="327"/>
      <c r="D32" s="325"/>
      <c r="E32" s="326"/>
      <c r="F32" s="327"/>
      <c r="G32" s="325"/>
      <c r="H32" s="326"/>
      <c r="I32" s="327"/>
      <c r="J32" s="148"/>
    </row>
    <row r="33" spans="1:10" ht="14.45" customHeight="1" x14ac:dyDescent="0.2">
      <c r="A33" s="325"/>
      <c r="B33" s="326"/>
      <c r="C33" s="327"/>
      <c r="D33" s="325"/>
      <c r="E33" s="326"/>
      <c r="F33" s="327"/>
      <c r="G33" s="325"/>
      <c r="H33" s="326"/>
      <c r="I33" s="327"/>
      <c r="J33" s="148"/>
    </row>
    <row r="34" spans="1:10" ht="14.45" customHeight="1" x14ac:dyDescent="0.2">
      <c r="A34" s="325"/>
      <c r="B34" s="326"/>
      <c r="C34" s="327"/>
      <c r="D34" s="325"/>
      <c r="E34" s="326"/>
      <c r="F34" s="327"/>
      <c r="G34" s="325"/>
      <c r="H34" s="326"/>
      <c r="I34" s="327"/>
      <c r="J34" s="148"/>
    </row>
    <row r="35" spans="1:10" ht="14.45" customHeight="1" thickBot="1" x14ac:dyDescent="0.25">
      <c r="A35" s="328" t="s">
        <v>533</v>
      </c>
      <c r="B35" s="329"/>
      <c r="C35" s="330"/>
      <c r="D35" s="328" t="s">
        <v>533</v>
      </c>
      <c r="E35" s="329"/>
      <c r="F35" s="330"/>
      <c r="G35" s="328" t="s">
        <v>533</v>
      </c>
      <c r="H35" s="329"/>
      <c r="I35" s="330"/>
      <c r="J35" s="148"/>
    </row>
    <row r="36" spans="1:10" ht="11.25" customHeight="1" x14ac:dyDescent="0.2">
      <c r="A36" s="149" t="s">
        <v>19</v>
      </c>
      <c r="B36" s="150"/>
      <c r="C36" s="150"/>
      <c r="D36" s="150"/>
      <c r="E36" s="150"/>
      <c r="F36" s="150"/>
      <c r="G36" s="150"/>
      <c r="H36" s="150"/>
      <c r="I36" s="150"/>
    </row>
    <row r="37" spans="1:10" x14ac:dyDescent="0.2">
      <c r="A37" s="275"/>
      <c r="B37" s="270"/>
      <c r="C37" s="270"/>
      <c r="D37" s="270"/>
      <c r="E37" s="270"/>
      <c r="F37" s="270"/>
      <c r="G37" s="270"/>
      <c r="H37" s="270"/>
      <c r="I37" s="270"/>
    </row>
  </sheetData>
  <mergeCells count="83">
    <mergeCell ref="E2:E3"/>
    <mergeCell ref="F2:G3"/>
    <mergeCell ref="H2:H3"/>
    <mergeCell ref="I2:I3"/>
    <mergeCell ref="A1:I1"/>
    <mergeCell ref="A2:B3"/>
    <mergeCell ref="C2:D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00EF2-076E-47C9-BDCF-9FF387F47161}">
  <sheetPr>
    <tabColor rgb="FFFFC000"/>
    <pageSetUpPr fitToPage="1"/>
  </sheetPr>
  <dimension ref="A1:BK41"/>
  <sheetViews>
    <sheetView zoomScaleNormal="100" workbookViewId="0">
      <pane ySplit="11" topLeftCell="A12" activePane="bottomLeft" state="frozenSplit"/>
      <selection pane="bottomLeft" activeCell="I13" sqref="I13"/>
    </sheetView>
  </sheetViews>
  <sheetFormatPr defaultColWidth="14.83203125" defaultRowHeight="12.75" x14ac:dyDescent="0.2"/>
  <cols>
    <col min="1" max="1" width="4.6640625" style="94" customWidth="1"/>
    <col min="2" max="2" width="18.5" style="94" customWidth="1"/>
    <col min="3" max="3" width="1.83203125" style="94" customWidth="1"/>
    <col min="4" max="4" width="57" style="94" customWidth="1"/>
    <col min="5" max="6" width="14.83203125" style="94"/>
    <col min="7" max="7" width="7" style="94" customWidth="1"/>
    <col min="8" max="8" width="16.5" style="94" customWidth="1"/>
    <col min="9" max="9" width="15.5" style="94" customWidth="1"/>
    <col min="10" max="12" width="18.5" style="94" customWidth="1"/>
    <col min="13" max="23" width="14.83203125" style="94"/>
    <col min="24" max="24" width="15.5" style="94" customWidth="1"/>
    <col min="25" max="63" width="15.5" style="94" hidden="1" customWidth="1"/>
    <col min="64" max="256" width="14.83203125" style="94"/>
    <col min="257" max="257" width="4.6640625" style="94" customWidth="1"/>
    <col min="258" max="258" width="18.5" style="94" customWidth="1"/>
    <col min="259" max="259" width="1.83203125" style="94" customWidth="1"/>
    <col min="260" max="260" width="57" style="94" customWidth="1"/>
    <col min="261" max="262" width="14.83203125" style="94"/>
    <col min="263" max="263" width="7" style="94" customWidth="1"/>
    <col min="264" max="264" width="16.5" style="94" customWidth="1"/>
    <col min="265" max="265" width="15.5" style="94" customWidth="1"/>
    <col min="266" max="268" width="18.5" style="94" customWidth="1"/>
    <col min="269" max="279" width="14.83203125" style="94"/>
    <col min="280" max="319" width="0" style="94" hidden="1" customWidth="1"/>
    <col min="320" max="512" width="14.83203125" style="94"/>
    <col min="513" max="513" width="4.6640625" style="94" customWidth="1"/>
    <col min="514" max="514" width="18.5" style="94" customWidth="1"/>
    <col min="515" max="515" width="1.83203125" style="94" customWidth="1"/>
    <col min="516" max="516" width="57" style="94" customWidth="1"/>
    <col min="517" max="518" width="14.83203125" style="94"/>
    <col min="519" max="519" width="7" style="94" customWidth="1"/>
    <col min="520" max="520" width="16.5" style="94" customWidth="1"/>
    <col min="521" max="521" width="15.5" style="94" customWidth="1"/>
    <col min="522" max="524" width="18.5" style="94" customWidth="1"/>
    <col min="525" max="535" width="14.83203125" style="94"/>
    <col min="536" max="575" width="0" style="94" hidden="1" customWidth="1"/>
    <col min="576" max="768" width="14.83203125" style="94"/>
    <col min="769" max="769" width="4.6640625" style="94" customWidth="1"/>
    <col min="770" max="770" width="18.5" style="94" customWidth="1"/>
    <col min="771" max="771" width="1.83203125" style="94" customWidth="1"/>
    <col min="772" max="772" width="57" style="94" customWidth="1"/>
    <col min="773" max="774" width="14.83203125" style="94"/>
    <col min="775" max="775" width="7" style="94" customWidth="1"/>
    <col min="776" max="776" width="16.5" style="94" customWidth="1"/>
    <col min="777" max="777" width="15.5" style="94" customWidth="1"/>
    <col min="778" max="780" width="18.5" style="94" customWidth="1"/>
    <col min="781" max="791" width="14.83203125" style="94"/>
    <col min="792" max="831" width="0" style="94" hidden="1" customWidth="1"/>
    <col min="832" max="1024" width="14.83203125" style="94"/>
    <col min="1025" max="1025" width="4.6640625" style="94" customWidth="1"/>
    <col min="1026" max="1026" width="18.5" style="94" customWidth="1"/>
    <col min="1027" max="1027" width="1.83203125" style="94" customWidth="1"/>
    <col min="1028" max="1028" width="57" style="94" customWidth="1"/>
    <col min="1029" max="1030" width="14.83203125" style="94"/>
    <col min="1031" max="1031" width="7" style="94" customWidth="1"/>
    <col min="1032" max="1032" width="16.5" style="94" customWidth="1"/>
    <col min="1033" max="1033" width="15.5" style="94" customWidth="1"/>
    <col min="1034" max="1036" width="18.5" style="94" customWidth="1"/>
    <col min="1037" max="1047" width="14.83203125" style="94"/>
    <col min="1048" max="1087" width="0" style="94" hidden="1" customWidth="1"/>
    <col min="1088" max="1280" width="14.83203125" style="94"/>
    <col min="1281" max="1281" width="4.6640625" style="94" customWidth="1"/>
    <col min="1282" max="1282" width="18.5" style="94" customWidth="1"/>
    <col min="1283" max="1283" width="1.83203125" style="94" customWidth="1"/>
    <col min="1284" max="1284" width="57" style="94" customWidth="1"/>
    <col min="1285" max="1286" width="14.83203125" style="94"/>
    <col min="1287" max="1287" width="7" style="94" customWidth="1"/>
    <col min="1288" max="1288" width="16.5" style="94" customWidth="1"/>
    <col min="1289" max="1289" width="15.5" style="94" customWidth="1"/>
    <col min="1290" max="1292" width="18.5" style="94" customWidth="1"/>
    <col min="1293" max="1303" width="14.83203125" style="94"/>
    <col min="1304" max="1343" width="0" style="94" hidden="1" customWidth="1"/>
    <col min="1344" max="1536" width="14.83203125" style="94"/>
    <col min="1537" max="1537" width="4.6640625" style="94" customWidth="1"/>
    <col min="1538" max="1538" width="18.5" style="94" customWidth="1"/>
    <col min="1539" max="1539" width="1.83203125" style="94" customWidth="1"/>
    <col min="1540" max="1540" width="57" style="94" customWidth="1"/>
    <col min="1541" max="1542" width="14.83203125" style="94"/>
    <col min="1543" max="1543" width="7" style="94" customWidth="1"/>
    <col min="1544" max="1544" width="16.5" style="94" customWidth="1"/>
    <col min="1545" max="1545" width="15.5" style="94" customWidth="1"/>
    <col min="1546" max="1548" width="18.5" style="94" customWidth="1"/>
    <col min="1549" max="1559" width="14.83203125" style="94"/>
    <col min="1560" max="1599" width="0" style="94" hidden="1" customWidth="1"/>
    <col min="1600" max="1792" width="14.83203125" style="94"/>
    <col min="1793" max="1793" width="4.6640625" style="94" customWidth="1"/>
    <col min="1794" max="1794" width="18.5" style="94" customWidth="1"/>
    <col min="1795" max="1795" width="1.83203125" style="94" customWidth="1"/>
    <col min="1796" max="1796" width="57" style="94" customWidth="1"/>
    <col min="1797" max="1798" width="14.83203125" style="94"/>
    <col min="1799" max="1799" width="7" style="94" customWidth="1"/>
    <col min="1800" max="1800" width="16.5" style="94" customWidth="1"/>
    <col min="1801" max="1801" width="15.5" style="94" customWidth="1"/>
    <col min="1802" max="1804" width="18.5" style="94" customWidth="1"/>
    <col min="1805" max="1815" width="14.83203125" style="94"/>
    <col min="1816" max="1855" width="0" style="94" hidden="1" customWidth="1"/>
    <col min="1856" max="2048" width="14.83203125" style="94"/>
    <col min="2049" max="2049" width="4.6640625" style="94" customWidth="1"/>
    <col min="2050" max="2050" width="18.5" style="94" customWidth="1"/>
    <col min="2051" max="2051" width="1.83203125" style="94" customWidth="1"/>
    <col min="2052" max="2052" width="57" style="94" customWidth="1"/>
    <col min="2053" max="2054" width="14.83203125" style="94"/>
    <col min="2055" max="2055" width="7" style="94" customWidth="1"/>
    <col min="2056" max="2056" width="16.5" style="94" customWidth="1"/>
    <col min="2057" max="2057" width="15.5" style="94" customWidth="1"/>
    <col min="2058" max="2060" width="18.5" style="94" customWidth="1"/>
    <col min="2061" max="2071" width="14.83203125" style="94"/>
    <col min="2072" max="2111" width="0" style="94" hidden="1" customWidth="1"/>
    <col min="2112" max="2304" width="14.83203125" style="94"/>
    <col min="2305" max="2305" width="4.6640625" style="94" customWidth="1"/>
    <col min="2306" max="2306" width="18.5" style="94" customWidth="1"/>
    <col min="2307" max="2307" width="1.83203125" style="94" customWidth="1"/>
    <col min="2308" max="2308" width="57" style="94" customWidth="1"/>
    <col min="2309" max="2310" width="14.83203125" style="94"/>
    <col min="2311" max="2311" width="7" style="94" customWidth="1"/>
    <col min="2312" max="2312" width="16.5" style="94" customWidth="1"/>
    <col min="2313" max="2313" width="15.5" style="94" customWidth="1"/>
    <col min="2314" max="2316" width="18.5" style="94" customWidth="1"/>
    <col min="2317" max="2327" width="14.83203125" style="94"/>
    <col min="2328" max="2367" width="0" style="94" hidden="1" customWidth="1"/>
    <col min="2368" max="2560" width="14.83203125" style="94"/>
    <col min="2561" max="2561" width="4.6640625" style="94" customWidth="1"/>
    <col min="2562" max="2562" width="18.5" style="94" customWidth="1"/>
    <col min="2563" max="2563" width="1.83203125" style="94" customWidth="1"/>
    <col min="2564" max="2564" width="57" style="94" customWidth="1"/>
    <col min="2565" max="2566" width="14.83203125" style="94"/>
    <col min="2567" max="2567" width="7" style="94" customWidth="1"/>
    <col min="2568" max="2568" width="16.5" style="94" customWidth="1"/>
    <col min="2569" max="2569" width="15.5" style="94" customWidth="1"/>
    <col min="2570" max="2572" width="18.5" style="94" customWidth="1"/>
    <col min="2573" max="2583" width="14.83203125" style="94"/>
    <col min="2584" max="2623" width="0" style="94" hidden="1" customWidth="1"/>
    <col min="2624" max="2816" width="14.83203125" style="94"/>
    <col min="2817" max="2817" width="4.6640625" style="94" customWidth="1"/>
    <col min="2818" max="2818" width="18.5" style="94" customWidth="1"/>
    <col min="2819" max="2819" width="1.83203125" style="94" customWidth="1"/>
    <col min="2820" max="2820" width="57" style="94" customWidth="1"/>
    <col min="2821" max="2822" width="14.83203125" style="94"/>
    <col min="2823" max="2823" width="7" style="94" customWidth="1"/>
    <col min="2824" max="2824" width="16.5" style="94" customWidth="1"/>
    <col min="2825" max="2825" width="15.5" style="94" customWidth="1"/>
    <col min="2826" max="2828" width="18.5" style="94" customWidth="1"/>
    <col min="2829" max="2839" width="14.83203125" style="94"/>
    <col min="2840" max="2879" width="0" style="94" hidden="1" customWidth="1"/>
    <col min="2880" max="3072" width="14.83203125" style="94"/>
    <col min="3073" max="3073" width="4.6640625" style="94" customWidth="1"/>
    <col min="3074" max="3074" width="18.5" style="94" customWidth="1"/>
    <col min="3075" max="3075" width="1.83203125" style="94" customWidth="1"/>
    <col min="3076" max="3076" width="57" style="94" customWidth="1"/>
    <col min="3077" max="3078" width="14.83203125" style="94"/>
    <col min="3079" max="3079" width="7" style="94" customWidth="1"/>
    <col min="3080" max="3080" width="16.5" style="94" customWidth="1"/>
    <col min="3081" max="3081" width="15.5" style="94" customWidth="1"/>
    <col min="3082" max="3084" width="18.5" style="94" customWidth="1"/>
    <col min="3085" max="3095" width="14.83203125" style="94"/>
    <col min="3096" max="3135" width="0" style="94" hidden="1" customWidth="1"/>
    <col min="3136" max="3328" width="14.83203125" style="94"/>
    <col min="3329" max="3329" width="4.6640625" style="94" customWidth="1"/>
    <col min="3330" max="3330" width="18.5" style="94" customWidth="1"/>
    <col min="3331" max="3331" width="1.83203125" style="94" customWidth="1"/>
    <col min="3332" max="3332" width="57" style="94" customWidth="1"/>
    <col min="3333" max="3334" width="14.83203125" style="94"/>
    <col min="3335" max="3335" width="7" style="94" customWidth="1"/>
    <col min="3336" max="3336" width="16.5" style="94" customWidth="1"/>
    <col min="3337" max="3337" width="15.5" style="94" customWidth="1"/>
    <col min="3338" max="3340" width="18.5" style="94" customWidth="1"/>
    <col min="3341" max="3351" width="14.83203125" style="94"/>
    <col min="3352" max="3391" width="0" style="94" hidden="1" customWidth="1"/>
    <col min="3392" max="3584" width="14.83203125" style="94"/>
    <col min="3585" max="3585" width="4.6640625" style="94" customWidth="1"/>
    <col min="3586" max="3586" width="18.5" style="94" customWidth="1"/>
    <col min="3587" max="3587" width="1.83203125" style="94" customWidth="1"/>
    <col min="3588" max="3588" width="57" style="94" customWidth="1"/>
    <col min="3589" max="3590" width="14.83203125" style="94"/>
    <col min="3591" max="3591" width="7" style="94" customWidth="1"/>
    <col min="3592" max="3592" width="16.5" style="94" customWidth="1"/>
    <col min="3593" max="3593" width="15.5" style="94" customWidth="1"/>
    <col min="3594" max="3596" width="18.5" style="94" customWidth="1"/>
    <col min="3597" max="3607" width="14.83203125" style="94"/>
    <col min="3608" max="3647" width="0" style="94" hidden="1" customWidth="1"/>
    <col min="3648" max="3840" width="14.83203125" style="94"/>
    <col min="3841" max="3841" width="4.6640625" style="94" customWidth="1"/>
    <col min="3842" max="3842" width="18.5" style="94" customWidth="1"/>
    <col min="3843" max="3843" width="1.83203125" style="94" customWidth="1"/>
    <col min="3844" max="3844" width="57" style="94" customWidth="1"/>
    <col min="3845" max="3846" width="14.83203125" style="94"/>
    <col min="3847" max="3847" width="7" style="94" customWidth="1"/>
    <col min="3848" max="3848" width="16.5" style="94" customWidth="1"/>
    <col min="3849" max="3849" width="15.5" style="94" customWidth="1"/>
    <col min="3850" max="3852" width="18.5" style="94" customWidth="1"/>
    <col min="3853" max="3863" width="14.83203125" style="94"/>
    <col min="3864" max="3903" width="0" style="94" hidden="1" customWidth="1"/>
    <col min="3904" max="4096" width="14.83203125" style="94"/>
    <col min="4097" max="4097" width="4.6640625" style="94" customWidth="1"/>
    <col min="4098" max="4098" width="18.5" style="94" customWidth="1"/>
    <col min="4099" max="4099" width="1.83203125" style="94" customWidth="1"/>
    <col min="4100" max="4100" width="57" style="94" customWidth="1"/>
    <col min="4101" max="4102" width="14.83203125" style="94"/>
    <col min="4103" max="4103" width="7" style="94" customWidth="1"/>
    <col min="4104" max="4104" width="16.5" style="94" customWidth="1"/>
    <col min="4105" max="4105" width="15.5" style="94" customWidth="1"/>
    <col min="4106" max="4108" width="18.5" style="94" customWidth="1"/>
    <col min="4109" max="4119" width="14.83203125" style="94"/>
    <col min="4120" max="4159" width="0" style="94" hidden="1" customWidth="1"/>
    <col min="4160" max="4352" width="14.83203125" style="94"/>
    <col min="4353" max="4353" width="4.6640625" style="94" customWidth="1"/>
    <col min="4354" max="4354" width="18.5" style="94" customWidth="1"/>
    <col min="4355" max="4355" width="1.83203125" style="94" customWidth="1"/>
    <col min="4356" max="4356" width="57" style="94" customWidth="1"/>
    <col min="4357" max="4358" width="14.83203125" style="94"/>
    <col min="4359" max="4359" width="7" style="94" customWidth="1"/>
    <col min="4360" max="4360" width="16.5" style="94" customWidth="1"/>
    <col min="4361" max="4361" width="15.5" style="94" customWidth="1"/>
    <col min="4362" max="4364" width="18.5" style="94" customWidth="1"/>
    <col min="4365" max="4375" width="14.83203125" style="94"/>
    <col min="4376" max="4415" width="0" style="94" hidden="1" customWidth="1"/>
    <col min="4416" max="4608" width="14.83203125" style="94"/>
    <col min="4609" max="4609" width="4.6640625" style="94" customWidth="1"/>
    <col min="4610" max="4610" width="18.5" style="94" customWidth="1"/>
    <col min="4611" max="4611" width="1.83203125" style="94" customWidth="1"/>
    <col min="4612" max="4612" width="57" style="94" customWidth="1"/>
    <col min="4613" max="4614" width="14.83203125" style="94"/>
    <col min="4615" max="4615" width="7" style="94" customWidth="1"/>
    <col min="4616" max="4616" width="16.5" style="94" customWidth="1"/>
    <col min="4617" max="4617" width="15.5" style="94" customWidth="1"/>
    <col min="4618" max="4620" width="18.5" style="94" customWidth="1"/>
    <col min="4621" max="4631" width="14.83203125" style="94"/>
    <col min="4632" max="4671" width="0" style="94" hidden="1" customWidth="1"/>
    <col min="4672" max="4864" width="14.83203125" style="94"/>
    <col min="4865" max="4865" width="4.6640625" style="94" customWidth="1"/>
    <col min="4866" max="4866" width="18.5" style="94" customWidth="1"/>
    <col min="4867" max="4867" width="1.83203125" style="94" customWidth="1"/>
    <col min="4868" max="4868" width="57" style="94" customWidth="1"/>
    <col min="4869" max="4870" width="14.83203125" style="94"/>
    <col min="4871" max="4871" width="7" style="94" customWidth="1"/>
    <col min="4872" max="4872" width="16.5" style="94" customWidth="1"/>
    <col min="4873" max="4873" width="15.5" style="94" customWidth="1"/>
    <col min="4874" max="4876" width="18.5" style="94" customWidth="1"/>
    <col min="4877" max="4887" width="14.83203125" style="94"/>
    <col min="4888" max="4927" width="0" style="94" hidden="1" customWidth="1"/>
    <col min="4928" max="5120" width="14.83203125" style="94"/>
    <col min="5121" max="5121" width="4.6640625" style="94" customWidth="1"/>
    <col min="5122" max="5122" width="18.5" style="94" customWidth="1"/>
    <col min="5123" max="5123" width="1.83203125" style="94" customWidth="1"/>
    <col min="5124" max="5124" width="57" style="94" customWidth="1"/>
    <col min="5125" max="5126" width="14.83203125" style="94"/>
    <col min="5127" max="5127" width="7" style="94" customWidth="1"/>
    <col min="5128" max="5128" width="16.5" style="94" customWidth="1"/>
    <col min="5129" max="5129" width="15.5" style="94" customWidth="1"/>
    <col min="5130" max="5132" width="18.5" style="94" customWidth="1"/>
    <col min="5133" max="5143" width="14.83203125" style="94"/>
    <col min="5144" max="5183" width="0" style="94" hidden="1" customWidth="1"/>
    <col min="5184" max="5376" width="14.83203125" style="94"/>
    <col min="5377" max="5377" width="4.6640625" style="94" customWidth="1"/>
    <col min="5378" max="5378" width="18.5" style="94" customWidth="1"/>
    <col min="5379" max="5379" width="1.83203125" style="94" customWidth="1"/>
    <col min="5380" max="5380" width="57" style="94" customWidth="1"/>
    <col min="5381" max="5382" width="14.83203125" style="94"/>
    <col min="5383" max="5383" width="7" style="94" customWidth="1"/>
    <col min="5384" max="5384" width="16.5" style="94" customWidth="1"/>
    <col min="5385" max="5385" width="15.5" style="94" customWidth="1"/>
    <col min="5386" max="5388" width="18.5" style="94" customWidth="1"/>
    <col min="5389" max="5399" width="14.83203125" style="94"/>
    <col min="5400" max="5439" width="0" style="94" hidden="1" customWidth="1"/>
    <col min="5440" max="5632" width="14.83203125" style="94"/>
    <col min="5633" max="5633" width="4.6640625" style="94" customWidth="1"/>
    <col min="5634" max="5634" width="18.5" style="94" customWidth="1"/>
    <col min="5635" max="5635" width="1.83203125" style="94" customWidth="1"/>
    <col min="5636" max="5636" width="57" style="94" customWidth="1"/>
    <col min="5637" max="5638" width="14.83203125" style="94"/>
    <col min="5639" max="5639" width="7" style="94" customWidth="1"/>
    <col min="5640" max="5640" width="16.5" style="94" customWidth="1"/>
    <col min="5641" max="5641" width="15.5" style="94" customWidth="1"/>
    <col min="5642" max="5644" width="18.5" style="94" customWidth="1"/>
    <col min="5645" max="5655" width="14.83203125" style="94"/>
    <col min="5656" max="5695" width="0" style="94" hidden="1" customWidth="1"/>
    <col min="5696" max="5888" width="14.83203125" style="94"/>
    <col min="5889" max="5889" width="4.6640625" style="94" customWidth="1"/>
    <col min="5890" max="5890" width="18.5" style="94" customWidth="1"/>
    <col min="5891" max="5891" width="1.83203125" style="94" customWidth="1"/>
    <col min="5892" max="5892" width="57" style="94" customWidth="1"/>
    <col min="5893" max="5894" width="14.83203125" style="94"/>
    <col min="5895" max="5895" width="7" style="94" customWidth="1"/>
    <col min="5896" max="5896" width="16.5" style="94" customWidth="1"/>
    <col min="5897" max="5897" width="15.5" style="94" customWidth="1"/>
    <col min="5898" max="5900" width="18.5" style="94" customWidth="1"/>
    <col min="5901" max="5911" width="14.83203125" style="94"/>
    <col min="5912" max="5951" width="0" style="94" hidden="1" customWidth="1"/>
    <col min="5952" max="6144" width="14.83203125" style="94"/>
    <col min="6145" max="6145" width="4.6640625" style="94" customWidth="1"/>
    <col min="6146" max="6146" width="18.5" style="94" customWidth="1"/>
    <col min="6147" max="6147" width="1.83203125" style="94" customWidth="1"/>
    <col min="6148" max="6148" width="57" style="94" customWidth="1"/>
    <col min="6149" max="6150" width="14.83203125" style="94"/>
    <col min="6151" max="6151" width="7" style="94" customWidth="1"/>
    <col min="6152" max="6152" width="16.5" style="94" customWidth="1"/>
    <col min="6153" max="6153" width="15.5" style="94" customWidth="1"/>
    <col min="6154" max="6156" width="18.5" style="94" customWidth="1"/>
    <col min="6157" max="6167" width="14.83203125" style="94"/>
    <col min="6168" max="6207" width="0" style="94" hidden="1" customWidth="1"/>
    <col min="6208" max="6400" width="14.83203125" style="94"/>
    <col min="6401" max="6401" width="4.6640625" style="94" customWidth="1"/>
    <col min="6402" max="6402" width="18.5" style="94" customWidth="1"/>
    <col min="6403" max="6403" width="1.83203125" style="94" customWidth="1"/>
    <col min="6404" max="6404" width="57" style="94" customWidth="1"/>
    <col min="6405" max="6406" width="14.83203125" style="94"/>
    <col min="6407" max="6407" width="7" style="94" customWidth="1"/>
    <col min="6408" max="6408" width="16.5" style="94" customWidth="1"/>
    <col min="6409" max="6409" width="15.5" style="94" customWidth="1"/>
    <col min="6410" max="6412" width="18.5" style="94" customWidth="1"/>
    <col min="6413" max="6423" width="14.83203125" style="94"/>
    <col min="6424" max="6463" width="0" style="94" hidden="1" customWidth="1"/>
    <col min="6464" max="6656" width="14.83203125" style="94"/>
    <col min="6657" max="6657" width="4.6640625" style="94" customWidth="1"/>
    <col min="6658" max="6658" width="18.5" style="94" customWidth="1"/>
    <col min="6659" max="6659" width="1.83203125" style="94" customWidth="1"/>
    <col min="6660" max="6660" width="57" style="94" customWidth="1"/>
    <col min="6661" max="6662" width="14.83203125" style="94"/>
    <col min="6663" max="6663" width="7" style="94" customWidth="1"/>
    <col min="6664" max="6664" width="16.5" style="94" customWidth="1"/>
    <col min="6665" max="6665" width="15.5" style="94" customWidth="1"/>
    <col min="6666" max="6668" width="18.5" style="94" customWidth="1"/>
    <col min="6669" max="6679" width="14.83203125" style="94"/>
    <col min="6680" max="6719" width="0" style="94" hidden="1" customWidth="1"/>
    <col min="6720" max="6912" width="14.83203125" style="94"/>
    <col min="6913" max="6913" width="4.6640625" style="94" customWidth="1"/>
    <col min="6914" max="6914" width="18.5" style="94" customWidth="1"/>
    <col min="6915" max="6915" width="1.83203125" style="94" customWidth="1"/>
    <col min="6916" max="6916" width="57" style="94" customWidth="1"/>
    <col min="6917" max="6918" width="14.83203125" style="94"/>
    <col min="6919" max="6919" width="7" style="94" customWidth="1"/>
    <col min="6920" max="6920" width="16.5" style="94" customWidth="1"/>
    <col min="6921" max="6921" width="15.5" style="94" customWidth="1"/>
    <col min="6922" max="6924" width="18.5" style="94" customWidth="1"/>
    <col min="6925" max="6935" width="14.83203125" style="94"/>
    <col min="6936" max="6975" width="0" style="94" hidden="1" customWidth="1"/>
    <col min="6976" max="7168" width="14.83203125" style="94"/>
    <col min="7169" max="7169" width="4.6640625" style="94" customWidth="1"/>
    <col min="7170" max="7170" width="18.5" style="94" customWidth="1"/>
    <col min="7171" max="7171" width="1.83203125" style="94" customWidth="1"/>
    <col min="7172" max="7172" width="57" style="94" customWidth="1"/>
    <col min="7173" max="7174" width="14.83203125" style="94"/>
    <col min="7175" max="7175" width="7" style="94" customWidth="1"/>
    <col min="7176" max="7176" width="16.5" style="94" customWidth="1"/>
    <col min="7177" max="7177" width="15.5" style="94" customWidth="1"/>
    <col min="7178" max="7180" width="18.5" style="94" customWidth="1"/>
    <col min="7181" max="7191" width="14.83203125" style="94"/>
    <col min="7192" max="7231" width="0" style="94" hidden="1" customWidth="1"/>
    <col min="7232" max="7424" width="14.83203125" style="94"/>
    <col min="7425" max="7425" width="4.6640625" style="94" customWidth="1"/>
    <col min="7426" max="7426" width="18.5" style="94" customWidth="1"/>
    <col min="7427" max="7427" width="1.83203125" style="94" customWidth="1"/>
    <col min="7428" max="7428" width="57" style="94" customWidth="1"/>
    <col min="7429" max="7430" width="14.83203125" style="94"/>
    <col min="7431" max="7431" width="7" style="94" customWidth="1"/>
    <col min="7432" max="7432" width="16.5" style="94" customWidth="1"/>
    <col min="7433" max="7433" width="15.5" style="94" customWidth="1"/>
    <col min="7434" max="7436" width="18.5" style="94" customWidth="1"/>
    <col min="7437" max="7447" width="14.83203125" style="94"/>
    <col min="7448" max="7487" width="0" style="94" hidden="1" customWidth="1"/>
    <col min="7488" max="7680" width="14.83203125" style="94"/>
    <col min="7681" max="7681" width="4.6640625" style="94" customWidth="1"/>
    <col min="7682" max="7682" width="18.5" style="94" customWidth="1"/>
    <col min="7683" max="7683" width="1.83203125" style="94" customWidth="1"/>
    <col min="7684" max="7684" width="57" style="94" customWidth="1"/>
    <col min="7685" max="7686" width="14.83203125" style="94"/>
    <col min="7687" max="7687" width="7" style="94" customWidth="1"/>
    <col min="7688" max="7688" width="16.5" style="94" customWidth="1"/>
    <col min="7689" max="7689" width="15.5" style="94" customWidth="1"/>
    <col min="7690" max="7692" width="18.5" style="94" customWidth="1"/>
    <col min="7693" max="7703" width="14.83203125" style="94"/>
    <col min="7704" max="7743" width="0" style="94" hidden="1" customWidth="1"/>
    <col min="7744" max="7936" width="14.83203125" style="94"/>
    <col min="7937" max="7937" width="4.6640625" style="94" customWidth="1"/>
    <col min="7938" max="7938" width="18.5" style="94" customWidth="1"/>
    <col min="7939" max="7939" width="1.83203125" style="94" customWidth="1"/>
    <col min="7940" max="7940" width="57" style="94" customWidth="1"/>
    <col min="7941" max="7942" width="14.83203125" style="94"/>
    <col min="7943" max="7943" width="7" style="94" customWidth="1"/>
    <col min="7944" max="7944" width="16.5" style="94" customWidth="1"/>
    <col min="7945" max="7945" width="15.5" style="94" customWidth="1"/>
    <col min="7946" max="7948" width="18.5" style="94" customWidth="1"/>
    <col min="7949" max="7959" width="14.83203125" style="94"/>
    <col min="7960" max="7999" width="0" style="94" hidden="1" customWidth="1"/>
    <col min="8000" max="8192" width="14.83203125" style="94"/>
    <col min="8193" max="8193" width="4.6640625" style="94" customWidth="1"/>
    <col min="8194" max="8194" width="18.5" style="94" customWidth="1"/>
    <col min="8195" max="8195" width="1.83203125" style="94" customWidth="1"/>
    <col min="8196" max="8196" width="57" style="94" customWidth="1"/>
    <col min="8197" max="8198" width="14.83203125" style="94"/>
    <col min="8199" max="8199" width="7" style="94" customWidth="1"/>
    <col min="8200" max="8200" width="16.5" style="94" customWidth="1"/>
    <col min="8201" max="8201" width="15.5" style="94" customWidth="1"/>
    <col min="8202" max="8204" width="18.5" style="94" customWidth="1"/>
    <col min="8205" max="8215" width="14.83203125" style="94"/>
    <col min="8216" max="8255" width="0" style="94" hidden="1" customWidth="1"/>
    <col min="8256" max="8448" width="14.83203125" style="94"/>
    <col min="8449" max="8449" width="4.6640625" style="94" customWidth="1"/>
    <col min="8450" max="8450" width="18.5" style="94" customWidth="1"/>
    <col min="8451" max="8451" width="1.83203125" style="94" customWidth="1"/>
    <col min="8452" max="8452" width="57" style="94" customWidth="1"/>
    <col min="8453" max="8454" width="14.83203125" style="94"/>
    <col min="8455" max="8455" width="7" style="94" customWidth="1"/>
    <col min="8456" max="8456" width="16.5" style="94" customWidth="1"/>
    <col min="8457" max="8457" width="15.5" style="94" customWidth="1"/>
    <col min="8458" max="8460" width="18.5" style="94" customWidth="1"/>
    <col min="8461" max="8471" width="14.83203125" style="94"/>
    <col min="8472" max="8511" width="0" style="94" hidden="1" customWidth="1"/>
    <col min="8512" max="8704" width="14.83203125" style="94"/>
    <col min="8705" max="8705" width="4.6640625" style="94" customWidth="1"/>
    <col min="8706" max="8706" width="18.5" style="94" customWidth="1"/>
    <col min="8707" max="8707" width="1.83203125" style="94" customWidth="1"/>
    <col min="8708" max="8708" width="57" style="94" customWidth="1"/>
    <col min="8709" max="8710" width="14.83203125" style="94"/>
    <col min="8711" max="8711" width="7" style="94" customWidth="1"/>
    <col min="8712" max="8712" width="16.5" style="94" customWidth="1"/>
    <col min="8713" max="8713" width="15.5" style="94" customWidth="1"/>
    <col min="8714" max="8716" width="18.5" style="94" customWidth="1"/>
    <col min="8717" max="8727" width="14.83203125" style="94"/>
    <col min="8728" max="8767" width="0" style="94" hidden="1" customWidth="1"/>
    <col min="8768" max="8960" width="14.83203125" style="94"/>
    <col min="8961" max="8961" width="4.6640625" style="94" customWidth="1"/>
    <col min="8962" max="8962" width="18.5" style="94" customWidth="1"/>
    <col min="8963" max="8963" width="1.83203125" style="94" customWidth="1"/>
    <col min="8964" max="8964" width="57" style="94" customWidth="1"/>
    <col min="8965" max="8966" width="14.83203125" style="94"/>
    <col min="8967" max="8967" width="7" style="94" customWidth="1"/>
    <col min="8968" max="8968" width="16.5" style="94" customWidth="1"/>
    <col min="8969" max="8969" width="15.5" style="94" customWidth="1"/>
    <col min="8970" max="8972" width="18.5" style="94" customWidth="1"/>
    <col min="8973" max="8983" width="14.83203125" style="94"/>
    <col min="8984" max="9023" width="0" style="94" hidden="1" customWidth="1"/>
    <col min="9024" max="9216" width="14.83203125" style="94"/>
    <col min="9217" max="9217" width="4.6640625" style="94" customWidth="1"/>
    <col min="9218" max="9218" width="18.5" style="94" customWidth="1"/>
    <col min="9219" max="9219" width="1.83203125" style="94" customWidth="1"/>
    <col min="9220" max="9220" width="57" style="94" customWidth="1"/>
    <col min="9221" max="9222" width="14.83203125" style="94"/>
    <col min="9223" max="9223" width="7" style="94" customWidth="1"/>
    <col min="9224" max="9224" width="16.5" style="94" customWidth="1"/>
    <col min="9225" max="9225" width="15.5" style="94" customWidth="1"/>
    <col min="9226" max="9228" width="18.5" style="94" customWidth="1"/>
    <col min="9229" max="9239" width="14.83203125" style="94"/>
    <col min="9240" max="9279" width="0" style="94" hidden="1" customWidth="1"/>
    <col min="9280" max="9472" width="14.83203125" style="94"/>
    <col min="9473" max="9473" width="4.6640625" style="94" customWidth="1"/>
    <col min="9474" max="9474" width="18.5" style="94" customWidth="1"/>
    <col min="9475" max="9475" width="1.83203125" style="94" customWidth="1"/>
    <col min="9476" max="9476" width="57" style="94" customWidth="1"/>
    <col min="9477" max="9478" width="14.83203125" style="94"/>
    <col min="9479" max="9479" width="7" style="94" customWidth="1"/>
    <col min="9480" max="9480" width="16.5" style="94" customWidth="1"/>
    <col min="9481" max="9481" width="15.5" style="94" customWidth="1"/>
    <col min="9482" max="9484" width="18.5" style="94" customWidth="1"/>
    <col min="9485" max="9495" width="14.83203125" style="94"/>
    <col min="9496" max="9535" width="0" style="94" hidden="1" customWidth="1"/>
    <col min="9536" max="9728" width="14.83203125" style="94"/>
    <col min="9729" max="9729" width="4.6640625" style="94" customWidth="1"/>
    <col min="9730" max="9730" width="18.5" style="94" customWidth="1"/>
    <col min="9731" max="9731" width="1.83203125" style="94" customWidth="1"/>
    <col min="9732" max="9732" width="57" style="94" customWidth="1"/>
    <col min="9733" max="9734" width="14.83203125" style="94"/>
    <col min="9735" max="9735" width="7" style="94" customWidth="1"/>
    <col min="9736" max="9736" width="16.5" style="94" customWidth="1"/>
    <col min="9737" max="9737" width="15.5" style="94" customWidth="1"/>
    <col min="9738" max="9740" width="18.5" style="94" customWidth="1"/>
    <col min="9741" max="9751" width="14.83203125" style="94"/>
    <col min="9752" max="9791" width="0" style="94" hidden="1" customWidth="1"/>
    <col min="9792" max="9984" width="14.83203125" style="94"/>
    <col min="9985" max="9985" width="4.6640625" style="94" customWidth="1"/>
    <col min="9986" max="9986" width="18.5" style="94" customWidth="1"/>
    <col min="9987" max="9987" width="1.83203125" style="94" customWidth="1"/>
    <col min="9988" max="9988" width="57" style="94" customWidth="1"/>
    <col min="9989" max="9990" width="14.83203125" style="94"/>
    <col min="9991" max="9991" width="7" style="94" customWidth="1"/>
    <col min="9992" max="9992" width="16.5" style="94" customWidth="1"/>
    <col min="9993" max="9993" width="15.5" style="94" customWidth="1"/>
    <col min="9994" max="9996" width="18.5" style="94" customWidth="1"/>
    <col min="9997" max="10007" width="14.83203125" style="94"/>
    <col min="10008" max="10047" width="0" style="94" hidden="1" customWidth="1"/>
    <col min="10048" max="10240" width="14.83203125" style="94"/>
    <col min="10241" max="10241" width="4.6640625" style="94" customWidth="1"/>
    <col min="10242" max="10242" width="18.5" style="94" customWidth="1"/>
    <col min="10243" max="10243" width="1.83203125" style="94" customWidth="1"/>
    <col min="10244" max="10244" width="57" style="94" customWidth="1"/>
    <col min="10245" max="10246" width="14.83203125" style="94"/>
    <col min="10247" max="10247" width="7" style="94" customWidth="1"/>
    <col min="10248" max="10248" width="16.5" style="94" customWidth="1"/>
    <col min="10249" max="10249" width="15.5" style="94" customWidth="1"/>
    <col min="10250" max="10252" width="18.5" style="94" customWidth="1"/>
    <col min="10253" max="10263" width="14.83203125" style="94"/>
    <col min="10264" max="10303" width="0" style="94" hidden="1" customWidth="1"/>
    <col min="10304" max="10496" width="14.83203125" style="94"/>
    <col min="10497" max="10497" width="4.6640625" style="94" customWidth="1"/>
    <col min="10498" max="10498" width="18.5" style="94" customWidth="1"/>
    <col min="10499" max="10499" width="1.83203125" style="94" customWidth="1"/>
    <col min="10500" max="10500" width="57" style="94" customWidth="1"/>
    <col min="10501" max="10502" width="14.83203125" style="94"/>
    <col min="10503" max="10503" width="7" style="94" customWidth="1"/>
    <col min="10504" max="10504" width="16.5" style="94" customWidth="1"/>
    <col min="10505" max="10505" width="15.5" style="94" customWidth="1"/>
    <col min="10506" max="10508" width="18.5" style="94" customWidth="1"/>
    <col min="10509" max="10519" width="14.83203125" style="94"/>
    <col min="10520" max="10559" width="0" style="94" hidden="1" customWidth="1"/>
    <col min="10560" max="10752" width="14.83203125" style="94"/>
    <col min="10753" max="10753" width="4.6640625" style="94" customWidth="1"/>
    <col min="10754" max="10754" width="18.5" style="94" customWidth="1"/>
    <col min="10755" max="10755" width="1.83203125" style="94" customWidth="1"/>
    <col min="10756" max="10756" width="57" style="94" customWidth="1"/>
    <col min="10757" max="10758" width="14.83203125" style="94"/>
    <col min="10759" max="10759" width="7" style="94" customWidth="1"/>
    <col min="10760" max="10760" width="16.5" style="94" customWidth="1"/>
    <col min="10761" max="10761" width="15.5" style="94" customWidth="1"/>
    <col min="10762" max="10764" width="18.5" style="94" customWidth="1"/>
    <col min="10765" max="10775" width="14.83203125" style="94"/>
    <col min="10776" max="10815" width="0" style="94" hidden="1" customWidth="1"/>
    <col min="10816" max="11008" width="14.83203125" style="94"/>
    <col min="11009" max="11009" width="4.6640625" style="94" customWidth="1"/>
    <col min="11010" max="11010" width="18.5" style="94" customWidth="1"/>
    <col min="11011" max="11011" width="1.83203125" style="94" customWidth="1"/>
    <col min="11012" max="11012" width="57" style="94" customWidth="1"/>
    <col min="11013" max="11014" width="14.83203125" style="94"/>
    <col min="11015" max="11015" width="7" style="94" customWidth="1"/>
    <col min="11016" max="11016" width="16.5" style="94" customWidth="1"/>
    <col min="11017" max="11017" width="15.5" style="94" customWidth="1"/>
    <col min="11018" max="11020" width="18.5" style="94" customWidth="1"/>
    <col min="11021" max="11031" width="14.83203125" style="94"/>
    <col min="11032" max="11071" width="0" style="94" hidden="1" customWidth="1"/>
    <col min="11072" max="11264" width="14.83203125" style="94"/>
    <col min="11265" max="11265" width="4.6640625" style="94" customWidth="1"/>
    <col min="11266" max="11266" width="18.5" style="94" customWidth="1"/>
    <col min="11267" max="11267" width="1.83203125" style="94" customWidth="1"/>
    <col min="11268" max="11268" width="57" style="94" customWidth="1"/>
    <col min="11269" max="11270" width="14.83203125" style="94"/>
    <col min="11271" max="11271" width="7" style="94" customWidth="1"/>
    <col min="11272" max="11272" width="16.5" style="94" customWidth="1"/>
    <col min="11273" max="11273" width="15.5" style="94" customWidth="1"/>
    <col min="11274" max="11276" width="18.5" style="94" customWidth="1"/>
    <col min="11277" max="11287" width="14.83203125" style="94"/>
    <col min="11288" max="11327" width="0" style="94" hidden="1" customWidth="1"/>
    <col min="11328" max="11520" width="14.83203125" style="94"/>
    <col min="11521" max="11521" width="4.6640625" style="94" customWidth="1"/>
    <col min="11522" max="11522" width="18.5" style="94" customWidth="1"/>
    <col min="11523" max="11523" width="1.83203125" style="94" customWidth="1"/>
    <col min="11524" max="11524" width="57" style="94" customWidth="1"/>
    <col min="11525" max="11526" width="14.83203125" style="94"/>
    <col min="11527" max="11527" width="7" style="94" customWidth="1"/>
    <col min="11528" max="11528" width="16.5" style="94" customWidth="1"/>
    <col min="11529" max="11529" width="15.5" style="94" customWidth="1"/>
    <col min="11530" max="11532" width="18.5" style="94" customWidth="1"/>
    <col min="11533" max="11543" width="14.83203125" style="94"/>
    <col min="11544" max="11583" width="0" style="94" hidden="1" customWidth="1"/>
    <col min="11584" max="11776" width="14.83203125" style="94"/>
    <col min="11777" max="11777" width="4.6640625" style="94" customWidth="1"/>
    <col min="11778" max="11778" width="18.5" style="94" customWidth="1"/>
    <col min="11779" max="11779" width="1.83203125" style="94" customWidth="1"/>
    <col min="11780" max="11780" width="57" style="94" customWidth="1"/>
    <col min="11781" max="11782" width="14.83203125" style="94"/>
    <col min="11783" max="11783" width="7" style="94" customWidth="1"/>
    <col min="11784" max="11784" width="16.5" style="94" customWidth="1"/>
    <col min="11785" max="11785" width="15.5" style="94" customWidth="1"/>
    <col min="11786" max="11788" width="18.5" style="94" customWidth="1"/>
    <col min="11789" max="11799" width="14.83203125" style="94"/>
    <col min="11800" max="11839" width="0" style="94" hidden="1" customWidth="1"/>
    <col min="11840" max="12032" width="14.83203125" style="94"/>
    <col min="12033" max="12033" width="4.6640625" style="94" customWidth="1"/>
    <col min="12034" max="12034" width="18.5" style="94" customWidth="1"/>
    <col min="12035" max="12035" width="1.83203125" style="94" customWidth="1"/>
    <col min="12036" max="12036" width="57" style="94" customWidth="1"/>
    <col min="12037" max="12038" width="14.83203125" style="94"/>
    <col min="12039" max="12039" width="7" style="94" customWidth="1"/>
    <col min="12040" max="12040" width="16.5" style="94" customWidth="1"/>
    <col min="12041" max="12041" width="15.5" style="94" customWidth="1"/>
    <col min="12042" max="12044" width="18.5" style="94" customWidth="1"/>
    <col min="12045" max="12055" width="14.83203125" style="94"/>
    <col min="12056" max="12095" width="0" style="94" hidden="1" customWidth="1"/>
    <col min="12096" max="12288" width="14.83203125" style="94"/>
    <col min="12289" max="12289" width="4.6640625" style="94" customWidth="1"/>
    <col min="12290" max="12290" width="18.5" style="94" customWidth="1"/>
    <col min="12291" max="12291" width="1.83203125" style="94" customWidth="1"/>
    <col min="12292" max="12292" width="57" style="94" customWidth="1"/>
    <col min="12293" max="12294" width="14.83203125" style="94"/>
    <col min="12295" max="12295" width="7" style="94" customWidth="1"/>
    <col min="12296" max="12296" width="16.5" style="94" customWidth="1"/>
    <col min="12297" max="12297" width="15.5" style="94" customWidth="1"/>
    <col min="12298" max="12300" width="18.5" style="94" customWidth="1"/>
    <col min="12301" max="12311" width="14.83203125" style="94"/>
    <col min="12312" max="12351" width="0" style="94" hidden="1" customWidth="1"/>
    <col min="12352" max="12544" width="14.83203125" style="94"/>
    <col min="12545" max="12545" width="4.6640625" style="94" customWidth="1"/>
    <col min="12546" max="12546" width="18.5" style="94" customWidth="1"/>
    <col min="12547" max="12547" width="1.83203125" style="94" customWidth="1"/>
    <col min="12548" max="12548" width="57" style="94" customWidth="1"/>
    <col min="12549" max="12550" width="14.83203125" style="94"/>
    <col min="12551" max="12551" width="7" style="94" customWidth="1"/>
    <col min="12552" max="12552" width="16.5" style="94" customWidth="1"/>
    <col min="12553" max="12553" width="15.5" style="94" customWidth="1"/>
    <col min="12554" max="12556" width="18.5" style="94" customWidth="1"/>
    <col min="12557" max="12567" width="14.83203125" style="94"/>
    <col min="12568" max="12607" width="0" style="94" hidden="1" customWidth="1"/>
    <col min="12608" max="12800" width="14.83203125" style="94"/>
    <col min="12801" max="12801" width="4.6640625" style="94" customWidth="1"/>
    <col min="12802" max="12802" width="18.5" style="94" customWidth="1"/>
    <col min="12803" max="12803" width="1.83203125" style="94" customWidth="1"/>
    <col min="12804" max="12804" width="57" style="94" customWidth="1"/>
    <col min="12805" max="12806" width="14.83203125" style="94"/>
    <col min="12807" max="12807" width="7" style="94" customWidth="1"/>
    <col min="12808" max="12808" width="16.5" style="94" customWidth="1"/>
    <col min="12809" max="12809" width="15.5" style="94" customWidth="1"/>
    <col min="12810" max="12812" width="18.5" style="94" customWidth="1"/>
    <col min="12813" max="12823" width="14.83203125" style="94"/>
    <col min="12824" max="12863" width="0" style="94" hidden="1" customWidth="1"/>
    <col min="12864" max="13056" width="14.83203125" style="94"/>
    <col min="13057" max="13057" width="4.6640625" style="94" customWidth="1"/>
    <col min="13058" max="13058" width="18.5" style="94" customWidth="1"/>
    <col min="13059" max="13059" width="1.83203125" style="94" customWidth="1"/>
    <col min="13060" max="13060" width="57" style="94" customWidth="1"/>
    <col min="13061" max="13062" width="14.83203125" style="94"/>
    <col min="13063" max="13063" width="7" style="94" customWidth="1"/>
    <col min="13064" max="13064" width="16.5" style="94" customWidth="1"/>
    <col min="13065" max="13065" width="15.5" style="94" customWidth="1"/>
    <col min="13066" max="13068" width="18.5" style="94" customWidth="1"/>
    <col min="13069" max="13079" width="14.83203125" style="94"/>
    <col min="13080" max="13119" width="0" style="94" hidden="1" customWidth="1"/>
    <col min="13120" max="13312" width="14.83203125" style="94"/>
    <col min="13313" max="13313" width="4.6640625" style="94" customWidth="1"/>
    <col min="13314" max="13314" width="18.5" style="94" customWidth="1"/>
    <col min="13315" max="13315" width="1.83203125" style="94" customWidth="1"/>
    <col min="13316" max="13316" width="57" style="94" customWidth="1"/>
    <col min="13317" max="13318" width="14.83203125" style="94"/>
    <col min="13319" max="13319" width="7" style="94" customWidth="1"/>
    <col min="13320" max="13320" width="16.5" style="94" customWidth="1"/>
    <col min="13321" max="13321" width="15.5" style="94" customWidth="1"/>
    <col min="13322" max="13324" width="18.5" style="94" customWidth="1"/>
    <col min="13325" max="13335" width="14.83203125" style="94"/>
    <col min="13336" max="13375" width="0" style="94" hidden="1" customWidth="1"/>
    <col min="13376" max="13568" width="14.83203125" style="94"/>
    <col min="13569" max="13569" width="4.6640625" style="94" customWidth="1"/>
    <col min="13570" max="13570" width="18.5" style="94" customWidth="1"/>
    <col min="13571" max="13571" width="1.83203125" style="94" customWidth="1"/>
    <col min="13572" max="13572" width="57" style="94" customWidth="1"/>
    <col min="13573" max="13574" width="14.83203125" style="94"/>
    <col min="13575" max="13575" width="7" style="94" customWidth="1"/>
    <col min="13576" max="13576" width="16.5" style="94" customWidth="1"/>
    <col min="13577" max="13577" width="15.5" style="94" customWidth="1"/>
    <col min="13578" max="13580" width="18.5" style="94" customWidth="1"/>
    <col min="13581" max="13591" width="14.83203125" style="94"/>
    <col min="13592" max="13631" width="0" style="94" hidden="1" customWidth="1"/>
    <col min="13632" max="13824" width="14.83203125" style="94"/>
    <col min="13825" max="13825" width="4.6640625" style="94" customWidth="1"/>
    <col min="13826" max="13826" width="18.5" style="94" customWidth="1"/>
    <col min="13827" max="13827" width="1.83203125" style="94" customWidth="1"/>
    <col min="13828" max="13828" width="57" style="94" customWidth="1"/>
    <col min="13829" max="13830" width="14.83203125" style="94"/>
    <col min="13831" max="13831" width="7" style="94" customWidth="1"/>
    <col min="13832" max="13832" width="16.5" style="94" customWidth="1"/>
    <col min="13833" max="13833" width="15.5" style="94" customWidth="1"/>
    <col min="13834" max="13836" width="18.5" style="94" customWidth="1"/>
    <col min="13837" max="13847" width="14.83203125" style="94"/>
    <col min="13848" max="13887" width="0" style="94" hidden="1" customWidth="1"/>
    <col min="13888" max="14080" width="14.83203125" style="94"/>
    <col min="14081" max="14081" width="4.6640625" style="94" customWidth="1"/>
    <col min="14082" max="14082" width="18.5" style="94" customWidth="1"/>
    <col min="14083" max="14083" width="1.83203125" style="94" customWidth="1"/>
    <col min="14084" max="14084" width="57" style="94" customWidth="1"/>
    <col min="14085" max="14086" width="14.83203125" style="94"/>
    <col min="14087" max="14087" width="7" style="94" customWidth="1"/>
    <col min="14088" max="14088" width="16.5" style="94" customWidth="1"/>
    <col min="14089" max="14089" width="15.5" style="94" customWidth="1"/>
    <col min="14090" max="14092" width="18.5" style="94" customWidth="1"/>
    <col min="14093" max="14103" width="14.83203125" style="94"/>
    <col min="14104" max="14143" width="0" style="94" hidden="1" customWidth="1"/>
    <col min="14144" max="14336" width="14.83203125" style="94"/>
    <col min="14337" max="14337" width="4.6640625" style="94" customWidth="1"/>
    <col min="14338" max="14338" width="18.5" style="94" customWidth="1"/>
    <col min="14339" max="14339" width="1.83203125" style="94" customWidth="1"/>
    <col min="14340" max="14340" width="57" style="94" customWidth="1"/>
    <col min="14341" max="14342" width="14.83203125" style="94"/>
    <col min="14343" max="14343" width="7" style="94" customWidth="1"/>
    <col min="14344" max="14344" width="16.5" style="94" customWidth="1"/>
    <col min="14345" max="14345" width="15.5" style="94" customWidth="1"/>
    <col min="14346" max="14348" width="18.5" style="94" customWidth="1"/>
    <col min="14349" max="14359" width="14.83203125" style="94"/>
    <col min="14360" max="14399" width="0" style="94" hidden="1" customWidth="1"/>
    <col min="14400" max="14592" width="14.83203125" style="94"/>
    <col min="14593" max="14593" width="4.6640625" style="94" customWidth="1"/>
    <col min="14594" max="14594" width="18.5" style="94" customWidth="1"/>
    <col min="14595" max="14595" width="1.83203125" style="94" customWidth="1"/>
    <col min="14596" max="14596" width="57" style="94" customWidth="1"/>
    <col min="14597" max="14598" width="14.83203125" style="94"/>
    <col min="14599" max="14599" width="7" style="94" customWidth="1"/>
    <col min="14600" max="14600" width="16.5" style="94" customWidth="1"/>
    <col min="14601" max="14601" width="15.5" style="94" customWidth="1"/>
    <col min="14602" max="14604" width="18.5" style="94" customWidth="1"/>
    <col min="14605" max="14615" width="14.83203125" style="94"/>
    <col min="14616" max="14655" width="0" style="94" hidden="1" customWidth="1"/>
    <col min="14656" max="14848" width="14.83203125" style="94"/>
    <col min="14849" max="14849" width="4.6640625" style="94" customWidth="1"/>
    <col min="14850" max="14850" width="18.5" style="94" customWidth="1"/>
    <col min="14851" max="14851" width="1.83203125" style="94" customWidth="1"/>
    <col min="14852" max="14852" width="57" style="94" customWidth="1"/>
    <col min="14853" max="14854" width="14.83203125" style="94"/>
    <col min="14855" max="14855" width="7" style="94" customWidth="1"/>
    <col min="14856" max="14856" width="16.5" style="94" customWidth="1"/>
    <col min="14857" max="14857" width="15.5" style="94" customWidth="1"/>
    <col min="14858" max="14860" width="18.5" style="94" customWidth="1"/>
    <col min="14861" max="14871" width="14.83203125" style="94"/>
    <col min="14872" max="14911" width="0" style="94" hidden="1" customWidth="1"/>
    <col min="14912" max="15104" width="14.83203125" style="94"/>
    <col min="15105" max="15105" width="4.6640625" style="94" customWidth="1"/>
    <col min="15106" max="15106" width="18.5" style="94" customWidth="1"/>
    <col min="15107" max="15107" width="1.83203125" style="94" customWidth="1"/>
    <col min="15108" max="15108" width="57" style="94" customWidth="1"/>
    <col min="15109" max="15110" width="14.83203125" style="94"/>
    <col min="15111" max="15111" width="7" style="94" customWidth="1"/>
    <col min="15112" max="15112" width="16.5" style="94" customWidth="1"/>
    <col min="15113" max="15113" width="15.5" style="94" customWidth="1"/>
    <col min="15114" max="15116" width="18.5" style="94" customWidth="1"/>
    <col min="15117" max="15127" width="14.83203125" style="94"/>
    <col min="15128" max="15167" width="0" style="94" hidden="1" customWidth="1"/>
    <col min="15168" max="15360" width="14.83203125" style="94"/>
    <col min="15361" max="15361" width="4.6640625" style="94" customWidth="1"/>
    <col min="15362" max="15362" width="18.5" style="94" customWidth="1"/>
    <col min="15363" max="15363" width="1.83203125" style="94" customWidth="1"/>
    <col min="15364" max="15364" width="57" style="94" customWidth="1"/>
    <col min="15365" max="15366" width="14.83203125" style="94"/>
    <col min="15367" max="15367" width="7" style="94" customWidth="1"/>
    <col min="15368" max="15368" width="16.5" style="94" customWidth="1"/>
    <col min="15369" max="15369" width="15.5" style="94" customWidth="1"/>
    <col min="15370" max="15372" width="18.5" style="94" customWidth="1"/>
    <col min="15373" max="15383" width="14.83203125" style="94"/>
    <col min="15384" max="15423" width="0" style="94" hidden="1" customWidth="1"/>
    <col min="15424" max="15616" width="14.83203125" style="94"/>
    <col min="15617" max="15617" width="4.6640625" style="94" customWidth="1"/>
    <col min="15618" max="15618" width="18.5" style="94" customWidth="1"/>
    <col min="15619" max="15619" width="1.83203125" style="94" customWidth="1"/>
    <col min="15620" max="15620" width="57" style="94" customWidth="1"/>
    <col min="15621" max="15622" width="14.83203125" style="94"/>
    <col min="15623" max="15623" width="7" style="94" customWidth="1"/>
    <col min="15624" max="15624" width="16.5" style="94" customWidth="1"/>
    <col min="15625" max="15625" width="15.5" style="94" customWidth="1"/>
    <col min="15626" max="15628" width="18.5" style="94" customWidth="1"/>
    <col min="15629" max="15639" width="14.83203125" style="94"/>
    <col min="15640" max="15679" width="0" style="94" hidden="1" customWidth="1"/>
    <col min="15680" max="15872" width="14.83203125" style="94"/>
    <col min="15873" max="15873" width="4.6640625" style="94" customWidth="1"/>
    <col min="15874" max="15874" width="18.5" style="94" customWidth="1"/>
    <col min="15875" max="15875" width="1.83203125" style="94" customWidth="1"/>
    <col min="15876" max="15876" width="57" style="94" customWidth="1"/>
    <col min="15877" max="15878" width="14.83203125" style="94"/>
    <col min="15879" max="15879" width="7" style="94" customWidth="1"/>
    <col min="15880" max="15880" width="16.5" style="94" customWidth="1"/>
    <col min="15881" max="15881" width="15.5" style="94" customWidth="1"/>
    <col min="15882" max="15884" width="18.5" style="94" customWidth="1"/>
    <col min="15885" max="15895" width="14.83203125" style="94"/>
    <col min="15896" max="15935" width="0" style="94" hidden="1" customWidth="1"/>
    <col min="15936" max="16128" width="14.83203125" style="94"/>
    <col min="16129" max="16129" width="4.6640625" style="94" customWidth="1"/>
    <col min="16130" max="16130" width="18.5" style="94" customWidth="1"/>
    <col min="16131" max="16131" width="1.83203125" style="94" customWidth="1"/>
    <col min="16132" max="16132" width="57" style="94" customWidth="1"/>
    <col min="16133" max="16134" width="14.83203125" style="94"/>
    <col min="16135" max="16135" width="7" style="94" customWidth="1"/>
    <col min="16136" max="16136" width="16.5" style="94" customWidth="1"/>
    <col min="16137" max="16137" width="15.5" style="94" customWidth="1"/>
    <col min="16138" max="16140" width="18.5" style="94" customWidth="1"/>
    <col min="16141" max="16151" width="14.83203125" style="94"/>
    <col min="16152" max="16191" width="0" style="94" hidden="1" customWidth="1"/>
    <col min="16192" max="16384" width="14.83203125" style="94"/>
  </cols>
  <sheetData>
    <row r="1" spans="1:63" ht="40.15" customHeight="1" x14ac:dyDescent="0.2">
      <c r="A1" s="372" t="s">
        <v>534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</row>
    <row r="2" spans="1:63" x14ac:dyDescent="0.2">
      <c r="A2" s="374" t="s">
        <v>374</v>
      </c>
      <c r="B2" s="375"/>
      <c r="C2" s="376" t="s">
        <v>473</v>
      </c>
      <c r="D2" s="377"/>
      <c r="E2" s="379" t="s">
        <v>375</v>
      </c>
      <c r="F2" s="375"/>
      <c r="G2" s="379"/>
      <c r="H2" s="375"/>
      <c r="I2" s="380" t="s">
        <v>376</v>
      </c>
      <c r="J2" s="380" t="s">
        <v>915</v>
      </c>
      <c r="K2" s="375"/>
      <c r="L2" s="375"/>
      <c r="M2" s="95"/>
    </row>
    <row r="3" spans="1:63" x14ac:dyDescent="0.2">
      <c r="A3" s="369"/>
      <c r="B3" s="349"/>
      <c r="C3" s="378"/>
      <c r="D3" s="378"/>
      <c r="E3" s="349"/>
      <c r="F3" s="349"/>
      <c r="G3" s="349"/>
      <c r="H3" s="349"/>
      <c r="I3" s="349"/>
      <c r="J3" s="349"/>
      <c r="K3" s="349"/>
      <c r="L3" s="349"/>
      <c r="M3" s="95"/>
    </row>
    <row r="4" spans="1:63" x14ac:dyDescent="0.2">
      <c r="A4" s="368" t="s">
        <v>377</v>
      </c>
      <c r="B4" s="349"/>
      <c r="C4" s="348"/>
      <c r="D4" s="349"/>
      <c r="E4" s="370" t="s">
        <v>378</v>
      </c>
      <c r="F4" s="349"/>
      <c r="G4" s="370"/>
      <c r="H4" s="349"/>
      <c r="I4" s="348" t="s">
        <v>17</v>
      </c>
      <c r="J4" s="370"/>
      <c r="K4" s="349"/>
      <c r="L4" s="349"/>
      <c r="M4" s="95"/>
    </row>
    <row r="5" spans="1:63" x14ac:dyDescent="0.2">
      <c r="A5" s="369"/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95"/>
    </row>
    <row r="6" spans="1:63" ht="13.15" customHeight="1" x14ac:dyDescent="0.2">
      <c r="A6" s="368" t="s">
        <v>379</v>
      </c>
      <c r="B6" s="349"/>
      <c r="C6" s="275" t="s">
        <v>915</v>
      </c>
      <c r="D6" s="270"/>
      <c r="E6" s="370" t="s">
        <v>380</v>
      </c>
      <c r="F6" s="349"/>
      <c r="G6" s="370"/>
      <c r="H6" s="349"/>
      <c r="I6" s="348" t="s">
        <v>16</v>
      </c>
      <c r="J6" s="348"/>
      <c r="K6" s="349"/>
      <c r="L6" s="349"/>
      <c r="M6" s="95"/>
    </row>
    <row r="7" spans="1:63" x14ac:dyDescent="0.2">
      <c r="A7" s="369"/>
      <c r="B7" s="349"/>
      <c r="C7" s="270"/>
      <c r="D7" s="270"/>
      <c r="E7" s="349"/>
      <c r="F7" s="349"/>
      <c r="G7" s="349"/>
      <c r="H7" s="349"/>
      <c r="I7" s="349"/>
      <c r="J7" s="349"/>
      <c r="K7" s="349"/>
      <c r="L7" s="349"/>
      <c r="M7" s="95"/>
    </row>
    <row r="8" spans="1:63" x14ac:dyDescent="0.2">
      <c r="A8" s="368" t="s">
        <v>381</v>
      </c>
      <c r="B8" s="349"/>
      <c r="C8" s="348"/>
      <c r="D8" s="349"/>
      <c r="E8" s="370" t="s">
        <v>382</v>
      </c>
      <c r="F8" s="349"/>
      <c r="G8" s="370"/>
      <c r="H8" s="349"/>
      <c r="I8" s="348" t="s">
        <v>383</v>
      </c>
      <c r="J8" s="348"/>
      <c r="K8" s="349"/>
      <c r="L8" s="349"/>
      <c r="M8" s="95"/>
    </row>
    <row r="9" spans="1:63" ht="13.5" thickBot="1" x14ac:dyDescent="0.25">
      <c r="A9" s="371"/>
      <c r="B9" s="367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95"/>
    </row>
    <row r="10" spans="1:63" x14ac:dyDescent="0.2">
      <c r="A10" s="96" t="s">
        <v>384</v>
      </c>
      <c r="B10" s="97" t="s">
        <v>39</v>
      </c>
      <c r="C10" s="356" t="s">
        <v>385</v>
      </c>
      <c r="D10" s="357"/>
      <c r="E10" s="357"/>
      <c r="F10" s="358"/>
      <c r="G10" s="97" t="s">
        <v>59</v>
      </c>
      <c r="H10" s="98" t="s">
        <v>60</v>
      </c>
      <c r="I10" s="99" t="s">
        <v>386</v>
      </c>
      <c r="J10" s="359" t="s">
        <v>387</v>
      </c>
      <c r="K10" s="360"/>
      <c r="L10" s="361"/>
      <c r="M10" s="100"/>
      <c r="BJ10" s="101" t="s">
        <v>388</v>
      </c>
      <c r="BK10" s="102" t="s">
        <v>389</v>
      </c>
    </row>
    <row r="11" spans="1:63" ht="13.5" thickBot="1" x14ac:dyDescent="0.25">
      <c r="A11" s="103" t="s">
        <v>14</v>
      </c>
      <c r="B11" s="104" t="s">
        <v>14</v>
      </c>
      <c r="C11" s="362" t="s">
        <v>390</v>
      </c>
      <c r="D11" s="363"/>
      <c r="E11" s="363"/>
      <c r="F11" s="364"/>
      <c r="G11" s="104" t="s">
        <v>14</v>
      </c>
      <c r="H11" s="104" t="s">
        <v>14</v>
      </c>
      <c r="I11" s="105" t="s">
        <v>391</v>
      </c>
      <c r="J11" s="106" t="s">
        <v>392</v>
      </c>
      <c r="K11" s="107" t="s">
        <v>393</v>
      </c>
      <c r="L11" s="108" t="s">
        <v>394</v>
      </c>
      <c r="M11" s="100"/>
      <c r="Y11" s="101" t="s">
        <v>395</v>
      </c>
      <c r="Z11" s="101" t="s">
        <v>396</v>
      </c>
      <c r="AA11" s="101" t="s">
        <v>397</v>
      </c>
      <c r="AB11" s="101" t="s">
        <v>398</v>
      </c>
      <c r="AC11" s="101" t="s">
        <v>399</v>
      </c>
      <c r="AD11" s="101" t="s">
        <v>400</v>
      </c>
      <c r="AE11" s="101" t="s">
        <v>401</v>
      </c>
      <c r="AF11" s="101" t="s">
        <v>402</v>
      </c>
      <c r="AG11" s="101" t="s">
        <v>403</v>
      </c>
      <c r="BG11" s="101" t="s">
        <v>404</v>
      </c>
      <c r="BH11" s="101" t="s">
        <v>405</v>
      </c>
      <c r="BI11" s="101" t="s">
        <v>406</v>
      </c>
    </row>
    <row r="12" spans="1:63" x14ac:dyDescent="0.2">
      <c r="A12" s="115"/>
      <c r="B12" s="116" t="s">
        <v>407</v>
      </c>
      <c r="C12" s="365" t="s">
        <v>408</v>
      </c>
      <c r="D12" s="366"/>
      <c r="E12" s="366"/>
      <c r="F12" s="366"/>
      <c r="G12" s="117" t="s">
        <v>14</v>
      </c>
      <c r="H12" s="117" t="s">
        <v>14</v>
      </c>
      <c r="I12" s="117" t="s">
        <v>14</v>
      </c>
      <c r="J12" s="118">
        <f>SUM(J13:J16)</f>
        <v>0</v>
      </c>
      <c r="K12" s="118">
        <f>SUM(K13:K16)</f>
        <v>0</v>
      </c>
      <c r="L12" s="118">
        <f>SUM(L13:L16)</f>
        <v>0</v>
      </c>
      <c r="M12" s="95"/>
      <c r="AH12" s="101"/>
      <c r="AR12" s="109">
        <f>SUM(AI13:AI16)</f>
        <v>0</v>
      </c>
      <c r="AS12" s="109">
        <f>SUM(AJ13:AJ16)</f>
        <v>0</v>
      </c>
      <c r="AT12" s="109">
        <f>SUM(AK13:AK16)</f>
        <v>0</v>
      </c>
    </row>
    <row r="13" spans="1:63" ht="19.899999999999999" customHeight="1" x14ac:dyDescent="0.2">
      <c r="A13" s="119" t="s">
        <v>44</v>
      </c>
      <c r="B13" s="120" t="s">
        <v>409</v>
      </c>
      <c r="C13" s="350" t="s">
        <v>410</v>
      </c>
      <c r="D13" s="351"/>
      <c r="E13" s="351"/>
      <c r="F13" s="351"/>
      <c r="G13" s="120" t="s">
        <v>411</v>
      </c>
      <c r="H13" s="121">
        <v>730</v>
      </c>
      <c r="I13" s="236">
        <v>0</v>
      </c>
      <c r="J13" s="121">
        <f>H13*AN13</f>
        <v>0</v>
      </c>
      <c r="K13" s="121">
        <f>H13*AO13</f>
        <v>0</v>
      </c>
      <c r="L13" s="121">
        <f>H13*I13</f>
        <v>0</v>
      </c>
      <c r="M13" s="95"/>
      <c r="Y13" s="111">
        <f>IF(AP13="5",BI13,0)</f>
        <v>0</v>
      </c>
      <c r="AA13" s="111">
        <f>IF(AP13="1",BG13,0)</f>
        <v>0</v>
      </c>
      <c r="AB13" s="111">
        <f>IF(AP13="1",BH13,0)</f>
        <v>0</v>
      </c>
      <c r="AC13" s="111">
        <f>IF(AP13="7",BG13,0)</f>
        <v>0</v>
      </c>
      <c r="AD13" s="111">
        <f>IF(AP13="7",BH13,0)</f>
        <v>0</v>
      </c>
      <c r="AE13" s="111">
        <f>IF(AP13="2",BG13,0)</f>
        <v>0</v>
      </c>
      <c r="AF13" s="111">
        <f>IF(AP13="2",BH13,0)</f>
        <v>0</v>
      </c>
      <c r="AG13" s="111">
        <f>IF(AP13="0",BI13,0)</f>
        <v>0</v>
      </c>
      <c r="AH13" s="101"/>
      <c r="AI13" s="110">
        <f>IF(AM13=0,L13,0)</f>
        <v>0</v>
      </c>
      <c r="AJ13" s="110">
        <f>IF(AM13=15,L13,0)</f>
        <v>0</v>
      </c>
      <c r="AK13" s="110">
        <f>IF(AM13=21,L13,0)</f>
        <v>0</v>
      </c>
      <c r="AM13" s="111">
        <v>15</v>
      </c>
      <c r="AN13" s="111">
        <f>I13*0.315789473684211</f>
        <v>0</v>
      </c>
      <c r="AO13" s="111">
        <f>I13*(1-0.315789473684211)</f>
        <v>0</v>
      </c>
      <c r="AP13" s="112" t="s">
        <v>44</v>
      </c>
      <c r="AU13" s="111">
        <f>AV13+AW13</f>
        <v>0</v>
      </c>
      <c r="AV13" s="111">
        <f>H13*AN13</f>
        <v>0</v>
      </c>
      <c r="AW13" s="111">
        <f>H13*AO13</f>
        <v>0</v>
      </c>
      <c r="AX13" s="113" t="s">
        <v>412</v>
      </c>
      <c r="AY13" s="113" t="s">
        <v>413</v>
      </c>
      <c r="AZ13" s="101" t="s">
        <v>414</v>
      </c>
      <c r="BB13" s="111">
        <f>AV13+AW13</f>
        <v>0</v>
      </c>
      <c r="BC13" s="111">
        <f>I13/(100-BD13)*100</f>
        <v>0</v>
      </c>
      <c r="BD13" s="111">
        <v>0</v>
      </c>
      <c r="BE13" s="111">
        <f>13</f>
        <v>13</v>
      </c>
      <c r="BG13" s="110">
        <f>H13*AN13</f>
        <v>0</v>
      </c>
      <c r="BH13" s="110">
        <f>H13*AO13</f>
        <v>0</v>
      </c>
      <c r="BI13" s="110">
        <f>H13*I13</f>
        <v>0</v>
      </c>
      <c r="BJ13" s="110" t="s">
        <v>81</v>
      </c>
      <c r="BK13" s="111">
        <v>61</v>
      </c>
    </row>
    <row r="14" spans="1:63" ht="19.899999999999999" customHeight="1" x14ac:dyDescent="0.2">
      <c r="A14" s="119" t="s">
        <v>46</v>
      </c>
      <c r="B14" s="120" t="s">
        <v>415</v>
      </c>
      <c r="C14" s="350" t="s">
        <v>416</v>
      </c>
      <c r="D14" s="351"/>
      <c r="E14" s="351"/>
      <c r="F14" s="351"/>
      <c r="G14" s="120" t="s">
        <v>411</v>
      </c>
      <c r="H14" s="121">
        <v>730</v>
      </c>
      <c r="I14" s="236">
        <v>0</v>
      </c>
      <c r="J14" s="121">
        <f>H14*AN14</f>
        <v>0</v>
      </c>
      <c r="K14" s="121">
        <f>H14*AO14</f>
        <v>0</v>
      </c>
      <c r="L14" s="121">
        <f>H14*I14</f>
        <v>0</v>
      </c>
      <c r="M14" s="95"/>
      <c r="Y14" s="111">
        <f>IF(AP14="5",BI14,0)</f>
        <v>0</v>
      </c>
      <c r="AA14" s="111">
        <f>IF(AP14="1",BG14,0)</f>
        <v>0</v>
      </c>
      <c r="AB14" s="111">
        <f>IF(AP14="1",BH14,0)</f>
        <v>0</v>
      </c>
      <c r="AC14" s="111">
        <f>IF(AP14="7",BG14,0)</f>
        <v>0</v>
      </c>
      <c r="AD14" s="111">
        <f>IF(AP14="7",BH14,0)</f>
        <v>0</v>
      </c>
      <c r="AE14" s="111">
        <f>IF(AP14="2",BG14,0)</f>
        <v>0</v>
      </c>
      <c r="AF14" s="111">
        <f>IF(AP14="2",BH14,0)</f>
        <v>0</v>
      </c>
      <c r="AG14" s="111">
        <f>IF(AP14="0",BI14,0)</f>
        <v>0</v>
      </c>
      <c r="AH14" s="101"/>
      <c r="AI14" s="110">
        <f>IF(AM14=0,L14,0)</f>
        <v>0</v>
      </c>
      <c r="AJ14" s="110">
        <f>IF(AM14=15,L14,0)</f>
        <v>0</v>
      </c>
      <c r="AK14" s="110">
        <f>IF(AM14=21,L14,0)</f>
        <v>0</v>
      </c>
      <c r="AM14" s="111">
        <v>15</v>
      </c>
      <c r="AN14" s="111">
        <f>I14*0.233333333333333</f>
        <v>0</v>
      </c>
      <c r="AO14" s="111">
        <f>I14*(1-0.233333333333333)</f>
        <v>0</v>
      </c>
      <c r="AP14" s="112" t="s">
        <v>44</v>
      </c>
      <c r="AU14" s="111">
        <f>AV14+AW14</f>
        <v>0</v>
      </c>
      <c r="AV14" s="111">
        <f>H14*AN14</f>
        <v>0</v>
      </c>
      <c r="AW14" s="111">
        <f>H14*AO14</f>
        <v>0</v>
      </c>
      <c r="AX14" s="113" t="s">
        <v>412</v>
      </c>
      <c r="AY14" s="113" t="s">
        <v>413</v>
      </c>
      <c r="AZ14" s="101" t="s">
        <v>414</v>
      </c>
      <c r="BB14" s="111">
        <f>AV14+AW14</f>
        <v>0</v>
      </c>
      <c r="BC14" s="111">
        <f>I14/(100-BD14)*100</f>
        <v>0</v>
      </c>
      <c r="BD14" s="111">
        <v>0</v>
      </c>
      <c r="BE14" s="111">
        <f>14</f>
        <v>14</v>
      </c>
      <c r="BG14" s="110">
        <f>H14*AN14</f>
        <v>0</v>
      </c>
      <c r="BH14" s="110">
        <f>H14*AO14</f>
        <v>0</v>
      </c>
      <c r="BI14" s="110">
        <f>H14*I14</f>
        <v>0</v>
      </c>
      <c r="BJ14" s="110" t="s">
        <v>81</v>
      </c>
      <c r="BK14" s="111">
        <v>61</v>
      </c>
    </row>
    <row r="15" spans="1:63" ht="19.899999999999999" customHeight="1" x14ac:dyDescent="0.2">
      <c r="A15" s="119" t="s">
        <v>88</v>
      </c>
      <c r="B15" s="120" t="s">
        <v>417</v>
      </c>
      <c r="C15" s="350" t="s">
        <v>491</v>
      </c>
      <c r="D15" s="351"/>
      <c r="E15" s="351"/>
      <c r="F15" s="351"/>
      <c r="G15" s="120" t="s">
        <v>411</v>
      </c>
      <c r="H15" s="121">
        <v>730</v>
      </c>
      <c r="I15" s="236">
        <v>0</v>
      </c>
      <c r="J15" s="121">
        <f>H15*AN15</f>
        <v>0</v>
      </c>
      <c r="K15" s="121">
        <f>H15*AO15</f>
        <v>0</v>
      </c>
      <c r="L15" s="121">
        <f>H15*I15</f>
        <v>0</v>
      </c>
      <c r="M15" s="95"/>
      <c r="Y15" s="111">
        <f>IF(AP15="5",BI15,0)</f>
        <v>0</v>
      </c>
      <c r="AA15" s="111">
        <f>IF(AP15="1",BG15,0)</f>
        <v>0</v>
      </c>
      <c r="AB15" s="111">
        <f>IF(AP15="1",BH15,0)</f>
        <v>0</v>
      </c>
      <c r="AC15" s="111">
        <f>IF(AP15="7",BG15,0)</f>
        <v>0</v>
      </c>
      <c r="AD15" s="111">
        <f>IF(AP15="7",BH15,0)</f>
        <v>0</v>
      </c>
      <c r="AE15" s="111">
        <f>IF(AP15="2",BG15,0)</f>
        <v>0</v>
      </c>
      <c r="AF15" s="111">
        <f>IF(AP15="2",BH15,0)</f>
        <v>0</v>
      </c>
      <c r="AG15" s="111">
        <f>IF(AP15="0",BI15,0)</f>
        <v>0</v>
      </c>
      <c r="AH15" s="101"/>
      <c r="AI15" s="110">
        <f>IF(AM15=0,L15,0)</f>
        <v>0</v>
      </c>
      <c r="AJ15" s="110">
        <f>IF(AM15=15,L15,0)</f>
        <v>0</v>
      </c>
      <c r="AK15" s="110">
        <f>IF(AM15=21,L15,0)</f>
        <v>0</v>
      </c>
      <c r="AM15" s="111">
        <v>15</v>
      </c>
      <c r="AN15" s="111">
        <f>I15*0.136986301369863</f>
        <v>0</v>
      </c>
      <c r="AO15" s="111">
        <f>I15*(1-0.136986301369863)</f>
        <v>0</v>
      </c>
      <c r="AP15" s="112" t="s">
        <v>44</v>
      </c>
      <c r="AU15" s="111">
        <f>AV15+AW15</f>
        <v>0</v>
      </c>
      <c r="AV15" s="111">
        <f>H15*AN15</f>
        <v>0</v>
      </c>
      <c r="AW15" s="111">
        <f>H15*AO15</f>
        <v>0</v>
      </c>
      <c r="AX15" s="113" t="s">
        <v>412</v>
      </c>
      <c r="AY15" s="113" t="s">
        <v>413</v>
      </c>
      <c r="AZ15" s="101" t="s">
        <v>414</v>
      </c>
      <c r="BB15" s="111">
        <f>AV15+AW15</f>
        <v>0</v>
      </c>
      <c r="BC15" s="111">
        <f>I15/(100-BD15)*100</f>
        <v>0</v>
      </c>
      <c r="BD15" s="111">
        <v>0</v>
      </c>
      <c r="BE15" s="111">
        <f>15</f>
        <v>15</v>
      </c>
      <c r="BG15" s="110">
        <f>H15*AN15</f>
        <v>0</v>
      </c>
      <c r="BH15" s="110">
        <f>H15*AO15</f>
        <v>0</v>
      </c>
      <c r="BI15" s="110">
        <f>H15*I15</f>
        <v>0</v>
      </c>
      <c r="BJ15" s="110" t="s">
        <v>81</v>
      </c>
      <c r="BK15" s="111">
        <v>61</v>
      </c>
    </row>
    <row r="16" spans="1:63" ht="19.899999999999999" customHeight="1" x14ac:dyDescent="0.2">
      <c r="A16" s="119" t="s">
        <v>79</v>
      </c>
      <c r="B16" s="120" t="s">
        <v>418</v>
      </c>
      <c r="C16" s="350" t="s">
        <v>419</v>
      </c>
      <c r="D16" s="351"/>
      <c r="E16" s="351"/>
      <c r="F16" s="351"/>
      <c r="G16" s="120" t="s">
        <v>229</v>
      </c>
      <c r="H16" s="121">
        <v>450</v>
      </c>
      <c r="I16" s="236">
        <v>0</v>
      </c>
      <c r="J16" s="121">
        <f>H16*AN16</f>
        <v>0</v>
      </c>
      <c r="K16" s="121">
        <f>H16*AO16</f>
        <v>0</v>
      </c>
      <c r="L16" s="121">
        <f>H16*I16</f>
        <v>0</v>
      </c>
      <c r="M16" s="95"/>
      <c r="Y16" s="111">
        <f>IF(AP16="5",BI16,0)</f>
        <v>0</v>
      </c>
      <c r="AA16" s="111">
        <f>IF(AP16="1",BG16,0)</f>
        <v>0</v>
      </c>
      <c r="AB16" s="111">
        <f>IF(AP16="1",BH16,0)</f>
        <v>0</v>
      </c>
      <c r="AC16" s="111">
        <f>IF(AP16="7",BG16,0)</f>
        <v>0</v>
      </c>
      <c r="AD16" s="111">
        <f>IF(AP16="7",BH16,0)</f>
        <v>0</v>
      </c>
      <c r="AE16" s="111">
        <f>IF(AP16="2",BG16,0)</f>
        <v>0</v>
      </c>
      <c r="AF16" s="111">
        <f>IF(AP16="2",BH16,0)</f>
        <v>0</v>
      </c>
      <c r="AG16" s="111">
        <f>IF(AP16="0",BI16,0)</f>
        <v>0</v>
      </c>
      <c r="AH16" s="101"/>
      <c r="AI16" s="110">
        <f>IF(AM16=0,L16,0)</f>
        <v>0</v>
      </c>
      <c r="AJ16" s="110">
        <f>IF(AM16=15,L16,0)</f>
        <v>0</v>
      </c>
      <c r="AK16" s="110">
        <f>IF(AM16=21,L16,0)</f>
        <v>0</v>
      </c>
      <c r="AM16" s="111">
        <v>15</v>
      </c>
      <c r="AN16" s="111">
        <f>I16*0.180722891566265</f>
        <v>0</v>
      </c>
      <c r="AO16" s="111">
        <f>I16*(1-0.180722891566265)</f>
        <v>0</v>
      </c>
      <c r="AP16" s="112" t="s">
        <v>44</v>
      </c>
      <c r="AU16" s="111">
        <f>AV16+AW16</f>
        <v>0</v>
      </c>
      <c r="AV16" s="111">
        <f>H16*AN16</f>
        <v>0</v>
      </c>
      <c r="AW16" s="111">
        <f>H16*AO16</f>
        <v>0</v>
      </c>
      <c r="AX16" s="113" t="s">
        <v>412</v>
      </c>
      <c r="AY16" s="113" t="s">
        <v>413</v>
      </c>
      <c r="AZ16" s="101" t="s">
        <v>414</v>
      </c>
      <c r="BB16" s="111">
        <f>AV16+AW16</f>
        <v>0</v>
      </c>
      <c r="BC16" s="111">
        <f>I16/(100-BD16)*100</f>
        <v>0</v>
      </c>
      <c r="BD16" s="111">
        <v>0</v>
      </c>
      <c r="BE16" s="111">
        <f>16</f>
        <v>16</v>
      </c>
      <c r="BG16" s="110">
        <f>H16*AN16</f>
        <v>0</v>
      </c>
      <c r="BH16" s="110">
        <f>H16*AO16</f>
        <v>0</v>
      </c>
      <c r="BI16" s="110">
        <f>H16*I16</f>
        <v>0</v>
      </c>
      <c r="BJ16" s="110" t="s">
        <v>81</v>
      </c>
      <c r="BK16" s="111">
        <v>61</v>
      </c>
    </row>
    <row r="17" spans="1:63" ht="19.899999999999999" customHeight="1" x14ac:dyDescent="0.2">
      <c r="A17" s="122"/>
      <c r="B17" s="123" t="s">
        <v>420</v>
      </c>
      <c r="C17" s="354" t="s">
        <v>421</v>
      </c>
      <c r="D17" s="355"/>
      <c r="E17" s="355"/>
      <c r="F17" s="355"/>
      <c r="G17" s="124" t="s">
        <v>14</v>
      </c>
      <c r="H17" s="124" t="s">
        <v>14</v>
      </c>
      <c r="I17" s="124" t="s">
        <v>14</v>
      </c>
      <c r="J17" s="125">
        <f>SUM(J18:J19)</f>
        <v>0</v>
      </c>
      <c r="K17" s="125">
        <f>SUM(K18:K19)</f>
        <v>0</v>
      </c>
      <c r="L17" s="125">
        <f>SUM(L18:L19)</f>
        <v>0</v>
      </c>
      <c r="M17" s="95"/>
      <c r="AH17" s="101"/>
      <c r="AR17" s="109">
        <f>SUM(AI18:AI19)</f>
        <v>0</v>
      </c>
      <c r="AS17" s="109">
        <f>SUM(AJ18:AJ19)</f>
        <v>0</v>
      </c>
      <c r="AT17" s="109">
        <f>SUM(AK18:AK19)</f>
        <v>0</v>
      </c>
    </row>
    <row r="18" spans="1:63" ht="19.899999999999999" customHeight="1" x14ac:dyDescent="0.2">
      <c r="A18" s="119" t="s">
        <v>93</v>
      </c>
      <c r="B18" s="120" t="s">
        <v>422</v>
      </c>
      <c r="C18" s="350" t="s">
        <v>914</v>
      </c>
      <c r="D18" s="351"/>
      <c r="E18" s="351"/>
      <c r="F18" s="351"/>
      <c r="G18" s="120" t="s">
        <v>411</v>
      </c>
      <c r="H18" s="121">
        <v>345</v>
      </c>
      <c r="I18" s="236">
        <v>0</v>
      </c>
      <c r="J18" s="121">
        <f>H18*AN18</f>
        <v>0</v>
      </c>
      <c r="K18" s="121">
        <f>H18*AO18</f>
        <v>0</v>
      </c>
      <c r="L18" s="121">
        <f>H18*I18</f>
        <v>0</v>
      </c>
      <c r="M18" s="95"/>
      <c r="Y18" s="111">
        <f>IF(AP18="5",BI18,0)</f>
        <v>0</v>
      </c>
      <c r="AA18" s="111">
        <f>IF(AP18="1",BG18,0)</f>
        <v>0</v>
      </c>
      <c r="AB18" s="111">
        <f>IF(AP18="1",BH18,0)</f>
        <v>0</v>
      </c>
      <c r="AC18" s="111">
        <f>IF(AP18="7",BG18,0)</f>
        <v>0</v>
      </c>
      <c r="AD18" s="111">
        <f>IF(AP18="7",BH18,0)</f>
        <v>0</v>
      </c>
      <c r="AE18" s="111">
        <f>IF(AP18="2",BG18,0)</f>
        <v>0</v>
      </c>
      <c r="AF18" s="111">
        <f>IF(AP18="2",BH18,0)</f>
        <v>0</v>
      </c>
      <c r="AG18" s="111">
        <f>IF(AP18="0",BI18,0)</f>
        <v>0</v>
      </c>
      <c r="AH18" s="101"/>
      <c r="AI18" s="110">
        <f>IF(AM18=0,L18,0)</f>
        <v>0</v>
      </c>
      <c r="AJ18" s="110">
        <f>IF(AM18=15,L18,0)</f>
        <v>0</v>
      </c>
      <c r="AK18" s="110">
        <f>IF(AM18=21,L18,0)</f>
        <v>0</v>
      </c>
      <c r="AM18" s="111">
        <v>15</v>
      </c>
      <c r="AN18" s="111">
        <f>I18*0.684210526315789</f>
        <v>0</v>
      </c>
      <c r="AO18" s="111">
        <f>I18*(1-0.684210526315789)</f>
        <v>0</v>
      </c>
      <c r="AP18" s="112" t="s">
        <v>111</v>
      </c>
      <c r="AU18" s="111">
        <f>AV18+AW18</f>
        <v>0</v>
      </c>
      <c r="AV18" s="111">
        <f>H18*AN18</f>
        <v>0</v>
      </c>
      <c r="AW18" s="111">
        <f>H18*AO18</f>
        <v>0</v>
      </c>
      <c r="AX18" s="113" t="s">
        <v>423</v>
      </c>
      <c r="AY18" s="113" t="s">
        <v>424</v>
      </c>
      <c r="AZ18" s="101" t="s">
        <v>414</v>
      </c>
      <c r="BB18" s="111">
        <f>AV18+AW18</f>
        <v>0</v>
      </c>
      <c r="BC18" s="111">
        <f>I18/(100-BD18)*100</f>
        <v>0</v>
      </c>
      <c r="BD18" s="111">
        <v>0</v>
      </c>
      <c r="BE18" s="111">
        <f>18</f>
        <v>18</v>
      </c>
      <c r="BG18" s="110">
        <f>H18*AN18</f>
        <v>0</v>
      </c>
      <c r="BH18" s="110">
        <f>H18*AO18</f>
        <v>0</v>
      </c>
      <c r="BI18" s="110">
        <f>H18*I18</f>
        <v>0</v>
      </c>
      <c r="BJ18" s="110" t="s">
        <v>81</v>
      </c>
      <c r="BK18" s="111">
        <v>767</v>
      </c>
    </row>
    <row r="19" spans="1:63" ht="19.899999999999999" customHeight="1" x14ac:dyDescent="0.2">
      <c r="A19" s="119" t="s">
        <v>108</v>
      </c>
      <c r="B19" s="120" t="s">
        <v>425</v>
      </c>
      <c r="C19" s="350" t="s">
        <v>426</v>
      </c>
      <c r="D19" s="351"/>
      <c r="E19" s="351"/>
      <c r="F19" s="351"/>
      <c r="G19" s="120" t="s">
        <v>411</v>
      </c>
      <c r="H19" s="121">
        <v>259</v>
      </c>
      <c r="I19" s="236">
        <v>0</v>
      </c>
      <c r="J19" s="121">
        <f>H19*AN19</f>
        <v>0</v>
      </c>
      <c r="K19" s="121">
        <f>H19*AO19</f>
        <v>0</v>
      </c>
      <c r="L19" s="121">
        <f>H19*I19</f>
        <v>0</v>
      </c>
      <c r="M19" s="95"/>
      <c r="Y19" s="111">
        <f>IF(AP19="5",BI19,0)</f>
        <v>0</v>
      </c>
      <c r="AA19" s="111">
        <f>IF(AP19="1",BG19,0)</f>
        <v>0</v>
      </c>
      <c r="AB19" s="111">
        <f>IF(AP19="1",BH19,0)</f>
        <v>0</v>
      </c>
      <c r="AC19" s="111">
        <f>IF(AP19="7",BG19,0)</f>
        <v>0</v>
      </c>
      <c r="AD19" s="111">
        <f>IF(AP19="7",BH19,0)</f>
        <v>0</v>
      </c>
      <c r="AE19" s="111">
        <f>IF(AP19="2",BG19,0)</f>
        <v>0</v>
      </c>
      <c r="AF19" s="111">
        <f>IF(AP19="2",BH19,0)</f>
        <v>0</v>
      </c>
      <c r="AG19" s="111">
        <f>IF(AP19="0",BI19,0)</f>
        <v>0</v>
      </c>
      <c r="AH19" s="101"/>
      <c r="AI19" s="110">
        <f>IF(AM19=0,L19,0)</f>
        <v>0</v>
      </c>
      <c r="AJ19" s="110">
        <f>IF(AM19=15,L19,0)</f>
        <v>0</v>
      </c>
      <c r="AK19" s="110">
        <f>IF(AM19=21,L19,0)</f>
        <v>0</v>
      </c>
      <c r="AM19" s="111">
        <v>15</v>
      </c>
      <c r="AN19" s="111">
        <f>I19*0</f>
        <v>0</v>
      </c>
      <c r="AO19" s="111">
        <f>I19*(1-0)</f>
        <v>0</v>
      </c>
      <c r="AP19" s="112" t="s">
        <v>111</v>
      </c>
      <c r="AU19" s="111">
        <f>AV19+AW19</f>
        <v>0</v>
      </c>
      <c r="AV19" s="111">
        <f>H19*AN19</f>
        <v>0</v>
      </c>
      <c r="AW19" s="111">
        <f>H19*AO19</f>
        <v>0</v>
      </c>
      <c r="AX19" s="113" t="s">
        <v>423</v>
      </c>
      <c r="AY19" s="113" t="s">
        <v>424</v>
      </c>
      <c r="AZ19" s="101" t="s">
        <v>414</v>
      </c>
      <c r="BB19" s="111">
        <f>AV19+AW19</f>
        <v>0</v>
      </c>
      <c r="BC19" s="111">
        <f>I19/(100-BD19)*100</f>
        <v>0</v>
      </c>
      <c r="BD19" s="111">
        <v>0</v>
      </c>
      <c r="BE19" s="111">
        <f>19</f>
        <v>19</v>
      </c>
      <c r="BG19" s="110">
        <f>H19*AN19</f>
        <v>0</v>
      </c>
      <c r="BH19" s="110">
        <f>H19*AO19</f>
        <v>0</v>
      </c>
      <c r="BI19" s="110">
        <f>H19*I19</f>
        <v>0</v>
      </c>
      <c r="BJ19" s="110" t="s">
        <v>81</v>
      </c>
      <c r="BK19" s="111">
        <v>767</v>
      </c>
    </row>
    <row r="20" spans="1:63" ht="19.899999999999999" customHeight="1" x14ac:dyDescent="0.2">
      <c r="A20" s="122"/>
      <c r="B20" s="123" t="s">
        <v>427</v>
      </c>
      <c r="C20" s="354" t="s">
        <v>428</v>
      </c>
      <c r="D20" s="355"/>
      <c r="E20" s="355"/>
      <c r="F20" s="355"/>
      <c r="G20" s="124" t="s">
        <v>14</v>
      </c>
      <c r="H20" s="124" t="s">
        <v>14</v>
      </c>
      <c r="I20" s="124" t="s">
        <v>14</v>
      </c>
      <c r="J20" s="125">
        <f>SUM(J21:J24)</f>
        <v>0</v>
      </c>
      <c r="K20" s="125">
        <f>SUM(K21:K24)</f>
        <v>0</v>
      </c>
      <c r="L20" s="125">
        <f>SUM(L21:L24)</f>
        <v>0</v>
      </c>
      <c r="M20" s="95"/>
      <c r="AH20" s="101"/>
      <c r="AR20" s="109">
        <f>SUM(AI21:AI24)</f>
        <v>0</v>
      </c>
      <c r="AS20" s="109">
        <f>SUM(AJ21:AJ24)</f>
        <v>0</v>
      </c>
      <c r="AT20" s="109">
        <f>SUM(AK21:AK24)</f>
        <v>0</v>
      </c>
    </row>
    <row r="21" spans="1:63" ht="19.899999999999999" customHeight="1" x14ac:dyDescent="0.2">
      <c r="A21" s="119" t="s">
        <v>111</v>
      </c>
      <c r="B21" s="120" t="s">
        <v>429</v>
      </c>
      <c r="C21" s="350" t="s">
        <v>430</v>
      </c>
      <c r="D21" s="351"/>
      <c r="E21" s="351"/>
      <c r="F21" s="351"/>
      <c r="G21" s="120" t="s">
        <v>411</v>
      </c>
      <c r="H21" s="121">
        <v>730</v>
      </c>
      <c r="I21" s="236">
        <v>0</v>
      </c>
      <c r="J21" s="121">
        <f>H21*AN21</f>
        <v>0</v>
      </c>
      <c r="K21" s="121">
        <f>H21*AO21</f>
        <v>0</v>
      </c>
      <c r="L21" s="121">
        <f>H21*I21</f>
        <v>0</v>
      </c>
      <c r="M21" s="95"/>
      <c r="Y21" s="111">
        <f>IF(AP21="5",BI21,0)</f>
        <v>0</v>
      </c>
      <c r="AA21" s="111">
        <f>IF(AP21="1",BG21,0)</f>
        <v>0</v>
      </c>
      <c r="AB21" s="111">
        <f>IF(AP21="1",BH21,0)</f>
        <v>0</v>
      </c>
      <c r="AC21" s="111">
        <f>IF(AP21="7",BG21,0)</f>
        <v>0</v>
      </c>
      <c r="AD21" s="111">
        <f>IF(AP21="7",BH21,0)</f>
        <v>0</v>
      </c>
      <c r="AE21" s="111">
        <f>IF(AP21="2",BG21,0)</f>
        <v>0</v>
      </c>
      <c r="AF21" s="111">
        <f>IF(AP21="2",BH21,0)</f>
        <v>0</v>
      </c>
      <c r="AG21" s="111">
        <f>IF(AP21="0",BI21,0)</f>
        <v>0</v>
      </c>
      <c r="AH21" s="101"/>
      <c r="AI21" s="110">
        <f>IF(AM21=0,L21,0)</f>
        <v>0</v>
      </c>
      <c r="AJ21" s="110">
        <f>IF(AM21=15,L21,0)</f>
        <v>0</v>
      </c>
      <c r="AK21" s="110">
        <f>IF(AM21=21,L21,0)</f>
        <v>0</v>
      </c>
      <c r="AM21" s="111">
        <v>15</v>
      </c>
      <c r="AN21" s="111">
        <f>I21*0</f>
        <v>0</v>
      </c>
      <c r="AO21" s="111">
        <f>I21*(1-0)</f>
        <v>0</v>
      </c>
      <c r="AP21" s="112" t="s">
        <v>111</v>
      </c>
      <c r="AU21" s="111">
        <f>AV21+AW21</f>
        <v>0</v>
      </c>
      <c r="AV21" s="111">
        <f>H21*AN21</f>
        <v>0</v>
      </c>
      <c r="AW21" s="111">
        <f>H21*AO21</f>
        <v>0</v>
      </c>
      <c r="AX21" s="113" t="s">
        <v>431</v>
      </c>
      <c r="AY21" s="113" t="s">
        <v>432</v>
      </c>
      <c r="AZ21" s="101" t="s">
        <v>414</v>
      </c>
      <c r="BB21" s="111">
        <f>AV21+AW21</f>
        <v>0</v>
      </c>
      <c r="BC21" s="111">
        <f>I21/(100-BD21)*100</f>
        <v>0</v>
      </c>
      <c r="BD21" s="111">
        <v>0</v>
      </c>
      <c r="BE21" s="111">
        <f>21</f>
        <v>21</v>
      </c>
      <c r="BG21" s="110">
        <f>H21*AN21</f>
        <v>0</v>
      </c>
      <c r="BH21" s="110">
        <f>H21*AO21</f>
        <v>0</v>
      </c>
      <c r="BI21" s="110">
        <f>H21*I21</f>
        <v>0</v>
      </c>
      <c r="BJ21" s="110" t="s">
        <v>81</v>
      </c>
      <c r="BK21" s="111">
        <v>784</v>
      </c>
    </row>
    <row r="22" spans="1:63" ht="19.899999999999999" customHeight="1" x14ac:dyDescent="0.2">
      <c r="A22" s="119" t="s">
        <v>78</v>
      </c>
      <c r="B22" s="120" t="s">
        <v>433</v>
      </c>
      <c r="C22" s="350" t="s">
        <v>434</v>
      </c>
      <c r="D22" s="351"/>
      <c r="E22" s="351"/>
      <c r="F22" s="351"/>
      <c r="G22" s="120" t="s">
        <v>411</v>
      </c>
      <c r="H22" s="121">
        <v>202</v>
      </c>
      <c r="I22" s="236">
        <v>0</v>
      </c>
      <c r="J22" s="121">
        <f>H22*AN22</f>
        <v>0</v>
      </c>
      <c r="K22" s="121">
        <f>H22*AO22</f>
        <v>0</v>
      </c>
      <c r="L22" s="121">
        <f>H22*I22</f>
        <v>0</v>
      </c>
      <c r="M22" s="95"/>
      <c r="Y22" s="111">
        <f>IF(AP22="5",BI22,0)</f>
        <v>0</v>
      </c>
      <c r="AA22" s="111">
        <f>IF(AP22="1",BG22,0)</f>
        <v>0</v>
      </c>
      <c r="AB22" s="111">
        <f>IF(AP22="1",BH22,0)</f>
        <v>0</v>
      </c>
      <c r="AC22" s="111">
        <f>IF(AP22="7",BG22,0)</f>
        <v>0</v>
      </c>
      <c r="AD22" s="111">
        <f>IF(AP22="7",BH22,0)</f>
        <v>0</v>
      </c>
      <c r="AE22" s="111">
        <f>IF(AP22="2",BG22,0)</f>
        <v>0</v>
      </c>
      <c r="AF22" s="111">
        <f>IF(AP22="2",BH22,0)</f>
        <v>0</v>
      </c>
      <c r="AG22" s="111">
        <f>IF(AP22="0",BI22,0)</f>
        <v>0</v>
      </c>
      <c r="AH22" s="101"/>
      <c r="AI22" s="110">
        <f>IF(AM22=0,L22,0)</f>
        <v>0</v>
      </c>
      <c r="AJ22" s="110">
        <f>IF(AM22=15,L22,0)</f>
        <v>0</v>
      </c>
      <c r="AK22" s="110">
        <f>IF(AM22=21,L22,0)</f>
        <v>0</v>
      </c>
      <c r="AM22" s="111">
        <v>15</v>
      </c>
      <c r="AN22" s="111">
        <f>I22*0</f>
        <v>0</v>
      </c>
      <c r="AO22" s="111">
        <f>I22*(1-0)</f>
        <v>0</v>
      </c>
      <c r="AP22" s="112" t="s">
        <v>111</v>
      </c>
      <c r="AU22" s="111">
        <f>AV22+AW22</f>
        <v>0</v>
      </c>
      <c r="AV22" s="111">
        <f>H22*AN22</f>
        <v>0</v>
      </c>
      <c r="AW22" s="111">
        <f>H22*AO22</f>
        <v>0</v>
      </c>
      <c r="AX22" s="113" t="s">
        <v>431</v>
      </c>
      <c r="AY22" s="113" t="s">
        <v>432</v>
      </c>
      <c r="AZ22" s="101" t="s">
        <v>414</v>
      </c>
      <c r="BB22" s="111">
        <f>AV22+AW22</f>
        <v>0</v>
      </c>
      <c r="BC22" s="111">
        <f>I22/(100-BD22)*100</f>
        <v>0</v>
      </c>
      <c r="BD22" s="111">
        <v>0</v>
      </c>
      <c r="BE22" s="111">
        <f>22</f>
        <v>22</v>
      </c>
      <c r="BG22" s="110">
        <f>H22*AN22</f>
        <v>0</v>
      </c>
      <c r="BH22" s="110">
        <f>H22*AO22</f>
        <v>0</v>
      </c>
      <c r="BI22" s="110">
        <f>H22*I22</f>
        <v>0</v>
      </c>
      <c r="BJ22" s="110" t="s">
        <v>81</v>
      </c>
      <c r="BK22" s="111">
        <v>784</v>
      </c>
    </row>
    <row r="23" spans="1:63" ht="19.899999999999999" customHeight="1" x14ac:dyDescent="0.2">
      <c r="A23" s="119" t="s">
        <v>116</v>
      </c>
      <c r="B23" s="120" t="s">
        <v>435</v>
      </c>
      <c r="C23" s="350" t="s">
        <v>492</v>
      </c>
      <c r="D23" s="351"/>
      <c r="E23" s="351"/>
      <c r="F23" s="351"/>
      <c r="G23" s="120" t="s">
        <v>411</v>
      </c>
      <c r="H23" s="121">
        <v>730</v>
      </c>
      <c r="I23" s="236">
        <v>0</v>
      </c>
      <c r="J23" s="121">
        <f>H23*AN23</f>
        <v>0</v>
      </c>
      <c r="K23" s="121">
        <f>H23*AO23</f>
        <v>0</v>
      </c>
      <c r="L23" s="121">
        <f>H23*I23</f>
        <v>0</v>
      </c>
      <c r="M23" s="95"/>
      <c r="Y23" s="111">
        <f>IF(AP23="5",BI23,0)</f>
        <v>0</v>
      </c>
      <c r="AA23" s="111">
        <f>IF(AP23="1",BG23,0)</f>
        <v>0</v>
      </c>
      <c r="AB23" s="111">
        <f>IF(AP23="1",BH23,0)</f>
        <v>0</v>
      </c>
      <c r="AC23" s="111">
        <f>IF(AP23="7",BG23,0)</f>
        <v>0</v>
      </c>
      <c r="AD23" s="111">
        <f>IF(AP23="7",BH23,0)</f>
        <v>0</v>
      </c>
      <c r="AE23" s="111">
        <f>IF(AP23="2",BG23,0)</f>
        <v>0</v>
      </c>
      <c r="AF23" s="111">
        <f>IF(AP23="2",BH23,0)</f>
        <v>0</v>
      </c>
      <c r="AG23" s="111">
        <f>IF(AP23="0",BI23,0)</f>
        <v>0</v>
      </c>
      <c r="AH23" s="101"/>
      <c r="AI23" s="110">
        <f>IF(AM23=0,L23,0)</f>
        <v>0</v>
      </c>
      <c r="AJ23" s="110">
        <f>IF(AM23=15,L23,0)</f>
        <v>0</v>
      </c>
      <c r="AK23" s="110">
        <f>IF(AM23=21,L23,0)</f>
        <v>0</v>
      </c>
      <c r="AM23" s="111">
        <v>15</v>
      </c>
      <c r="AN23" s="111">
        <f>I23*0.153846153846154</f>
        <v>0</v>
      </c>
      <c r="AO23" s="111">
        <f>I23*(1-0.153846153846154)</f>
        <v>0</v>
      </c>
      <c r="AP23" s="112" t="s">
        <v>111</v>
      </c>
      <c r="AU23" s="111">
        <f>AV23+AW23</f>
        <v>0</v>
      </c>
      <c r="AV23" s="111">
        <f>H23*AN23</f>
        <v>0</v>
      </c>
      <c r="AW23" s="111">
        <f>H23*AO23</f>
        <v>0</v>
      </c>
      <c r="AX23" s="113" t="s">
        <v>431</v>
      </c>
      <c r="AY23" s="113" t="s">
        <v>432</v>
      </c>
      <c r="AZ23" s="101" t="s">
        <v>414</v>
      </c>
      <c r="BB23" s="111">
        <f>AV23+AW23</f>
        <v>0</v>
      </c>
      <c r="BC23" s="111">
        <f>I23/(100-BD23)*100</f>
        <v>0</v>
      </c>
      <c r="BD23" s="111">
        <v>0</v>
      </c>
      <c r="BE23" s="111">
        <f>23</f>
        <v>23</v>
      </c>
      <c r="BG23" s="110">
        <f>H23*AN23</f>
        <v>0</v>
      </c>
      <c r="BH23" s="110">
        <f>H23*AO23</f>
        <v>0</v>
      </c>
      <c r="BI23" s="110">
        <f>H23*I23</f>
        <v>0</v>
      </c>
      <c r="BJ23" s="110" t="s">
        <v>81</v>
      </c>
      <c r="BK23" s="111">
        <v>784</v>
      </c>
    </row>
    <row r="24" spans="1:63" ht="19.899999999999999" customHeight="1" x14ac:dyDescent="0.2">
      <c r="A24" s="119" t="s">
        <v>119</v>
      </c>
      <c r="B24" s="120" t="s">
        <v>436</v>
      </c>
      <c r="C24" s="350" t="s">
        <v>493</v>
      </c>
      <c r="D24" s="351"/>
      <c r="E24" s="351"/>
      <c r="F24" s="351"/>
      <c r="G24" s="120" t="s">
        <v>411</v>
      </c>
      <c r="H24" s="121">
        <v>730</v>
      </c>
      <c r="I24" s="236">
        <v>0</v>
      </c>
      <c r="J24" s="121">
        <f>H24*AN24</f>
        <v>0</v>
      </c>
      <c r="K24" s="121">
        <f>H24*AO24</f>
        <v>0</v>
      </c>
      <c r="L24" s="121">
        <f>H24*I24</f>
        <v>0</v>
      </c>
      <c r="M24" s="95"/>
      <c r="Y24" s="111">
        <f>IF(AP24="5",BI24,0)</f>
        <v>0</v>
      </c>
      <c r="AA24" s="111">
        <f>IF(AP24="1",BG24,0)</f>
        <v>0</v>
      </c>
      <c r="AB24" s="111">
        <f>IF(AP24="1",BH24,0)</f>
        <v>0</v>
      </c>
      <c r="AC24" s="111">
        <f>IF(AP24="7",BG24,0)</f>
        <v>0</v>
      </c>
      <c r="AD24" s="111">
        <f>IF(AP24="7",BH24,0)</f>
        <v>0</v>
      </c>
      <c r="AE24" s="111">
        <f>IF(AP24="2",BG24,0)</f>
        <v>0</v>
      </c>
      <c r="AF24" s="111">
        <f>IF(AP24="2",BH24,0)</f>
        <v>0</v>
      </c>
      <c r="AG24" s="111">
        <f>IF(AP24="0",BI24,0)</f>
        <v>0</v>
      </c>
      <c r="AH24" s="101"/>
      <c r="AI24" s="110">
        <f>IF(AM24=0,L24,0)</f>
        <v>0</v>
      </c>
      <c r="AJ24" s="110">
        <f>IF(AM24=15,L24,0)</f>
        <v>0</v>
      </c>
      <c r="AK24" s="110">
        <f>IF(AM24=21,L24,0)</f>
        <v>0</v>
      </c>
      <c r="AM24" s="111">
        <v>15</v>
      </c>
      <c r="AN24" s="111">
        <f>I24*0.107142857142857</f>
        <v>0</v>
      </c>
      <c r="AO24" s="111">
        <f>I24*(1-0.107142857142857)</f>
        <v>0</v>
      </c>
      <c r="AP24" s="112" t="s">
        <v>111</v>
      </c>
      <c r="AU24" s="111">
        <f>AV24+AW24</f>
        <v>0</v>
      </c>
      <c r="AV24" s="111">
        <f>H24*AN24</f>
        <v>0</v>
      </c>
      <c r="AW24" s="111">
        <f>H24*AO24</f>
        <v>0</v>
      </c>
      <c r="AX24" s="113" t="s">
        <v>431</v>
      </c>
      <c r="AY24" s="113" t="s">
        <v>432</v>
      </c>
      <c r="AZ24" s="101" t="s">
        <v>414</v>
      </c>
      <c r="BB24" s="111">
        <f>AV24+AW24</f>
        <v>0</v>
      </c>
      <c r="BC24" s="111">
        <f>I24/(100-BD24)*100</f>
        <v>0</v>
      </c>
      <c r="BD24" s="111">
        <v>0</v>
      </c>
      <c r="BE24" s="111">
        <f>24</f>
        <v>24</v>
      </c>
      <c r="BG24" s="110">
        <f>H24*AN24</f>
        <v>0</v>
      </c>
      <c r="BH24" s="110">
        <f>H24*AO24</f>
        <v>0</v>
      </c>
      <c r="BI24" s="110">
        <f>H24*I24</f>
        <v>0</v>
      </c>
      <c r="BJ24" s="110" t="s">
        <v>81</v>
      </c>
      <c r="BK24" s="111">
        <v>784</v>
      </c>
    </row>
    <row r="25" spans="1:63" ht="19.899999999999999" customHeight="1" x14ac:dyDescent="0.2">
      <c r="A25" s="122"/>
      <c r="B25" s="123" t="s">
        <v>437</v>
      </c>
      <c r="C25" s="354" t="s">
        <v>438</v>
      </c>
      <c r="D25" s="355"/>
      <c r="E25" s="355"/>
      <c r="F25" s="355"/>
      <c r="G25" s="124" t="s">
        <v>14</v>
      </c>
      <c r="H25" s="124" t="s">
        <v>14</v>
      </c>
      <c r="I25" s="124" t="s">
        <v>14</v>
      </c>
      <c r="J25" s="125">
        <f>SUM(J26:J27)</f>
        <v>0</v>
      </c>
      <c r="K25" s="125">
        <f>SUM(K26:K27)</f>
        <v>0</v>
      </c>
      <c r="L25" s="125">
        <f>SUM(L26:L27)</f>
        <v>0</v>
      </c>
      <c r="M25" s="95"/>
      <c r="AH25" s="101"/>
      <c r="AR25" s="109">
        <f>SUM(AI26:AI27)</f>
        <v>0</v>
      </c>
      <c r="AS25" s="109">
        <f>SUM(AJ26:AJ27)</f>
        <v>0</v>
      </c>
      <c r="AT25" s="109">
        <f>SUM(AK26:AK27)</f>
        <v>0</v>
      </c>
    </row>
    <row r="26" spans="1:63" ht="19.899999999999999" customHeight="1" x14ac:dyDescent="0.2">
      <c r="A26" s="119" t="s">
        <v>122</v>
      </c>
      <c r="B26" s="120" t="s">
        <v>439</v>
      </c>
      <c r="C26" s="350" t="s">
        <v>440</v>
      </c>
      <c r="D26" s="351"/>
      <c r="E26" s="351"/>
      <c r="F26" s="351"/>
      <c r="G26" s="120" t="s">
        <v>411</v>
      </c>
      <c r="H26" s="121">
        <v>345</v>
      </c>
      <c r="I26" s="236">
        <v>0</v>
      </c>
      <c r="J26" s="121">
        <f>H26*AN26</f>
        <v>0</v>
      </c>
      <c r="K26" s="121">
        <f>H26*AO26</f>
        <v>0</v>
      </c>
      <c r="L26" s="121">
        <f>H26*I26</f>
        <v>0</v>
      </c>
      <c r="M26" s="95"/>
      <c r="Y26" s="111">
        <f>IF(AP26="5",BI26,0)</f>
        <v>0</v>
      </c>
      <c r="AA26" s="111">
        <f>IF(AP26="1",BG26,0)</f>
        <v>0</v>
      </c>
      <c r="AB26" s="111">
        <f>IF(AP26="1",BH26,0)</f>
        <v>0</v>
      </c>
      <c r="AC26" s="111">
        <f>IF(AP26="7",BG26,0)</f>
        <v>0</v>
      </c>
      <c r="AD26" s="111">
        <f>IF(AP26="7",BH26,0)</f>
        <v>0</v>
      </c>
      <c r="AE26" s="111">
        <f>IF(AP26="2",BG26,0)</f>
        <v>0</v>
      </c>
      <c r="AF26" s="111">
        <f>IF(AP26="2",BH26,0)</f>
        <v>0</v>
      </c>
      <c r="AG26" s="111">
        <f>IF(AP26="0",BI26,0)</f>
        <v>0</v>
      </c>
      <c r="AH26" s="101"/>
      <c r="AI26" s="110">
        <f>IF(AM26=0,L26,0)</f>
        <v>0</v>
      </c>
      <c r="AJ26" s="110">
        <f>IF(AM26=15,L26,0)</f>
        <v>0</v>
      </c>
      <c r="AK26" s="110">
        <f>IF(AM26=21,L26,0)</f>
        <v>0</v>
      </c>
      <c r="AM26" s="111">
        <v>15</v>
      </c>
      <c r="AN26" s="111">
        <f>I26*0</f>
        <v>0</v>
      </c>
      <c r="AO26" s="111">
        <f>I26*(1-0)</f>
        <v>0</v>
      </c>
      <c r="AP26" s="112" t="s">
        <v>44</v>
      </c>
      <c r="AU26" s="111">
        <f>AV26+AW26</f>
        <v>0</v>
      </c>
      <c r="AV26" s="111">
        <f>H26*AN26</f>
        <v>0</v>
      </c>
      <c r="AW26" s="111">
        <f>H26*AO26</f>
        <v>0</v>
      </c>
      <c r="AX26" s="113" t="s">
        <v>441</v>
      </c>
      <c r="AY26" s="113" t="s">
        <v>442</v>
      </c>
      <c r="AZ26" s="101" t="s">
        <v>414</v>
      </c>
      <c r="BB26" s="111">
        <f>AV26+AW26</f>
        <v>0</v>
      </c>
      <c r="BC26" s="111">
        <f>I26/(100-BD26)*100</f>
        <v>0</v>
      </c>
      <c r="BD26" s="111">
        <v>0</v>
      </c>
      <c r="BE26" s="111">
        <f>26</f>
        <v>26</v>
      </c>
      <c r="BG26" s="110">
        <f>H26*AN26</f>
        <v>0</v>
      </c>
      <c r="BH26" s="110">
        <f>H26*AO26</f>
        <v>0</v>
      </c>
      <c r="BI26" s="110">
        <f>H26*I26</f>
        <v>0</v>
      </c>
      <c r="BJ26" s="110" t="s">
        <v>81</v>
      </c>
      <c r="BK26" s="111">
        <v>94</v>
      </c>
    </row>
    <row r="27" spans="1:63" ht="19.899999999999999" customHeight="1" x14ac:dyDescent="0.2">
      <c r="A27" s="119" t="s">
        <v>125</v>
      </c>
      <c r="B27" s="120" t="s">
        <v>443</v>
      </c>
      <c r="C27" s="350" t="s">
        <v>444</v>
      </c>
      <c r="D27" s="351"/>
      <c r="E27" s="351"/>
      <c r="F27" s="351"/>
      <c r="G27" s="120" t="s">
        <v>411</v>
      </c>
      <c r="H27" s="121">
        <v>345</v>
      </c>
      <c r="I27" s="236">
        <v>0</v>
      </c>
      <c r="J27" s="121">
        <f>H27*AN27</f>
        <v>0</v>
      </c>
      <c r="K27" s="121">
        <f>H27*AO27</f>
        <v>0</v>
      </c>
      <c r="L27" s="121">
        <f>H27*I27</f>
        <v>0</v>
      </c>
      <c r="M27" s="95"/>
      <c r="Y27" s="111">
        <f>IF(AP27="5",BI27,0)</f>
        <v>0</v>
      </c>
      <c r="AA27" s="111">
        <f>IF(AP27="1",BG27,0)</f>
        <v>0</v>
      </c>
      <c r="AB27" s="111">
        <f>IF(AP27="1",BH27,0)</f>
        <v>0</v>
      </c>
      <c r="AC27" s="111">
        <f>IF(AP27="7",BG27,0)</f>
        <v>0</v>
      </c>
      <c r="AD27" s="111">
        <f>IF(AP27="7",BH27,0)</f>
        <v>0</v>
      </c>
      <c r="AE27" s="111">
        <f>IF(AP27="2",BG27,0)</f>
        <v>0</v>
      </c>
      <c r="AF27" s="111">
        <f>IF(AP27="2",BH27,0)</f>
        <v>0</v>
      </c>
      <c r="AG27" s="111">
        <f>IF(AP27="0",BI27,0)</f>
        <v>0</v>
      </c>
      <c r="AH27" s="101"/>
      <c r="AI27" s="110">
        <f>IF(AM27=0,L27,0)</f>
        <v>0</v>
      </c>
      <c r="AJ27" s="110">
        <f>IF(AM27=15,L27,0)</f>
        <v>0</v>
      </c>
      <c r="AK27" s="110">
        <f>IF(AM27=21,L27,0)</f>
        <v>0</v>
      </c>
      <c r="AM27" s="111">
        <v>15</v>
      </c>
      <c r="AN27" s="111">
        <f>I27*0</f>
        <v>0</v>
      </c>
      <c r="AO27" s="111">
        <f>I27*(1-0)</f>
        <v>0</v>
      </c>
      <c r="AP27" s="112" t="s">
        <v>44</v>
      </c>
      <c r="AU27" s="111">
        <f>AV27+AW27</f>
        <v>0</v>
      </c>
      <c r="AV27" s="111">
        <f>H27*AN27</f>
        <v>0</v>
      </c>
      <c r="AW27" s="111">
        <f>H27*AO27</f>
        <v>0</v>
      </c>
      <c r="AX27" s="113" t="s">
        <v>441</v>
      </c>
      <c r="AY27" s="113" t="s">
        <v>442</v>
      </c>
      <c r="AZ27" s="101" t="s">
        <v>414</v>
      </c>
      <c r="BB27" s="111">
        <f>AV27+AW27</f>
        <v>0</v>
      </c>
      <c r="BC27" s="111">
        <f>I27/(100-BD27)*100</f>
        <v>0</v>
      </c>
      <c r="BD27" s="111">
        <v>0</v>
      </c>
      <c r="BE27" s="111">
        <f>27</f>
        <v>27</v>
      </c>
      <c r="BG27" s="110">
        <f>H27*AN27</f>
        <v>0</v>
      </c>
      <c r="BH27" s="110">
        <f>H27*AO27</f>
        <v>0</v>
      </c>
      <c r="BI27" s="110">
        <f>H27*I27</f>
        <v>0</v>
      </c>
      <c r="BJ27" s="110" t="s">
        <v>81</v>
      </c>
      <c r="BK27" s="111">
        <v>94</v>
      </c>
    </row>
    <row r="28" spans="1:63" ht="19.899999999999999" customHeight="1" x14ac:dyDescent="0.2">
      <c r="A28" s="122"/>
      <c r="B28" s="123" t="s">
        <v>445</v>
      </c>
      <c r="C28" s="354" t="s">
        <v>446</v>
      </c>
      <c r="D28" s="355"/>
      <c r="E28" s="355"/>
      <c r="F28" s="355"/>
      <c r="G28" s="124" t="s">
        <v>14</v>
      </c>
      <c r="H28" s="124" t="s">
        <v>14</v>
      </c>
      <c r="I28" s="124" t="s">
        <v>14</v>
      </c>
      <c r="J28" s="125">
        <f>SUM(J29:J29)</f>
        <v>0</v>
      </c>
      <c r="K28" s="125">
        <f>SUM(K29:K29)</f>
        <v>0</v>
      </c>
      <c r="L28" s="125">
        <f>SUM(L29:L29)</f>
        <v>0</v>
      </c>
      <c r="M28" s="95"/>
      <c r="AH28" s="101"/>
      <c r="AR28" s="109">
        <f>SUM(AI29:AI29)</f>
        <v>0</v>
      </c>
      <c r="AS28" s="109">
        <f>SUM(AJ29:AJ29)</f>
        <v>0</v>
      </c>
      <c r="AT28" s="109">
        <f>SUM(AK29:AK29)</f>
        <v>0</v>
      </c>
    </row>
    <row r="29" spans="1:63" ht="19.899999999999999" customHeight="1" x14ac:dyDescent="0.2">
      <c r="A29" s="119" t="s">
        <v>129</v>
      </c>
      <c r="B29" s="120" t="s">
        <v>447</v>
      </c>
      <c r="C29" s="350" t="s">
        <v>448</v>
      </c>
      <c r="D29" s="351"/>
      <c r="E29" s="351"/>
      <c r="F29" s="351"/>
      <c r="G29" s="120" t="s">
        <v>411</v>
      </c>
      <c r="H29" s="121">
        <v>30</v>
      </c>
      <c r="I29" s="236">
        <v>0</v>
      </c>
      <c r="J29" s="121">
        <f>H29*AN29</f>
        <v>0</v>
      </c>
      <c r="K29" s="121">
        <f>H29*AO29</f>
        <v>0</v>
      </c>
      <c r="L29" s="121">
        <f>H29*I29</f>
        <v>0</v>
      </c>
      <c r="M29" s="95"/>
      <c r="Y29" s="111">
        <f>IF(AP29="5",BI29,0)</f>
        <v>0</v>
      </c>
      <c r="AA29" s="111">
        <f>IF(AP29="1",BG29,0)</f>
        <v>0</v>
      </c>
      <c r="AB29" s="111">
        <f>IF(AP29="1",BH29,0)</f>
        <v>0</v>
      </c>
      <c r="AC29" s="111">
        <f>IF(AP29="7",BG29,0)</f>
        <v>0</v>
      </c>
      <c r="AD29" s="111">
        <f>IF(AP29="7",BH29,0)</f>
        <v>0</v>
      </c>
      <c r="AE29" s="111">
        <f>IF(AP29="2",BG29,0)</f>
        <v>0</v>
      </c>
      <c r="AF29" s="111">
        <f>IF(AP29="2",BH29,0)</f>
        <v>0</v>
      </c>
      <c r="AG29" s="111">
        <f>IF(AP29="0",BI29,0)</f>
        <v>0</v>
      </c>
      <c r="AH29" s="101"/>
      <c r="AI29" s="110">
        <f>IF(AM29=0,L29,0)</f>
        <v>0</v>
      </c>
      <c r="AJ29" s="110">
        <f>IF(AM29=15,L29,0)</f>
        <v>0</v>
      </c>
      <c r="AK29" s="110">
        <f>IF(AM29=21,L29,0)</f>
        <v>0</v>
      </c>
      <c r="AM29" s="111">
        <v>15</v>
      </c>
      <c r="AN29" s="111">
        <f>I29*0</f>
        <v>0</v>
      </c>
      <c r="AO29" s="111">
        <f>I29*(1-0)</f>
        <v>0</v>
      </c>
      <c r="AP29" s="112" t="s">
        <v>44</v>
      </c>
      <c r="AU29" s="111">
        <f>AV29+AW29</f>
        <v>0</v>
      </c>
      <c r="AV29" s="111">
        <f>H29*AN29</f>
        <v>0</v>
      </c>
      <c r="AW29" s="111">
        <f>H29*AO29</f>
        <v>0</v>
      </c>
      <c r="AX29" s="113" t="s">
        <v>449</v>
      </c>
      <c r="AY29" s="113" t="s">
        <v>442</v>
      </c>
      <c r="AZ29" s="101" t="s">
        <v>414</v>
      </c>
      <c r="BB29" s="111">
        <f>AV29+AW29</f>
        <v>0</v>
      </c>
      <c r="BC29" s="111">
        <f>I29/(100-BD29)*100</f>
        <v>0</v>
      </c>
      <c r="BD29" s="111">
        <v>0</v>
      </c>
      <c r="BE29" s="111">
        <f>29</f>
        <v>29</v>
      </c>
      <c r="BG29" s="110">
        <f>H29*AN29</f>
        <v>0</v>
      </c>
      <c r="BH29" s="110">
        <f>H29*AO29</f>
        <v>0</v>
      </c>
      <c r="BI29" s="110">
        <f>H29*I29</f>
        <v>0</v>
      </c>
      <c r="BJ29" s="110" t="s">
        <v>81</v>
      </c>
      <c r="BK29" s="111">
        <v>96</v>
      </c>
    </row>
    <row r="30" spans="1:63" ht="19.899999999999999" customHeight="1" x14ac:dyDescent="0.2">
      <c r="A30" s="126"/>
      <c r="B30" s="123" t="s">
        <v>450</v>
      </c>
      <c r="C30" s="354" t="s">
        <v>451</v>
      </c>
      <c r="D30" s="355"/>
      <c r="E30" s="355"/>
      <c r="F30" s="355"/>
      <c r="G30" s="123" t="s">
        <v>14</v>
      </c>
      <c r="H30" s="123" t="s">
        <v>14</v>
      </c>
      <c r="I30" s="123" t="s">
        <v>14</v>
      </c>
      <c r="J30" s="125">
        <f>SUM(J31:J31)</f>
        <v>0</v>
      </c>
      <c r="K30" s="125">
        <f>SUM(K31:K31)</f>
        <v>0</v>
      </c>
      <c r="L30" s="125">
        <f>SUM(L31:L31)</f>
        <v>0</v>
      </c>
      <c r="M30" s="95"/>
      <c r="AH30" s="101"/>
      <c r="AR30" s="109">
        <f>SUM(AI31:AI31)</f>
        <v>0</v>
      </c>
      <c r="AS30" s="109">
        <f>SUM(AJ31:AJ31)</f>
        <v>0</v>
      </c>
      <c r="AT30" s="109">
        <f>SUM(AK31:AK31)</f>
        <v>0</v>
      </c>
    </row>
    <row r="31" spans="1:63" ht="19.899999999999999" customHeight="1" x14ac:dyDescent="0.2">
      <c r="A31" s="119" t="s">
        <v>133</v>
      </c>
      <c r="B31" s="120" t="s">
        <v>452</v>
      </c>
      <c r="C31" s="350" t="s">
        <v>453</v>
      </c>
      <c r="D31" s="351"/>
      <c r="E31" s="351"/>
      <c r="F31" s="351"/>
      <c r="G31" s="120" t="s">
        <v>454</v>
      </c>
      <c r="H31" s="121">
        <v>1</v>
      </c>
      <c r="I31" s="236">
        <v>0</v>
      </c>
      <c r="J31" s="121">
        <f>H31*AN31</f>
        <v>0</v>
      </c>
      <c r="K31" s="121">
        <f>H31*AO31</f>
        <v>0</v>
      </c>
      <c r="L31" s="121">
        <f>H31*I31</f>
        <v>0</v>
      </c>
      <c r="M31" s="95"/>
      <c r="Y31" s="111">
        <f>IF(AP31="5",BI31,0)</f>
        <v>0</v>
      </c>
      <c r="AA31" s="111">
        <f>IF(AP31="1",BG31,0)</f>
        <v>0</v>
      </c>
      <c r="AB31" s="111">
        <f>IF(AP31="1",BH31,0)</f>
        <v>0</v>
      </c>
      <c r="AC31" s="111">
        <f>IF(AP31="7",BG31,0)</f>
        <v>0</v>
      </c>
      <c r="AD31" s="111">
        <f>IF(AP31="7",BH31,0)</f>
        <v>0</v>
      </c>
      <c r="AE31" s="111">
        <f>IF(AP31="2",BG31,0)</f>
        <v>0</v>
      </c>
      <c r="AF31" s="111">
        <f>IF(AP31="2",BH31,0)</f>
        <v>0</v>
      </c>
      <c r="AG31" s="111">
        <f>IF(AP31="0",BI31,0)</f>
        <v>0</v>
      </c>
      <c r="AH31" s="101"/>
      <c r="AI31" s="110">
        <f>IF(AM31=0,L31,0)</f>
        <v>0</v>
      </c>
      <c r="AJ31" s="110">
        <f>IF(AM31=15,L31,0)</f>
        <v>0</v>
      </c>
      <c r="AK31" s="110">
        <f>IF(AM31=21,L31,0)</f>
        <v>0</v>
      </c>
      <c r="AM31" s="111">
        <v>15</v>
      </c>
      <c r="AN31" s="111">
        <f>I31*0</f>
        <v>0</v>
      </c>
      <c r="AO31" s="111">
        <f>I31*(1-0)</f>
        <v>0</v>
      </c>
      <c r="AP31" s="112" t="s">
        <v>93</v>
      </c>
      <c r="AU31" s="111">
        <f>AV31+AW31</f>
        <v>0</v>
      </c>
      <c r="AV31" s="111">
        <f>H31*AN31</f>
        <v>0</v>
      </c>
      <c r="AW31" s="111">
        <f>H31*AO31</f>
        <v>0</v>
      </c>
      <c r="AX31" s="113" t="s">
        <v>455</v>
      </c>
      <c r="AY31" s="113" t="s">
        <v>442</v>
      </c>
      <c r="AZ31" s="101" t="s">
        <v>414</v>
      </c>
      <c r="BB31" s="111">
        <f>AV31+AW31</f>
        <v>0</v>
      </c>
      <c r="BC31" s="111">
        <f>I31/(100-BD31)*100</f>
        <v>0</v>
      </c>
      <c r="BD31" s="111">
        <v>0</v>
      </c>
      <c r="BE31" s="111">
        <f>31</f>
        <v>31</v>
      </c>
      <c r="BG31" s="110">
        <f>H31*AN31</f>
        <v>0</v>
      </c>
      <c r="BH31" s="110">
        <f>H31*AO31</f>
        <v>0</v>
      </c>
      <c r="BI31" s="110">
        <f>H31*I31</f>
        <v>0</v>
      </c>
      <c r="BJ31" s="110" t="s">
        <v>81</v>
      </c>
      <c r="BK31" s="111" t="s">
        <v>450</v>
      </c>
    </row>
    <row r="32" spans="1:63" ht="19.899999999999999" customHeight="1" x14ac:dyDescent="0.2">
      <c r="A32" s="122"/>
      <c r="B32" s="123" t="s">
        <v>456</v>
      </c>
      <c r="C32" s="354" t="s">
        <v>457</v>
      </c>
      <c r="D32" s="355"/>
      <c r="E32" s="355"/>
      <c r="F32" s="355"/>
      <c r="G32" s="124" t="s">
        <v>14</v>
      </c>
      <c r="H32" s="124" t="s">
        <v>14</v>
      </c>
      <c r="I32" s="124" t="s">
        <v>14</v>
      </c>
      <c r="J32" s="125">
        <f>SUM(J33:J38)</f>
        <v>0</v>
      </c>
      <c r="K32" s="125">
        <f>SUM(K33:K38)</f>
        <v>0</v>
      </c>
      <c r="L32" s="125">
        <f>SUM(L33:L38)</f>
        <v>0</v>
      </c>
      <c r="M32" s="95"/>
      <c r="AH32" s="101"/>
      <c r="AR32" s="109">
        <f>SUM(AI33:AI38)</f>
        <v>0</v>
      </c>
      <c r="AS32" s="109">
        <f>SUM(AJ33:AJ38)</f>
        <v>0</v>
      </c>
      <c r="AT32" s="109">
        <f>SUM(AK33:AK38)</f>
        <v>0</v>
      </c>
    </row>
    <row r="33" spans="1:63" ht="19.899999999999999" customHeight="1" x14ac:dyDescent="0.2">
      <c r="A33" s="119" t="s">
        <v>4</v>
      </c>
      <c r="B33" s="120" t="s">
        <v>458</v>
      </c>
      <c r="C33" s="350" t="s">
        <v>459</v>
      </c>
      <c r="D33" s="351"/>
      <c r="E33" s="351"/>
      <c r="F33" s="351"/>
      <c r="G33" s="120" t="s">
        <v>460</v>
      </c>
      <c r="H33" s="121">
        <v>6.14</v>
      </c>
      <c r="I33" s="236">
        <v>0</v>
      </c>
      <c r="J33" s="121">
        <f t="shared" ref="J33:J38" si="0">H33*AN33</f>
        <v>0</v>
      </c>
      <c r="K33" s="121">
        <f t="shared" ref="K33:K38" si="1">H33*AO33</f>
        <v>0</v>
      </c>
      <c r="L33" s="121">
        <f t="shared" ref="L33:L38" si="2">H33*I33</f>
        <v>0</v>
      </c>
      <c r="M33" s="95"/>
      <c r="Y33" s="111">
        <f t="shared" ref="Y33:Y38" si="3">IF(AP33="5",BI33,0)</f>
        <v>0</v>
      </c>
      <c r="AA33" s="111">
        <f t="shared" ref="AA33:AA38" si="4">IF(AP33="1",BG33,0)</f>
        <v>0</v>
      </c>
      <c r="AB33" s="111">
        <f t="shared" ref="AB33:AB38" si="5">IF(AP33="1",BH33,0)</f>
        <v>0</v>
      </c>
      <c r="AC33" s="111">
        <f t="shared" ref="AC33:AC38" si="6">IF(AP33="7",BG33,0)</f>
        <v>0</v>
      </c>
      <c r="AD33" s="111">
        <f t="shared" ref="AD33:AD38" si="7">IF(AP33="7",BH33,0)</f>
        <v>0</v>
      </c>
      <c r="AE33" s="111">
        <f t="shared" ref="AE33:AE38" si="8">IF(AP33="2",BG33,0)</f>
        <v>0</v>
      </c>
      <c r="AF33" s="111">
        <f t="shared" ref="AF33:AF38" si="9">IF(AP33="2",BH33,0)</f>
        <v>0</v>
      </c>
      <c r="AG33" s="111">
        <f t="shared" ref="AG33:AG38" si="10">IF(AP33="0",BI33,0)</f>
        <v>0</v>
      </c>
      <c r="AH33" s="101"/>
      <c r="AI33" s="110">
        <f t="shared" ref="AI33:AI38" si="11">IF(AM33=0,L33,0)</f>
        <v>0</v>
      </c>
      <c r="AJ33" s="110">
        <f t="shared" ref="AJ33:AJ38" si="12">IF(AM33=15,L33,0)</f>
        <v>0</v>
      </c>
      <c r="AK33" s="110">
        <f t="shared" ref="AK33:AK38" si="13">IF(AM33=21,L33,0)</f>
        <v>0</v>
      </c>
      <c r="AM33" s="111">
        <v>15</v>
      </c>
      <c r="AN33" s="111">
        <f t="shared" ref="AN33:AN38" si="14">I33*0</f>
        <v>0</v>
      </c>
      <c r="AO33" s="111">
        <f t="shared" ref="AO33:AO38" si="15">I33*(1-0)</f>
        <v>0</v>
      </c>
      <c r="AP33" s="112" t="s">
        <v>93</v>
      </c>
      <c r="AU33" s="111">
        <f t="shared" ref="AU33:AU38" si="16">AV33+AW33</f>
        <v>0</v>
      </c>
      <c r="AV33" s="111">
        <f t="shared" ref="AV33:AV38" si="17">H33*AN33</f>
        <v>0</v>
      </c>
      <c r="AW33" s="111">
        <f t="shared" ref="AW33:AW38" si="18">H33*AO33</f>
        <v>0</v>
      </c>
      <c r="AX33" s="113" t="s">
        <v>461</v>
      </c>
      <c r="AY33" s="113" t="s">
        <v>442</v>
      </c>
      <c r="AZ33" s="101" t="s">
        <v>414</v>
      </c>
      <c r="BB33" s="111">
        <f t="shared" ref="BB33:BB38" si="19">AV33+AW33</f>
        <v>0</v>
      </c>
      <c r="BC33" s="111">
        <f t="shared" ref="BC33:BC38" si="20">I33/(100-BD33)*100</f>
        <v>0</v>
      </c>
      <c r="BD33" s="111">
        <v>0</v>
      </c>
      <c r="BE33" s="111">
        <f>33</f>
        <v>33</v>
      </c>
      <c r="BG33" s="110">
        <f t="shared" ref="BG33:BG38" si="21">H33*AN33</f>
        <v>0</v>
      </c>
      <c r="BH33" s="110">
        <f t="shared" ref="BH33:BH38" si="22">H33*AO33</f>
        <v>0</v>
      </c>
      <c r="BI33" s="110">
        <f t="shared" ref="BI33:BI38" si="23">H33*I33</f>
        <v>0</v>
      </c>
      <c r="BJ33" s="110" t="s">
        <v>81</v>
      </c>
      <c r="BK33" s="111" t="s">
        <v>456</v>
      </c>
    </row>
    <row r="34" spans="1:63" ht="19.899999999999999" customHeight="1" x14ac:dyDescent="0.2">
      <c r="A34" s="119" t="s">
        <v>140</v>
      </c>
      <c r="B34" s="120" t="s">
        <v>462</v>
      </c>
      <c r="C34" s="350" t="s">
        <v>463</v>
      </c>
      <c r="D34" s="351"/>
      <c r="E34" s="351"/>
      <c r="F34" s="351"/>
      <c r="G34" s="120" t="s">
        <v>460</v>
      </c>
      <c r="H34" s="121">
        <v>12.28</v>
      </c>
      <c r="I34" s="236">
        <v>0</v>
      </c>
      <c r="J34" s="121">
        <f t="shared" si="0"/>
        <v>0</v>
      </c>
      <c r="K34" s="121">
        <f t="shared" si="1"/>
        <v>0</v>
      </c>
      <c r="L34" s="121">
        <f t="shared" si="2"/>
        <v>0</v>
      </c>
      <c r="M34" s="95"/>
      <c r="Y34" s="111">
        <f t="shared" si="3"/>
        <v>0</v>
      </c>
      <c r="AA34" s="111">
        <f t="shared" si="4"/>
        <v>0</v>
      </c>
      <c r="AB34" s="111">
        <f t="shared" si="5"/>
        <v>0</v>
      </c>
      <c r="AC34" s="111">
        <f t="shared" si="6"/>
        <v>0</v>
      </c>
      <c r="AD34" s="111">
        <f t="shared" si="7"/>
        <v>0</v>
      </c>
      <c r="AE34" s="111">
        <f t="shared" si="8"/>
        <v>0</v>
      </c>
      <c r="AF34" s="111">
        <f t="shared" si="9"/>
        <v>0</v>
      </c>
      <c r="AG34" s="111">
        <f t="shared" si="10"/>
        <v>0</v>
      </c>
      <c r="AH34" s="101"/>
      <c r="AI34" s="110">
        <f t="shared" si="11"/>
        <v>0</v>
      </c>
      <c r="AJ34" s="110">
        <f t="shared" si="12"/>
        <v>0</v>
      </c>
      <c r="AK34" s="110">
        <f t="shared" si="13"/>
        <v>0</v>
      </c>
      <c r="AM34" s="111">
        <v>15</v>
      </c>
      <c r="AN34" s="111">
        <f t="shared" si="14"/>
        <v>0</v>
      </c>
      <c r="AO34" s="111">
        <f t="shared" si="15"/>
        <v>0</v>
      </c>
      <c r="AP34" s="112" t="s">
        <v>93</v>
      </c>
      <c r="AU34" s="111">
        <f t="shared" si="16"/>
        <v>0</v>
      </c>
      <c r="AV34" s="111">
        <f t="shared" si="17"/>
        <v>0</v>
      </c>
      <c r="AW34" s="111">
        <f t="shared" si="18"/>
        <v>0</v>
      </c>
      <c r="AX34" s="113" t="s">
        <v>461</v>
      </c>
      <c r="AY34" s="113" t="s">
        <v>442</v>
      </c>
      <c r="AZ34" s="101" t="s">
        <v>414</v>
      </c>
      <c r="BB34" s="111">
        <f t="shared" si="19"/>
        <v>0</v>
      </c>
      <c r="BC34" s="111">
        <f t="shared" si="20"/>
        <v>0</v>
      </c>
      <c r="BD34" s="111">
        <v>0</v>
      </c>
      <c r="BE34" s="111">
        <f>34</f>
        <v>34</v>
      </c>
      <c r="BG34" s="110">
        <f t="shared" si="21"/>
        <v>0</v>
      </c>
      <c r="BH34" s="110">
        <f t="shared" si="22"/>
        <v>0</v>
      </c>
      <c r="BI34" s="110">
        <f t="shared" si="23"/>
        <v>0</v>
      </c>
      <c r="BJ34" s="110" t="s">
        <v>81</v>
      </c>
      <c r="BK34" s="111" t="s">
        <v>456</v>
      </c>
    </row>
    <row r="35" spans="1:63" ht="19.899999999999999" customHeight="1" x14ac:dyDescent="0.2">
      <c r="A35" s="119" t="s">
        <v>143</v>
      </c>
      <c r="B35" s="120" t="s">
        <v>464</v>
      </c>
      <c r="C35" s="350" t="s">
        <v>465</v>
      </c>
      <c r="D35" s="351"/>
      <c r="E35" s="351"/>
      <c r="F35" s="351"/>
      <c r="G35" s="120" t="s">
        <v>460</v>
      </c>
      <c r="H35" s="121">
        <v>6.14</v>
      </c>
      <c r="I35" s="236">
        <v>0</v>
      </c>
      <c r="J35" s="121">
        <f t="shared" si="0"/>
        <v>0</v>
      </c>
      <c r="K35" s="121">
        <f t="shared" si="1"/>
        <v>0</v>
      </c>
      <c r="L35" s="121">
        <f t="shared" si="2"/>
        <v>0</v>
      </c>
      <c r="M35" s="95"/>
      <c r="Y35" s="111">
        <f t="shared" si="3"/>
        <v>0</v>
      </c>
      <c r="AA35" s="111">
        <f t="shared" si="4"/>
        <v>0</v>
      </c>
      <c r="AB35" s="111">
        <f t="shared" si="5"/>
        <v>0</v>
      </c>
      <c r="AC35" s="111">
        <f t="shared" si="6"/>
        <v>0</v>
      </c>
      <c r="AD35" s="111">
        <f t="shared" si="7"/>
        <v>0</v>
      </c>
      <c r="AE35" s="111">
        <f t="shared" si="8"/>
        <v>0</v>
      </c>
      <c r="AF35" s="111">
        <f t="shared" si="9"/>
        <v>0</v>
      </c>
      <c r="AG35" s="111">
        <f t="shared" si="10"/>
        <v>0</v>
      </c>
      <c r="AH35" s="101"/>
      <c r="AI35" s="110">
        <f t="shared" si="11"/>
        <v>0</v>
      </c>
      <c r="AJ35" s="110">
        <f t="shared" si="12"/>
        <v>0</v>
      </c>
      <c r="AK35" s="110">
        <f t="shared" si="13"/>
        <v>0</v>
      </c>
      <c r="AM35" s="111">
        <v>15</v>
      </c>
      <c r="AN35" s="111">
        <f t="shared" si="14"/>
        <v>0</v>
      </c>
      <c r="AO35" s="111">
        <f t="shared" si="15"/>
        <v>0</v>
      </c>
      <c r="AP35" s="112" t="s">
        <v>93</v>
      </c>
      <c r="AU35" s="111">
        <f t="shared" si="16"/>
        <v>0</v>
      </c>
      <c r="AV35" s="111">
        <f t="shared" si="17"/>
        <v>0</v>
      </c>
      <c r="AW35" s="111">
        <f t="shared" si="18"/>
        <v>0</v>
      </c>
      <c r="AX35" s="113" t="s">
        <v>461</v>
      </c>
      <c r="AY35" s="113" t="s">
        <v>442</v>
      </c>
      <c r="AZ35" s="101" t="s">
        <v>414</v>
      </c>
      <c r="BB35" s="111">
        <f t="shared" si="19"/>
        <v>0</v>
      </c>
      <c r="BC35" s="111">
        <f t="shared" si="20"/>
        <v>0</v>
      </c>
      <c r="BD35" s="111">
        <v>0</v>
      </c>
      <c r="BE35" s="111">
        <f>35</f>
        <v>35</v>
      </c>
      <c r="BG35" s="110">
        <f t="shared" si="21"/>
        <v>0</v>
      </c>
      <c r="BH35" s="110">
        <f t="shared" si="22"/>
        <v>0</v>
      </c>
      <c r="BI35" s="110">
        <f t="shared" si="23"/>
        <v>0</v>
      </c>
      <c r="BJ35" s="110" t="s">
        <v>81</v>
      </c>
      <c r="BK35" s="111" t="s">
        <v>456</v>
      </c>
    </row>
    <row r="36" spans="1:63" ht="19.899999999999999" customHeight="1" x14ac:dyDescent="0.2">
      <c r="A36" s="119" t="s">
        <v>146</v>
      </c>
      <c r="B36" s="120" t="s">
        <v>466</v>
      </c>
      <c r="C36" s="350" t="s">
        <v>467</v>
      </c>
      <c r="D36" s="351"/>
      <c r="E36" s="351"/>
      <c r="F36" s="351"/>
      <c r="G36" s="120" t="s">
        <v>460</v>
      </c>
      <c r="H36" s="121">
        <v>6.14</v>
      </c>
      <c r="I36" s="236">
        <v>0</v>
      </c>
      <c r="J36" s="121">
        <f t="shared" si="0"/>
        <v>0</v>
      </c>
      <c r="K36" s="121">
        <f t="shared" si="1"/>
        <v>0</v>
      </c>
      <c r="L36" s="121">
        <f t="shared" si="2"/>
        <v>0</v>
      </c>
      <c r="M36" s="95"/>
      <c r="Y36" s="111">
        <f t="shared" si="3"/>
        <v>0</v>
      </c>
      <c r="AA36" s="111">
        <f t="shared" si="4"/>
        <v>0</v>
      </c>
      <c r="AB36" s="111">
        <f t="shared" si="5"/>
        <v>0</v>
      </c>
      <c r="AC36" s="111">
        <f t="shared" si="6"/>
        <v>0</v>
      </c>
      <c r="AD36" s="111">
        <f t="shared" si="7"/>
        <v>0</v>
      </c>
      <c r="AE36" s="111">
        <f t="shared" si="8"/>
        <v>0</v>
      </c>
      <c r="AF36" s="111">
        <f t="shared" si="9"/>
        <v>0</v>
      </c>
      <c r="AG36" s="111">
        <f t="shared" si="10"/>
        <v>0</v>
      </c>
      <c r="AH36" s="101"/>
      <c r="AI36" s="110">
        <f t="shared" si="11"/>
        <v>0</v>
      </c>
      <c r="AJ36" s="110">
        <f t="shared" si="12"/>
        <v>0</v>
      </c>
      <c r="AK36" s="110">
        <f t="shared" si="13"/>
        <v>0</v>
      </c>
      <c r="AM36" s="111">
        <v>15</v>
      </c>
      <c r="AN36" s="111">
        <f t="shared" si="14"/>
        <v>0</v>
      </c>
      <c r="AO36" s="111">
        <f t="shared" si="15"/>
        <v>0</v>
      </c>
      <c r="AP36" s="112" t="s">
        <v>93</v>
      </c>
      <c r="AU36" s="111">
        <f t="shared" si="16"/>
        <v>0</v>
      </c>
      <c r="AV36" s="111">
        <f t="shared" si="17"/>
        <v>0</v>
      </c>
      <c r="AW36" s="111">
        <f t="shared" si="18"/>
        <v>0</v>
      </c>
      <c r="AX36" s="113" t="s">
        <v>461</v>
      </c>
      <c r="AY36" s="113" t="s">
        <v>442</v>
      </c>
      <c r="AZ36" s="101" t="s">
        <v>414</v>
      </c>
      <c r="BB36" s="111">
        <f t="shared" si="19"/>
        <v>0</v>
      </c>
      <c r="BC36" s="111">
        <f t="shared" si="20"/>
        <v>0</v>
      </c>
      <c r="BD36" s="111">
        <v>0</v>
      </c>
      <c r="BE36" s="111">
        <f>36</f>
        <v>36</v>
      </c>
      <c r="BG36" s="110">
        <f t="shared" si="21"/>
        <v>0</v>
      </c>
      <c r="BH36" s="110">
        <f t="shared" si="22"/>
        <v>0</v>
      </c>
      <c r="BI36" s="110">
        <f t="shared" si="23"/>
        <v>0</v>
      </c>
      <c r="BJ36" s="110" t="s">
        <v>81</v>
      </c>
      <c r="BK36" s="111" t="s">
        <v>456</v>
      </c>
    </row>
    <row r="37" spans="1:63" ht="19.899999999999999" customHeight="1" x14ac:dyDescent="0.2">
      <c r="A37" s="119" t="s">
        <v>150</v>
      </c>
      <c r="B37" s="120" t="s">
        <v>468</v>
      </c>
      <c r="C37" s="350" t="s">
        <v>469</v>
      </c>
      <c r="D37" s="351"/>
      <c r="E37" s="351"/>
      <c r="F37" s="351"/>
      <c r="G37" s="120" t="s">
        <v>460</v>
      </c>
      <c r="H37" s="121">
        <v>36.840000000000003</v>
      </c>
      <c r="I37" s="236">
        <v>0</v>
      </c>
      <c r="J37" s="121">
        <f t="shared" si="0"/>
        <v>0</v>
      </c>
      <c r="K37" s="121">
        <f t="shared" si="1"/>
        <v>0</v>
      </c>
      <c r="L37" s="121">
        <f t="shared" si="2"/>
        <v>0</v>
      </c>
      <c r="M37" s="95"/>
      <c r="Y37" s="111">
        <f t="shared" si="3"/>
        <v>0</v>
      </c>
      <c r="AA37" s="111">
        <f t="shared" si="4"/>
        <v>0</v>
      </c>
      <c r="AB37" s="111">
        <f t="shared" si="5"/>
        <v>0</v>
      </c>
      <c r="AC37" s="111">
        <f t="shared" si="6"/>
        <v>0</v>
      </c>
      <c r="AD37" s="111">
        <f t="shared" si="7"/>
        <v>0</v>
      </c>
      <c r="AE37" s="111">
        <f t="shared" si="8"/>
        <v>0</v>
      </c>
      <c r="AF37" s="111">
        <f t="shared" si="9"/>
        <v>0</v>
      </c>
      <c r="AG37" s="111">
        <f t="shared" si="10"/>
        <v>0</v>
      </c>
      <c r="AH37" s="101"/>
      <c r="AI37" s="110">
        <f t="shared" si="11"/>
        <v>0</v>
      </c>
      <c r="AJ37" s="110">
        <f t="shared" si="12"/>
        <v>0</v>
      </c>
      <c r="AK37" s="110">
        <f t="shared" si="13"/>
        <v>0</v>
      </c>
      <c r="AM37" s="111">
        <v>15</v>
      </c>
      <c r="AN37" s="111">
        <f t="shared" si="14"/>
        <v>0</v>
      </c>
      <c r="AO37" s="111">
        <f t="shared" si="15"/>
        <v>0</v>
      </c>
      <c r="AP37" s="112" t="s">
        <v>93</v>
      </c>
      <c r="AU37" s="111">
        <f t="shared" si="16"/>
        <v>0</v>
      </c>
      <c r="AV37" s="111">
        <f t="shared" si="17"/>
        <v>0</v>
      </c>
      <c r="AW37" s="111">
        <f t="shared" si="18"/>
        <v>0</v>
      </c>
      <c r="AX37" s="113" t="s">
        <v>461</v>
      </c>
      <c r="AY37" s="113" t="s">
        <v>442</v>
      </c>
      <c r="AZ37" s="101" t="s">
        <v>414</v>
      </c>
      <c r="BB37" s="111">
        <f t="shared" si="19"/>
        <v>0</v>
      </c>
      <c r="BC37" s="111">
        <f t="shared" si="20"/>
        <v>0</v>
      </c>
      <c r="BD37" s="111">
        <v>0</v>
      </c>
      <c r="BE37" s="111">
        <f>37</f>
        <v>37</v>
      </c>
      <c r="BG37" s="110">
        <f t="shared" si="21"/>
        <v>0</v>
      </c>
      <c r="BH37" s="110">
        <f t="shared" si="22"/>
        <v>0</v>
      </c>
      <c r="BI37" s="110">
        <f t="shared" si="23"/>
        <v>0</v>
      </c>
      <c r="BJ37" s="110" t="s">
        <v>81</v>
      </c>
      <c r="BK37" s="111" t="s">
        <v>456</v>
      </c>
    </row>
    <row r="38" spans="1:63" ht="19.899999999999999" customHeight="1" x14ac:dyDescent="0.2">
      <c r="A38" s="127" t="s">
        <v>154</v>
      </c>
      <c r="B38" s="128" t="s">
        <v>470</v>
      </c>
      <c r="C38" s="352" t="s">
        <v>471</v>
      </c>
      <c r="D38" s="353"/>
      <c r="E38" s="353"/>
      <c r="F38" s="353"/>
      <c r="G38" s="128" t="s">
        <v>460</v>
      </c>
      <c r="H38" s="129">
        <v>6.14</v>
      </c>
      <c r="I38" s="237">
        <v>0</v>
      </c>
      <c r="J38" s="129">
        <f t="shared" si="0"/>
        <v>0</v>
      </c>
      <c r="K38" s="129">
        <f t="shared" si="1"/>
        <v>0</v>
      </c>
      <c r="L38" s="129">
        <f t="shared" si="2"/>
        <v>0</v>
      </c>
      <c r="M38" s="95"/>
      <c r="Y38" s="111">
        <f t="shared" si="3"/>
        <v>0</v>
      </c>
      <c r="AA38" s="111">
        <f t="shared" si="4"/>
        <v>0</v>
      </c>
      <c r="AB38" s="111">
        <f t="shared" si="5"/>
        <v>0</v>
      </c>
      <c r="AC38" s="111">
        <f t="shared" si="6"/>
        <v>0</v>
      </c>
      <c r="AD38" s="111">
        <f t="shared" si="7"/>
        <v>0</v>
      </c>
      <c r="AE38" s="111">
        <f t="shared" si="8"/>
        <v>0</v>
      </c>
      <c r="AF38" s="111">
        <f t="shared" si="9"/>
        <v>0</v>
      </c>
      <c r="AG38" s="111">
        <f t="shared" si="10"/>
        <v>0</v>
      </c>
      <c r="AH38" s="101"/>
      <c r="AI38" s="110">
        <f t="shared" si="11"/>
        <v>0</v>
      </c>
      <c r="AJ38" s="110">
        <f t="shared" si="12"/>
        <v>0</v>
      </c>
      <c r="AK38" s="110">
        <f t="shared" si="13"/>
        <v>0</v>
      </c>
      <c r="AM38" s="111">
        <v>15</v>
      </c>
      <c r="AN38" s="111">
        <f t="shared" si="14"/>
        <v>0</v>
      </c>
      <c r="AO38" s="111">
        <f t="shared" si="15"/>
        <v>0</v>
      </c>
      <c r="AP38" s="112" t="s">
        <v>93</v>
      </c>
      <c r="AU38" s="111">
        <f t="shared" si="16"/>
        <v>0</v>
      </c>
      <c r="AV38" s="111">
        <f t="shared" si="17"/>
        <v>0</v>
      </c>
      <c r="AW38" s="111">
        <f t="shared" si="18"/>
        <v>0</v>
      </c>
      <c r="AX38" s="113" t="s">
        <v>461</v>
      </c>
      <c r="AY38" s="113" t="s">
        <v>442</v>
      </c>
      <c r="AZ38" s="101" t="s">
        <v>414</v>
      </c>
      <c r="BB38" s="111">
        <f t="shared" si="19"/>
        <v>0</v>
      </c>
      <c r="BC38" s="111">
        <f t="shared" si="20"/>
        <v>0</v>
      </c>
      <c r="BD38" s="111">
        <v>0</v>
      </c>
      <c r="BE38" s="111">
        <f>38</f>
        <v>38</v>
      </c>
      <c r="BG38" s="110">
        <f t="shared" si="21"/>
        <v>0</v>
      </c>
      <c r="BH38" s="110">
        <f t="shared" si="22"/>
        <v>0</v>
      </c>
      <c r="BI38" s="110">
        <f t="shared" si="23"/>
        <v>0</v>
      </c>
      <c r="BJ38" s="110" t="s">
        <v>81</v>
      </c>
      <c r="BK38" s="111" t="s">
        <v>456</v>
      </c>
    </row>
    <row r="39" spans="1:63" ht="19.899999999999999" customHeight="1" x14ac:dyDescent="0.2">
      <c r="A39" s="130"/>
      <c r="B39" s="130"/>
      <c r="C39" s="130"/>
      <c r="D39" s="130"/>
      <c r="E39" s="130"/>
      <c r="F39" s="130"/>
      <c r="G39" s="130"/>
      <c r="H39" s="130"/>
      <c r="I39" s="130"/>
      <c r="J39" s="346" t="s">
        <v>472</v>
      </c>
      <c r="K39" s="347"/>
      <c r="L39" s="131">
        <f>L12+L17+L20+L25+L28+L30+L32</f>
        <v>0</v>
      </c>
    </row>
    <row r="40" spans="1:63" ht="19.899999999999999" customHeight="1" x14ac:dyDescent="0.2">
      <c r="A40" s="114" t="s">
        <v>19</v>
      </c>
    </row>
    <row r="41" spans="1:63" x14ac:dyDescent="0.2">
      <c r="A41" s="348"/>
      <c r="B41" s="349"/>
      <c r="C41" s="349"/>
      <c r="D41" s="349"/>
      <c r="E41" s="349"/>
      <c r="F41" s="349"/>
      <c r="G41" s="349"/>
      <c r="H41" s="349"/>
      <c r="I41" s="349"/>
      <c r="J41" s="349"/>
      <c r="K41" s="349"/>
      <c r="L41" s="349"/>
    </row>
  </sheetData>
  <mergeCells count="57">
    <mergeCell ref="J4:L5"/>
    <mergeCell ref="A1:L1"/>
    <mergeCell ref="A2:B3"/>
    <mergeCell ref="C2:D3"/>
    <mergeCell ref="E2:F3"/>
    <mergeCell ref="G2:H3"/>
    <mergeCell ref="I2:I3"/>
    <mergeCell ref="J2:L3"/>
    <mergeCell ref="A4:B5"/>
    <mergeCell ref="C4:D5"/>
    <mergeCell ref="E4:F5"/>
    <mergeCell ref="G4:H5"/>
    <mergeCell ref="I4:I5"/>
    <mergeCell ref="J8:L9"/>
    <mergeCell ref="A6:B7"/>
    <mergeCell ref="C6:D7"/>
    <mergeCell ref="E6:F7"/>
    <mergeCell ref="G6:H7"/>
    <mergeCell ref="I6:I7"/>
    <mergeCell ref="J6:L7"/>
    <mergeCell ref="A8:B9"/>
    <mergeCell ref="C8:D9"/>
    <mergeCell ref="E8:F9"/>
    <mergeCell ref="G8:H9"/>
    <mergeCell ref="I8:I9"/>
    <mergeCell ref="C20:F20"/>
    <mergeCell ref="C10:F10"/>
    <mergeCell ref="J10:L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J39:K39"/>
    <mergeCell ref="A41:L41"/>
    <mergeCell ref="C33:F33"/>
    <mergeCell ref="C34:F34"/>
    <mergeCell ref="C35:F35"/>
    <mergeCell ref="C36:F36"/>
    <mergeCell ref="C37:F37"/>
    <mergeCell ref="C38:F38"/>
  </mergeCells>
  <pageMargins left="0.39400000000000002" right="0.39400000000000002" top="0.59099999999999997" bottom="0.59099999999999997" header="0.5" footer="0.5"/>
  <pageSetup paperSize="9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56CD8-57A0-4680-95D2-369C0248F58C}">
  <sheetPr>
    <tabColor rgb="FF92D050"/>
    <pageSetUpPr fitToPage="1"/>
  </sheetPr>
  <dimension ref="A1:T25"/>
  <sheetViews>
    <sheetView workbookViewId="0">
      <selection activeCell="S22" sqref="S22"/>
    </sheetView>
  </sheetViews>
  <sheetFormatPr defaultColWidth="14.83203125" defaultRowHeight="12.75" x14ac:dyDescent="0.2"/>
  <cols>
    <col min="1" max="1" width="4.6640625" style="142" customWidth="1"/>
    <col min="2" max="2" width="7.5" style="142" customWidth="1"/>
    <col min="3" max="3" width="29.5" style="142" customWidth="1"/>
    <col min="4" max="4" width="12.83203125" style="142" customWidth="1"/>
    <col min="5" max="5" width="18" style="142" customWidth="1"/>
    <col min="6" max="6" width="29.5" style="142" customWidth="1"/>
    <col min="7" max="7" width="11.6640625" style="142" customWidth="1"/>
    <col min="8" max="8" width="16.5" style="142" customWidth="1"/>
    <col min="9" max="9" width="29.5" style="142" customWidth="1"/>
    <col min="10" max="10" width="0" style="142" hidden="1" customWidth="1"/>
    <col min="11" max="13" width="14.83203125" style="142" hidden="1" customWidth="1"/>
    <col min="14" max="16" width="0" style="142" hidden="1" customWidth="1"/>
    <col min="17" max="256" width="14.83203125" style="142"/>
    <col min="257" max="257" width="11.6640625" style="142" customWidth="1"/>
    <col min="258" max="258" width="16.5" style="142" customWidth="1"/>
    <col min="259" max="259" width="29.5" style="142" customWidth="1"/>
    <col min="260" max="260" width="12.83203125" style="142" customWidth="1"/>
    <col min="261" max="261" width="18" style="142" customWidth="1"/>
    <col min="262" max="262" width="29.5" style="142" customWidth="1"/>
    <col min="263" max="263" width="11.6640625" style="142" customWidth="1"/>
    <col min="264" max="264" width="16.5" style="142" customWidth="1"/>
    <col min="265" max="265" width="29.5" style="142" customWidth="1"/>
    <col min="266" max="512" width="14.83203125" style="142"/>
    <col min="513" max="513" width="11.6640625" style="142" customWidth="1"/>
    <col min="514" max="514" width="16.5" style="142" customWidth="1"/>
    <col min="515" max="515" width="29.5" style="142" customWidth="1"/>
    <col min="516" max="516" width="12.83203125" style="142" customWidth="1"/>
    <col min="517" max="517" width="18" style="142" customWidth="1"/>
    <col min="518" max="518" width="29.5" style="142" customWidth="1"/>
    <col min="519" max="519" width="11.6640625" style="142" customWidth="1"/>
    <col min="520" max="520" width="16.5" style="142" customWidth="1"/>
    <col min="521" max="521" width="29.5" style="142" customWidth="1"/>
    <col min="522" max="768" width="14.83203125" style="142"/>
    <col min="769" max="769" width="11.6640625" style="142" customWidth="1"/>
    <col min="770" max="770" width="16.5" style="142" customWidth="1"/>
    <col min="771" max="771" width="29.5" style="142" customWidth="1"/>
    <col min="772" max="772" width="12.83203125" style="142" customWidth="1"/>
    <col min="773" max="773" width="18" style="142" customWidth="1"/>
    <col min="774" max="774" width="29.5" style="142" customWidth="1"/>
    <col min="775" max="775" width="11.6640625" style="142" customWidth="1"/>
    <col min="776" max="776" width="16.5" style="142" customWidth="1"/>
    <col min="777" max="777" width="29.5" style="142" customWidth="1"/>
    <col min="778" max="1024" width="14.83203125" style="142"/>
    <col min="1025" max="1025" width="11.6640625" style="142" customWidth="1"/>
    <col min="1026" max="1026" width="16.5" style="142" customWidth="1"/>
    <col min="1027" max="1027" width="29.5" style="142" customWidth="1"/>
    <col min="1028" max="1028" width="12.83203125" style="142" customWidth="1"/>
    <col min="1029" max="1029" width="18" style="142" customWidth="1"/>
    <col min="1030" max="1030" width="29.5" style="142" customWidth="1"/>
    <col min="1031" max="1031" width="11.6640625" style="142" customWidth="1"/>
    <col min="1032" max="1032" width="16.5" style="142" customWidth="1"/>
    <col min="1033" max="1033" width="29.5" style="142" customWidth="1"/>
    <col min="1034" max="1280" width="14.83203125" style="142"/>
    <col min="1281" max="1281" width="11.6640625" style="142" customWidth="1"/>
    <col min="1282" max="1282" width="16.5" style="142" customWidth="1"/>
    <col min="1283" max="1283" width="29.5" style="142" customWidth="1"/>
    <col min="1284" max="1284" width="12.83203125" style="142" customWidth="1"/>
    <col min="1285" max="1285" width="18" style="142" customWidth="1"/>
    <col min="1286" max="1286" width="29.5" style="142" customWidth="1"/>
    <col min="1287" max="1287" width="11.6640625" style="142" customWidth="1"/>
    <col min="1288" max="1288" width="16.5" style="142" customWidth="1"/>
    <col min="1289" max="1289" width="29.5" style="142" customWidth="1"/>
    <col min="1290" max="1536" width="14.83203125" style="142"/>
    <col min="1537" max="1537" width="11.6640625" style="142" customWidth="1"/>
    <col min="1538" max="1538" width="16.5" style="142" customWidth="1"/>
    <col min="1539" max="1539" width="29.5" style="142" customWidth="1"/>
    <col min="1540" max="1540" width="12.83203125" style="142" customWidth="1"/>
    <col min="1541" max="1541" width="18" style="142" customWidth="1"/>
    <col min="1542" max="1542" width="29.5" style="142" customWidth="1"/>
    <col min="1543" max="1543" width="11.6640625" style="142" customWidth="1"/>
    <col min="1544" max="1544" width="16.5" style="142" customWidth="1"/>
    <col min="1545" max="1545" width="29.5" style="142" customWidth="1"/>
    <col min="1546" max="1792" width="14.83203125" style="142"/>
    <col min="1793" max="1793" width="11.6640625" style="142" customWidth="1"/>
    <col min="1794" max="1794" width="16.5" style="142" customWidth="1"/>
    <col min="1795" max="1795" width="29.5" style="142" customWidth="1"/>
    <col min="1796" max="1796" width="12.83203125" style="142" customWidth="1"/>
    <col min="1797" max="1797" width="18" style="142" customWidth="1"/>
    <col min="1798" max="1798" width="29.5" style="142" customWidth="1"/>
    <col min="1799" max="1799" width="11.6640625" style="142" customWidth="1"/>
    <col min="1800" max="1800" width="16.5" style="142" customWidth="1"/>
    <col min="1801" max="1801" width="29.5" style="142" customWidth="1"/>
    <col min="1802" max="2048" width="14.83203125" style="142"/>
    <col min="2049" max="2049" width="11.6640625" style="142" customWidth="1"/>
    <col min="2050" max="2050" width="16.5" style="142" customWidth="1"/>
    <col min="2051" max="2051" width="29.5" style="142" customWidth="1"/>
    <col min="2052" max="2052" width="12.83203125" style="142" customWidth="1"/>
    <col min="2053" max="2053" width="18" style="142" customWidth="1"/>
    <col min="2054" max="2054" width="29.5" style="142" customWidth="1"/>
    <col min="2055" max="2055" width="11.6640625" style="142" customWidth="1"/>
    <col min="2056" max="2056" width="16.5" style="142" customWidth="1"/>
    <col min="2057" max="2057" width="29.5" style="142" customWidth="1"/>
    <col min="2058" max="2304" width="14.83203125" style="142"/>
    <col min="2305" max="2305" width="11.6640625" style="142" customWidth="1"/>
    <col min="2306" max="2306" width="16.5" style="142" customWidth="1"/>
    <col min="2307" max="2307" width="29.5" style="142" customWidth="1"/>
    <col min="2308" max="2308" width="12.83203125" style="142" customWidth="1"/>
    <col min="2309" max="2309" width="18" style="142" customWidth="1"/>
    <col min="2310" max="2310" width="29.5" style="142" customWidth="1"/>
    <col min="2311" max="2311" width="11.6640625" style="142" customWidth="1"/>
    <col min="2312" max="2312" width="16.5" style="142" customWidth="1"/>
    <col min="2313" max="2313" width="29.5" style="142" customWidth="1"/>
    <col min="2314" max="2560" width="14.83203125" style="142"/>
    <col min="2561" max="2561" width="11.6640625" style="142" customWidth="1"/>
    <col min="2562" max="2562" width="16.5" style="142" customWidth="1"/>
    <col min="2563" max="2563" width="29.5" style="142" customWidth="1"/>
    <col min="2564" max="2564" width="12.83203125" style="142" customWidth="1"/>
    <col min="2565" max="2565" width="18" style="142" customWidth="1"/>
    <col min="2566" max="2566" width="29.5" style="142" customWidth="1"/>
    <col min="2567" max="2567" width="11.6640625" style="142" customWidth="1"/>
    <col min="2568" max="2568" width="16.5" style="142" customWidth="1"/>
    <col min="2569" max="2569" width="29.5" style="142" customWidth="1"/>
    <col min="2570" max="2816" width="14.83203125" style="142"/>
    <col min="2817" max="2817" width="11.6640625" style="142" customWidth="1"/>
    <col min="2818" max="2818" width="16.5" style="142" customWidth="1"/>
    <col min="2819" max="2819" width="29.5" style="142" customWidth="1"/>
    <col min="2820" max="2820" width="12.83203125" style="142" customWidth="1"/>
    <col min="2821" max="2821" width="18" style="142" customWidth="1"/>
    <col min="2822" max="2822" width="29.5" style="142" customWidth="1"/>
    <col min="2823" max="2823" width="11.6640625" style="142" customWidth="1"/>
    <col min="2824" max="2824" width="16.5" style="142" customWidth="1"/>
    <col min="2825" max="2825" width="29.5" style="142" customWidth="1"/>
    <col min="2826" max="3072" width="14.83203125" style="142"/>
    <col min="3073" max="3073" width="11.6640625" style="142" customWidth="1"/>
    <col min="3074" max="3074" width="16.5" style="142" customWidth="1"/>
    <col min="3075" max="3075" width="29.5" style="142" customWidth="1"/>
    <col min="3076" max="3076" width="12.83203125" style="142" customWidth="1"/>
    <col min="3077" max="3077" width="18" style="142" customWidth="1"/>
    <col min="3078" max="3078" width="29.5" style="142" customWidth="1"/>
    <col min="3079" max="3079" width="11.6640625" style="142" customWidth="1"/>
    <col min="3080" max="3080" width="16.5" style="142" customWidth="1"/>
    <col min="3081" max="3081" width="29.5" style="142" customWidth="1"/>
    <col min="3082" max="3328" width="14.83203125" style="142"/>
    <col min="3329" max="3329" width="11.6640625" style="142" customWidth="1"/>
    <col min="3330" max="3330" width="16.5" style="142" customWidth="1"/>
    <col min="3331" max="3331" width="29.5" style="142" customWidth="1"/>
    <col min="3332" max="3332" width="12.83203125" style="142" customWidth="1"/>
    <col min="3333" max="3333" width="18" style="142" customWidth="1"/>
    <col min="3334" max="3334" width="29.5" style="142" customWidth="1"/>
    <col min="3335" max="3335" width="11.6640625" style="142" customWidth="1"/>
    <col min="3336" max="3336" width="16.5" style="142" customWidth="1"/>
    <col min="3337" max="3337" width="29.5" style="142" customWidth="1"/>
    <col min="3338" max="3584" width="14.83203125" style="142"/>
    <col min="3585" max="3585" width="11.6640625" style="142" customWidth="1"/>
    <col min="3586" max="3586" width="16.5" style="142" customWidth="1"/>
    <col min="3587" max="3587" width="29.5" style="142" customWidth="1"/>
    <col min="3588" max="3588" width="12.83203125" style="142" customWidth="1"/>
    <col min="3589" max="3589" width="18" style="142" customWidth="1"/>
    <col min="3590" max="3590" width="29.5" style="142" customWidth="1"/>
    <col min="3591" max="3591" width="11.6640625" style="142" customWidth="1"/>
    <col min="3592" max="3592" width="16.5" style="142" customWidth="1"/>
    <col min="3593" max="3593" width="29.5" style="142" customWidth="1"/>
    <col min="3594" max="3840" width="14.83203125" style="142"/>
    <col min="3841" max="3841" width="11.6640625" style="142" customWidth="1"/>
    <col min="3842" max="3842" width="16.5" style="142" customWidth="1"/>
    <col min="3843" max="3843" width="29.5" style="142" customWidth="1"/>
    <col min="3844" max="3844" width="12.83203125" style="142" customWidth="1"/>
    <col min="3845" max="3845" width="18" style="142" customWidth="1"/>
    <col min="3846" max="3846" width="29.5" style="142" customWidth="1"/>
    <col min="3847" max="3847" width="11.6640625" style="142" customWidth="1"/>
    <col min="3848" max="3848" width="16.5" style="142" customWidth="1"/>
    <col min="3849" max="3849" width="29.5" style="142" customWidth="1"/>
    <col min="3850" max="4096" width="14.83203125" style="142"/>
    <col min="4097" max="4097" width="11.6640625" style="142" customWidth="1"/>
    <col min="4098" max="4098" width="16.5" style="142" customWidth="1"/>
    <col min="4099" max="4099" width="29.5" style="142" customWidth="1"/>
    <col min="4100" max="4100" width="12.83203125" style="142" customWidth="1"/>
    <col min="4101" max="4101" width="18" style="142" customWidth="1"/>
    <col min="4102" max="4102" width="29.5" style="142" customWidth="1"/>
    <col min="4103" max="4103" width="11.6640625" style="142" customWidth="1"/>
    <col min="4104" max="4104" width="16.5" style="142" customWidth="1"/>
    <col min="4105" max="4105" width="29.5" style="142" customWidth="1"/>
    <col min="4106" max="4352" width="14.83203125" style="142"/>
    <col min="4353" max="4353" width="11.6640625" style="142" customWidth="1"/>
    <col min="4354" max="4354" width="16.5" style="142" customWidth="1"/>
    <col min="4355" max="4355" width="29.5" style="142" customWidth="1"/>
    <col min="4356" max="4356" width="12.83203125" style="142" customWidth="1"/>
    <col min="4357" max="4357" width="18" style="142" customWidth="1"/>
    <col min="4358" max="4358" width="29.5" style="142" customWidth="1"/>
    <col min="4359" max="4359" width="11.6640625" style="142" customWidth="1"/>
    <col min="4360" max="4360" width="16.5" style="142" customWidth="1"/>
    <col min="4361" max="4361" width="29.5" style="142" customWidth="1"/>
    <col min="4362" max="4608" width="14.83203125" style="142"/>
    <col min="4609" max="4609" width="11.6640625" style="142" customWidth="1"/>
    <col min="4610" max="4610" width="16.5" style="142" customWidth="1"/>
    <col min="4611" max="4611" width="29.5" style="142" customWidth="1"/>
    <col min="4612" max="4612" width="12.83203125" style="142" customWidth="1"/>
    <col min="4613" max="4613" width="18" style="142" customWidth="1"/>
    <col min="4614" max="4614" width="29.5" style="142" customWidth="1"/>
    <col min="4615" max="4615" width="11.6640625" style="142" customWidth="1"/>
    <col min="4616" max="4616" width="16.5" style="142" customWidth="1"/>
    <col min="4617" max="4617" width="29.5" style="142" customWidth="1"/>
    <col min="4618" max="4864" width="14.83203125" style="142"/>
    <col min="4865" max="4865" width="11.6640625" style="142" customWidth="1"/>
    <col min="4866" max="4866" width="16.5" style="142" customWidth="1"/>
    <col min="4867" max="4867" width="29.5" style="142" customWidth="1"/>
    <col min="4868" max="4868" width="12.83203125" style="142" customWidth="1"/>
    <col min="4869" max="4869" width="18" style="142" customWidth="1"/>
    <col min="4870" max="4870" width="29.5" style="142" customWidth="1"/>
    <col min="4871" max="4871" width="11.6640625" style="142" customWidth="1"/>
    <col min="4872" max="4872" width="16.5" style="142" customWidth="1"/>
    <col min="4873" max="4873" width="29.5" style="142" customWidth="1"/>
    <col min="4874" max="5120" width="14.83203125" style="142"/>
    <col min="5121" max="5121" width="11.6640625" style="142" customWidth="1"/>
    <col min="5122" max="5122" width="16.5" style="142" customWidth="1"/>
    <col min="5123" max="5123" width="29.5" style="142" customWidth="1"/>
    <col min="5124" max="5124" width="12.83203125" style="142" customWidth="1"/>
    <col min="5125" max="5125" width="18" style="142" customWidth="1"/>
    <col min="5126" max="5126" width="29.5" style="142" customWidth="1"/>
    <col min="5127" max="5127" width="11.6640625" style="142" customWidth="1"/>
    <col min="5128" max="5128" width="16.5" style="142" customWidth="1"/>
    <col min="5129" max="5129" width="29.5" style="142" customWidth="1"/>
    <col min="5130" max="5376" width="14.83203125" style="142"/>
    <col min="5377" max="5377" width="11.6640625" style="142" customWidth="1"/>
    <col min="5378" max="5378" width="16.5" style="142" customWidth="1"/>
    <col min="5379" max="5379" width="29.5" style="142" customWidth="1"/>
    <col min="5380" max="5380" width="12.83203125" style="142" customWidth="1"/>
    <col min="5381" max="5381" width="18" style="142" customWidth="1"/>
    <col min="5382" max="5382" width="29.5" style="142" customWidth="1"/>
    <col min="5383" max="5383" width="11.6640625" style="142" customWidth="1"/>
    <col min="5384" max="5384" width="16.5" style="142" customWidth="1"/>
    <col min="5385" max="5385" width="29.5" style="142" customWidth="1"/>
    <col min="5386" max="5632" width="14.83203125" style="142"/>
    <col min="5633" max="5633" width="11.6640625" style="142" customWidth="1"/>
    <col min="5634" max="5634" width="16.5" style="142" customWidth="1"/>
    <col min="5635" max="5635" width="29.5" style="142" customWidth="1"/>
    <col min="5636" max="5636" width="12.83203125" style="142" customWidth="1"/>
    <col min="5637" max="5637" width="18" style="142" customWidth="1"/>
    <col min="5638" max="5638" width="29.5" style="142" customWidth="1"/>
    <col min="5639" max="5639" width="11.6640625" style="142" customWidth="1"/>
    <col min="5640" max="5640" width="16.5" style="142" customWidth="1"/>
    <col min="5641" max="5641" width="29.5" style="142" customWidth="1"/>
    <col min="5642" max="5888" width="14.83203125" style="142"/>
    <col min="5889" max="5889" width="11.6640625" style="142" customWidth="1"/>
    <col min="5890" max="5890" width="16.5" style="142" customWidth="1"/>
    <col min="5891" max="5891" width="29.5" style="142" customWidth="1"/>
    <col min="5892" max="5892" width="12.83203125" style="142" customWidth="1"/>
    <col min="5893" max="5893" width="18" style="142" customWidth="1"/>
    <col min="5894" max="5894" width="29.5" style="142" customWidth="1"/>
    <col min="5895" max="5895" width="11.6640625" style="142" customWidth="1"/>
    <col min="5896" max="5896" width="16.5" style="142" customWidth="1"/>
    <col min="5897" max="5897" width="29.5" style="142" customWidth="1"/>
    <col min="5898" max="6144" width="14.83203125" style="142"/>
    <col min="6145" max="6145" width="11.6640625" style="142" customWidth="1"/>
    <col min="6146" max="6146" width="16.5" style="142" customWidth="1"/>
    <col min="6147" max="6147" width="29.5" style="142" customWidth="1"/>
    <col min="6148" max="6148" width="12.83203125" style="142" customWidth="1"/>
    <col min="6149" max="6149" width="18" style="142" customWidth="1"/>
    <col min="6150" max="6150" width="29.5" style="142" customWidth="1"/>
    <col min="6151" max="6151" width="11.6640625" style="142" customWidth="1"/>
    <col min="6152" max="6152" width="16.5" style="142" customWidth="1"/>
    <col min="6153" max="6153" width="29.5" style="142" customWidth="1"/>
    <col min="6154" max="6400" width="14.83203125" style="142"/>
    <col min="6401" max="6401" width="11.6640625" style="142" customWidth="1"/>
    <col min="6402" max="6402" width="16.5" style="142" customWidth="1"/>
    <col min="6403" max="6403" width="29.5" style="142" customWidth="1"/>
    <col min="6404" max="6404" width="12.83203125" style="142" customWidth="1"/>
    <col min="6405" max="6405" width="18" style="142" customWidth="1"/>
    <col min="6406" max="6406" width="29.5" style="142" customWidth="1"/>
    <col min="6407" max="6407" width="11.6640625" style="142" customWidth="1"/>
    <col min="6408" max="6408" width="16.5" style="142" customWidth="1"/>
    <col min="6409" max="6409" width="29.5" style="142" customWidth="1"/>
    <col min="6410" max="6656" width="14.83203125" style="142"/>
    <col min="6657" max="6657" width="11.6640625" style="142" customWidth="1"/>
    <col min="6658" max="6658" width="16.5" style="142" customWidth="1"/>
    <col min="6659" max="6659" width="29.5" style="142" customWidth="1"/>
    <col min="6660" max="6660" width="12.83203125" style="142" customWidth="1"/>
    <col min="6661" max="6661" width="18" style="142" customWidth="1"/>
    <col min="6662" max="6662" width="29.5" style="142" customWidth="1"/>
    <col min="6663" max="6663" width="11.6640625" style="142" customWidth="1"/>
    <col min="6664" max="6664" width="16.5" style="142" customWidth="1"/>
    <col min="6665" max="6665" width="29.5" style="142" customWidth="1"/>
    <col min="6666" max="6912" width="14.83203125" style="142"/>
    <col min="6913" max="6913" width="11.6640625" style="142" customWidth="1"/>
    <col min="6914" max="6914" width="16.5" style="142" customWidth="1"/>
    <col min="6915" max="6915" width="29.5" style="142" customWidth="1"/>
    <col min="6916" max="6916" width="12.83203125" style="142" customWidth="1"/>
    <col min="6917" max="6917" width="18" style="142" customWidth="1"/>
    <col min="6918" max="6918" width="29.5" style="142" customWidth="1"/>
    <col min="6919" max="6919" width="11.6640625" style="142" customWidth="1"/>
    <col min="6920" max="6920" width="16.5" style="142" customWidth="1"/>
    <col min="6921" max="6921" width="29.5" style="142" customWidth="1"/>
    <col min="6922" max="7168" width="14.83203125" style="142"/>
    <col min="7169" max="7169" width="11.6640625" style="142" customWidth="1"/>
    <col min="7170" max="7170" width="16.5" style="142" customWidth="1"/>
    <col min="7171" max="7171" width="29.5" style="142" customWidth="1"/>
    <col min="7172" max="7172" width="12.83203125" style="142" customWidth="1"/>
    <col min="7173" max="7173" width="18" style="142" customWidth="1"/>
    <col min="7174" max="7174" width="29.5" style="142" customWidth="1"/>
    <col min="7175" max="7175" width="11.6640625" style="142" customWidth="1"/>
    <col min="7176" max="7176" width="16.5" style="142" customWidth="1"/>
    <col min="7177" max="7177" width="29.5" style="142" customWidth="1"/>
    <col min="7178" max="7424" width="14.83203125" style="142"/>
    <col min="7425" max="7425" width="11.6640625" style="142" customWidth="1"/>
    <col min="7426" max="7426" width="16.5" style="142" customWidth="1"/>
    <col min="7427" max="7427" width="29.5" style="142" customWidth="1"/>
    <col min="7428" max="7428" width="12.83203125" style="142" customWidth="1"/>
    <col min="7429" max="7429" width="18" style="142" customWidth="1"/>
    <col min="7430" max="7430" width="29.5" style="142" customWidth="1"/>
    <col min="7431" max="7431" width="11.6640625" style="142" customWidth="1"/>
    <col min="7432" max="7432" width="16.5" style="142" customWidth="1"/>
    <col min="7433" max="7433" width="29.5" style="142" customWidth="1"/>
    <col min="7434" max="7680" width="14.83203125" style="142"/>
    <col min="7681" max="7681" width="11.6640625" style="142" customWidth="1"/>
    <col min="7682" max="7682" width="16.5" style="142" customWidth="1"/>
    <col min="7683" max="7683" width="29.5" style="142" customWidth="1"/>
    <col min="7684" max="7684" width="12.83203125" style="142" customWidth="1"/>
    <col min="7685" max="7685" width="18" style="142" customWidth="1"/>
    <col min="7686" max="7686" width="29.5" style="142" customWidth="1"/>
    <col min="7687" max="7687" width="11.6640625" style="142" customWidth="1"/>
    <col min="7688" max="7688" width="16.5" style="142" customWidth="1"/>
    <col min="7689" max="7689" width="29.5" style="142" customWidth="1"/>
    <col min="7690" max="7936" width="14.83203125" style="142"/>
    <col min="7937" max="7937" width="11.6640625" style="142" customWidth="1"/>
    <col min="7938" max="7938" width="16.5" style="142" customWidth="1"/>
    <col min="7939" max="7939" width="29.5" style="142" customWidth="1"/>
    <col min="7940" max="7940" width="12.83203125" style="142" customWidth="1"/>
    <col min="7941" max="7941" width="18" style="142" customWidth="1"/>
    <col min="7942" max="7942" width="29.5" style="142" customWidth="1"/>
    <col min="7943" max="7943" width="11.6640625" style="142" customWidth="1"/>
    <col min="7944" max="7944" width="16.5" style="142" customWidth="1"/>
    <col min="7945" max="7945" width="29.5" style="142" customWidth="1"/>
    <col min="7946" max="8192" width="14.83203125" style="142"/>
    <col min="8193" max="8193" width="11.6640625" style="142" customWidth="1"/>
    <col min="8194" max="8194" width="16.5" style="142" customWidth="1"/>
    <col min="8195" max="8195" width="29.5" style="142" customWidth="1"/>
    <col min="8196" max="8196" width="12.83203125" style="142" customWidth="1"/>
    <col min="8197" max="8197" width="18" style="142" customWidth="1"/>
    <col min="8198" max="8198" width="29.5" style="142" customWidth="1"/>
    <col min="8199" max="8199" width="11.6640625" style="142" customWidth="1"/>
    <col min="8200" max="8200" width="16.5" style="142" customWidth="1"/>
    <col min="8201" max="8201" width="29.5" style="142" customWidth="1"/>
    <col min="8202" max="8448" width="14.83203125" style="142"/>
    <col min="8449" max="8449" width="11.6640625" style="142" customWidth="1"/>
    <col min="8450" max="8450" width="16.5" style="142" customWidth="1"/>
    <col min="8451" max="8451" width="29.5" style="142" customWidth="1"/>
    <col min="8452" max="8452" width="12.83203125" style="142" customWidth="1"/>
    <col min="8453" max="8453" width="18" style="142" customWidth="1"/>
    <col min="8454" max="8454" width="29.5" style="142" customWidth="1"/>
    <col min="8455" max="8455" width="11.6640625" style="142" customWidth="1"/>
    <col min="8456" max="8456" width="16.5" style="142" customWidth="1"/>
    <col min="8457" max="8457" width="29.5" style="142" customWidth="1"/>
    <col min="8458" max="8704" width="14.83203125" style="142"/>
    <col min="8705" max="8705" width="11.6640625" style="142" customWidth="1"/>
    <col min="8706" max="8706" width="16.5" style="142" customWidth="1"/>
    <col min="8707" max="8707" width="29.5" style="142" customWidth="1"/>
    <col min="8708" max="8708" width="12.83203125" style="142" customWidth="1"/>
    <col min="8709" max="8709" width="18" style="142" customWidth="1"/>
    <col min="8710" max="8710" width="29.5" style="142" customWidth="1"/>
    <col min="8711" max="8711" width="11.6640625" style="142" customWidth="1"/>
    <col min="8712" max="8712" width="16.5" style="142" customWidth="1"/>
    <col min="8713" max="8713" width="29.5" style="142" customWidth="1"/>
    <col min="8714" max="8960" width="14.83203125" style="142"/>
    <col min="8961" max="8961" width="11.6640625" style="142" customWidth="1"/>
    <col min="8962" max="8962" width="16.5" style="142" customWidth="1"/>
    <col min="8963" max="8963" width="29.5" style="142" customWidth="1"/>
    <col min="8964" max="8964" width="12.83203125" style="142" customWidth="1"/>
    <col min="8965" max="8965" width="18" style="142" customWidth="1"/>
    <col min="8966" max="8966" width="29.5" style="142" customWidth="1"/>
    <col min="8967" max="8967" width="11.6640625" style="142" customWidth="1"/>
    <col min="8968" max="8968" width="16.5" style="142" customWidth="1"/>
    <col min="8969" max="8969" width="29.5" style="142" customWidth="1"/>
    <col min="8970" max="9216" width="14.83203125" style="142"/>
    <col min="9217" max="9217" width="11.6640625" style="142" customWidth="1"/>
    <col min="9218" max="9218" width="16.5" style="142" customWidth="1"/>
    <col min="9219" max="9219" width="29.5" style="142" customWidth="1"/>
    <col min="9220" max="9220" width="12.83203125" style="142" customWidth="1"/>
    <col min="9221" max="9221" width="18" style="142" customWidth="1"/>
    <col min="9222" max="9222" width="29.5" style="142" customWidth="1"/>
    <col min="9223" max="9223" width="11.6640625" style="142" customWidth="1"/>
    <col min="9224" max="9224" width="16.5" style="142" customWidth="1"/>
    <col min="9225" max="9225" width="29.5" style="142" customWidth="1"/>
    <col min="9226" max="9472" width="14.83203125" style="142"/>
    <col min="9473" max="9473" width="11.6640625" style="142" customWidth="1"/>
    <col min="9474" max="9474" width="16.5" style="142" customWidth="1"/>
    <col min="9475" max="9475" width="29.5" style="142" customWidth="1"/>
    <col min="9476" max="9476" width="12.83203125" style="142" customWidth="1"/>
    <col min="9477" max="9477" width="18" style="142" customWidth="1"/>
    <col min="9478" max="9478" width="29.5" style="142" customWidth="1"/>
    <col min="9479" max="9479" width="11.6640625" style="142" customWidth="1"/>
    <col min="9480" max="9480" width="16.5" style="142" customWidth="1"/>
    <col min="9481" max="9481" width="29.5" style="142" customWidth="1"/>
    <col min="9482" max="9728" width="14.83203125" style="142"/>
    <col min="9729" max="9729" width="11.6640625" style="142" customWidth="1"/>
    <col min="9730" max="9730" width="16.5" style="142" customWidth="1"/>
    <col min="9731" max="9731" width="29.5" style="142" customWidth="1"/>
    <col min="9732" max="9732" width="12.83203125" style="142" customWidth="1"/>
    <col min="9733" max="9733" width="18" style="142" customWidth="1"/>
    <col min="9734" max="9734" width="29.5" style="142" customWidth="1"/>
    <col min="9735" max="9735" width="11.6640625" style="142" customWidth="1"/>
    <col min="9736" max="9736" width="16.5" style="142" customWidth="1"/>
    <col min="9737" max="9737" width="29.5" style="142" customWidth="1"/>
    <col min="9738" max="9984" width="14.83203125" style="142"/>
    <col min="9985" max="9985" width="11.6640625" style="142" customWidth="1"/>
    <col min="9986" max="9986" width="16.5" style="142" customWidth="1"/>
    <col min="9987" max="9987" width="29.5" style="142" customWidth="1"/>
    <col min="9988" max="9988" width="12.83203125" style="142" customWidth="1"/>
    <col min="9989" max="9989" width="18" style="142" customWidth="1"/>
    <col min="9990" max="9990" width="29.5" style="142" customWidth="1"/>
    <col min="9991" max="9991" width="11.6640625" style="142" customWidth="1"/>
    <col min="9992" max="9992" width="16.5" style="142" customWidth="1"/>
    <col min="9993" max="9993" width="29.5" style="142" customWidth="1"/>
    <col min="9994" max="10240" width="14.83203125" style="142"/>
    <col min="10241" max="10241" width="11.6640625" style="142" customWidth="1"/>
    <col min="10242" max="10242" width="16.5" style="142" customWidth="1"/>
    <col min="10243" max="10243" width="29.5" style="142" customWidth="1"/>
    <col min="10244" max="10244" width="12.83203125" style="142" customWidth="1"/>
    <col min="10245" max="10245" width="18" style="142" customWidth="1"/>
    <col min="10246" max="10246" width="29.5" style="142" customWidth="1"/>
    <col min="10247" max="10247" width="11.6640625" style="142" customWidth="1"/>
    <col min="10248" max="10248" width="16.5" style="142" customWidth="1"/>
    <col min="10249" max="10249" width="29.5" style="142" customWidth="1"/>
    <col min="10250" max="10496" width="14.83203125" style="142"/>
    <col min="10497" max="10497" width="11.6640625" style="142" customWidth="1"/>
    <col min="10498" max="10498" width="16.5" style="142" customWidth="1"/>
    <col min="10499" max="10499" width="29.5" style="142" customWidth="1"/>
    <col min="10500" max="10500" width="12.83203125" style="142" customWidth="1"/>
    <col min="10501" max="10501" width="18" style="142" customWidth="1"/>
    <col min="10502" max="10502" width="29.5" style="142" customWidth="1"/>
    <col min="10503" max="10503" width="11.6640625" style="142" customWidth="1"/>
    <col min="10504" max="10504" width="16.5" style="142" customWidth="1"/>
    <col min="10505" max="10505" width="29.5" style="142" customWidth="1"/>
    <col min="10506" max="10752" width="14.83203125" style="142"/>
    <col min="10753" max="10753" width="11.6640625" style="142" customWidth="1"/>
    <col min="10754" max="10754" width="16.5" style="142" customWidth="1"/>
    <col min="10755" max="10755" width="29.5" style="142" customWidth="1"/>
    <col min="10756" max="10756" width="12.83203125" style="142" customWidth="1"/>
    <col min="10757" max="10757" width="18" style="142" customWidth="1"/>
    <col min="10758" max="10758" width="29.5" style="142" customWidth="1"/>
    <col min="10759" max="10759" width="11.6640625" style="142" customWidth="1"/>
    <col min="10760" max="10760" width="16.5" style="142" customWidth="1"/>
    <col min="10761" max="10761" width="29.5" style="142" customWidth="1"/>
    <col min="10762" max="11008" width="14.83203125" style="142"/>
    <col min="11009" max="11009" width="11.6640625" style="142" customWidth="1"/>
    <col min="11010" max="11010" width="16.5" style="142" customWidth="1"/>
    <col min="11011" max="11011" width="29.5" style="142" customWidth="1"/>
    <col min="11012" max="11012" width="12.83203125" style="142" customWidth="1"/>
    <col min="11013" max="11013" width="18" style="142" customWidth="1"/>
    <col min="11014" max="11014" width="29.5" style="142" customWidth="1"/>
    <col min="11015" max="11015" width="11.6640625" style="142" customWidth="1"/>
    <col min="11016" max="11016" width="16.5" style="142" customWidth="1"/>
    <col min="11017" max="11017" width="29.5" style="142" customWidth="1"/>
    <col min="11018" max="11264" width="14.83203125" style="142"/>
    <col min="11265" max="11265" width="11.6640625" style="142" customWidth="1"/>
    <col min="11266" max="11266" width="16.5" style="142" customWidth="1"/>
    <col min="11267" max="11267" width="29.5" style="142" customWidth="1"/>
    <col min="11268" max="11268" width="12.83203125" style="142" customWidth="1"/>
    <col min="11269" max="11269" width="18" style="142" customWidth="1"/>
    <col min="11270" max="11270" width="29.5" style="142" customWidth="1"/>
    <col min="11271" max="11271" width="11.6640625" style="142" customWidth="1"/>
    <col min="11272" max="11272" width="16.5" style="142" customWidth="1"/>
    <col min="11273" max="11273" width="29.5" style="142" customWidth="1"/>
    <col min="11274" max="11520" width="14.83203125" style="142"/>
    <col min="11521" max="11521" width="11.6640625" style="142" customWidth="1"/>
    <col min="11522" max="11522" width="16.5" style="142" customWidth="1"/>
    <col min="11523" max="11523" width="29.5" style="142" customWidth="1"/>
    <col min="11524" max="11524" width="12.83203125" style="142" customWidth="1"/>
    <col min="11525" max="11525" width="18" style="142" customWidth="1"/>
    <col min="11526" max="11526" width="29.5" style="142" customWidth="1"/>
    <col min="11527" max="11527" width="11.6640625" style="142" customWidth="1"/>
    <col min="11528" max="11528" width="16.5" style="142" customWidth="1"/>
    <col min="11529" max="11529" width="29.5" style="142" customWidth="1"/>
    <col min="11530" max="11776" width="14.83203125" style="142"/>
    <col min="11777" max="11777" width="11.6640625" style="142" customWidth="1"/>
    <col min="11778" max="11778" width="16.5" style="142" customWidth="1"/>
    <col min="11779" max="11779" width="29.5" style="142" customWidth="1"/>
    <col min="11780" max="11780" width="12.83203125" style="142" customWidth="1"/>
    <col min="11781" max="11781" width="18" style="142" customWidth="1"/>
    <col min="11782" max="11782" width="29.5" style="142" customWidth="1"/>
    <col min="11783" max="11783" width="11.6640625" style="142" customWidth="1"/>
    <col min="11784" max="11784" width="16.5" style="142" customWidth="1"/>
    <col min="11785" max="11785" width="29.5" style="142" customWidth="1"/>
    <col min="11786" max="12032" width="14.83203125" style="142"/>
    <col min="12033" max="12033" width="11.6640625" style="142" customWidth="1"/>
    <col min="12034" max="12034" width="16.5" style="142" customWidth="1"/>
    <col min="12035" max="12035" width="29.5" style="142" customWidth="1"/>
    <col min="12036" max="12036" width="12.83203125" style="142" customWidth="1"/>
    <col min="12037" max="12037" width="18" style="142" customWidth="1"/>
    <col min="12038" max="12038" width="29.5" style="142" customWidth="1"/>
    <col min="12039" max="12039" width="11.6640625" style="142" customWidth="1"/>
    <col min="12040" max="12040" width="16.5" style="142" customWidth="1"/>
    <col min="12041" max="12041" width="29.5" style="142" customWidth="1"/>
    <col min="12042" max="12288" width="14.83203125" style="142"/>
    <col min="12289" max="12289" width="11.6640625" style="142" customWidth="1"/>
    <col min="12290" max="12290" width="16.5" style="142" customWidth="1"/>
    <col min="12291" max="12291" width="29.5" style="142" customWidth="1"/>
    <col min="12292" max="12292" width="12.83203125" style="142" customWidth="1"/>
    <col min="12293" max="12293" width="18" style="142" customWidth="1"/>
    <col min="12294" max="12294" width="29.5" style="142" customWidth="1"/>
    <col min="12295" max="12295" width="11.6640625" style="142" customWidth="1"/>
    <col min="12296" max="12296" width="16.5" style="142" customWidth="1"/>
    <col min="12297" max="12297" width="29.5" style="142" customWidth="1"/>
    <col min="12298" max="12544" width="14.83203125" style="142"/>
    <col min="12545" max="12545" width="11.6640625" style="142" customWidth="1"/>
    <col min="12546" max="12546" width="16.5" style="142" customWidth="1"/>
    <col min="12547" max="12547" width="29.5" style="142" customWidth="1"/>
    <col min="12548" max="12548" width="12.83203125" style="142" customWidth="1"/>
    <col min="12549" max="12549" width="18" style="142" customWidth="1"/>
    <col min="12550" max="12550" width="29.5" style="142" customWidth="1"/>
    <col min="12551" max="12551" width="11.6640625" style="142" customWidth="1"/>
    <col min="12552" max="12552" width="16.5" style="142" customWidth="1"/>
    <col min="12553" max="12553" width="29.5" style="142" customWidth="1"/>
    <col min="12554" max="12800" width="14.83203125" style="142"/>
    <col min="12801" max="12801" width="11.6640625" style="142" customWidth="1"/>
    <col min="12802" max="12802" width="16.5" style="142" customWidth="1"/>
    <col min="12803" max="12803" width="29.5" style="142" customWidth="1"/>
    <col min="12804" max="12804" width="12.83203125" style="142" customWidth="1"/>
    <col min="12805" max="12805" width="18" style="142" customWidth="1"/>
    <col min="12806" max="12806" width="29.5" style="142" customWidth="1"/>
    <col min="12807" max="12807" width="11.6640625" style="142" customWidth="1"/>
    <col min="12808" max="12808" width="16.5" style="142" customWidth="1"/>
    <col min="12809" max="12809" width="29.5" style="142" customWidth="1"/>
    <col min="12810" max="13056" width="14.83203125" style="142"/>
    <col min="13057" max="13057" width="11.6640625" style="142" customWidth="1"/>
    <col min="13058" max="13058" width="16.5" style="142" customWidth="1"/>
    <col min="13059" max="13059" width="29.5" style="142" customWidth="1"/>
    <col min="13060" max="13060" width="12.83203125" style="142" customWidth="1"/>
    <col min="13061" max="13061" width="18" style="142" customWidth="1"/>
    <col min="13062" max="13062" width="29.5" style="142" customWidth="1"/>
    <col min="13063" max="13063" width="11.6640625" style="142" customWidth="1"/>
    <col min="13064" max="13064" width="16.5" style="142" customWidth="1"/>
    <col min="13065" max="13065" width="29.5" style="142" customWidth="1"/>
    <col min="13066" max="13312" width="14.83203125" style="142"/>
    <col min="13313" max="13313" width="11.6640625" style="142" customWidth="1"/>
    <col min="13314" max="13314" width="16.5" style="142" customWidth="1"/>
    <col min="13315" max="13315" width="29.5" style="142" customWidth="1"/>
    <col min="13316" max="13316" width="12.83203125" style="142" customWidth="1"/>
    <col min="13317" max="13317" width="18" style="142" customWidth="1"/>
    <col min="13318" max="13318" width="29.5" style="142" customWidth="1"/>
    <col min="13319" max="13319" width="11.6640625" style="142" customWidth="1"/>
    <col min="13320" max="13320" width="16.5" style="142" customWidth="1"/>
    <col min="13321" max="13321" width="29.5" style="142" customWidth="1"/>
    <col min="13322" max="13568" width="14.83203125" style="142"/>
    <col min="13569" max="13569" width="11.6640625" style="142" customWidth="1"/>
    <col min="13570" max="13570" width="16.5" style="142" customWidth="1"/>
    <col min="13571" max="13571" width="29.5" style="142" customWidth="1"/>
    <col min="13572" max="13572" width="12.83203125" style="142" customWidth="1"/>
    <col min="13573" max="13573" width="18" style="142" customWidth="1"/>
    <col min="13574" max="13574" width="29.5" style="142" customWidth="1"/>
    <col min="13575" max="13575" width="11.6640625" style="142" customWidth="1"/>
    <col min="13576" max="13576" width="16.5" style="142" customWidth="1"/>
    <col min="13577" max="13577" width="29.5" style="142" customWidth="1"/>
    <col min="13578" max="13824" width="14.83203125" style="142"/>
    <col min="13825" max="13825" width="11.6640625" style="142" customWidth="1"/>
    <col min="13826" max="13826" width="16.5" style="142" customWidth="1"/>
    <col min="13827" max="13827" width="29.5" style="142" customWidth="1"/>
    <col min="13828" max="13828" width="12.83203125" style="142" customWidth="1"/>
    <col min="13829" max="13829" width="18" style="142" customWidth="1"/>
    <col min="13830" max="13830" width="29.5" style="142" customWidth="1"/>
    <col min="13831" max="13831" width="11.6640625" style="142" customWidth="1"/>
    <col min="13832" max="13832" width="16.5" style="142" customWidth="1"/>
    <col min="13833" max="13833" width="29.5" style="142" customWidth="1"/>
    <col min="13834" max="14080" width="14.83203125" style="142"/>
    <col min="14081" max="14081" width="11.6640625" style="142" customWidth="1"/>
    <col min="14082" max="14082" width="16.5" style="142" customWidth="1"/>
    <col min="14083" max="14083" width="29.5" style="142" customWidth="1"/>
    <col min="14084" max="14084" width="12.83203125" style="142" customWidth="1"/>
    <col min="14085" max="14085" width="18" style="142" customWidth="1"/>
    <col min="14086" max="14086" width="29.5" style="142" customWidth="1"/>
    <col min="14087" max="14087" width="11.6640625" style="142" customWidth="1"/>
    <col min="14088" max="14088" width="16.5" style="142" customWidth="1"/>
    <col min="14089" max="14089" width="29.5" style="142" customWidth="1"/>
    <col min="14090" max="14336" width="14.83203125" style="142"/>
    <col min="14337" max="14337" width="11.6640625" style="142" customWidth="1"/>
    <col min="14338" max="14338" width="16.5" style="142" customWidth="1"/>
    <col min="14339" max="14339" width="29.5" style="142" customWidth="1"/>
    <col min="14340" max="14340" width="12.83203125" style="142" customWidth="1"/>
    <col min="14341" max="14341" width="18" style="142" customWidth="1"/>
    <col min="14342" max="14342" width="29.5" style="142" customWidth="1"/>
    <col min="14343" max="14343" width="11.6640625" style="142" customWidth="1"/>
    <col min="14344" max="14344" width="16.5" style="142" customWidth="1"/>
    <col min="14345" max="14345" width="29.5" style="142" customWidth="1"/>
    <col min="14346" max="14592" width="14.83203125" style="142"/>
    <col min="14593" max="14593" width="11.6640625" style="142" customWidth="1"/>
    <col min="14594" max="14594" width="16.5" style="142" customWidth="1"/>
    <col min="14595" max="14595" width="29.5" style="142" customWidth="1"/>
    <col min="14596" max="14596" width="12.83203125" style="142" customWidth="1"/>
    <col min="14597" max="14597" width="18" style="142" customWidth="1"/>
    <col min="14598" max="14598" width="29.5" style="142" customWidth="1"/>
    <col min="14599" max="14599" width="11.6640625" style="142" customWidth="1"/>
    <col min="14600" max="14600" width="16.5" style="142" customWidth="1"/>
    <col min="14601" max="14601" width="29.5" style="142" customWidth="1"/>
    <col min="14602" max="14848" width="14.83203125" style="142"/>
    <col min="14849" max="14849" width="11.6640625" style="142" customWidth="1"/>
    <col min="14850" max="14850" width="16.5" style="142" customWidth="1"/>
    <col min="14851" max="14851" width="29.5" style="142" customWidth="1"/>
    <col min="14852" max="14852" width="12.83203125" style="142" customWidth="1"/>
    <col min="14853" max="14853" width="18" style="142" customWidth="1"/>
    <col min="14854" max="14854" width="29.5" style="142" customWidth="1"/>
    <col min="14855" max="14855" width="11.6640625" style="142" customWidth="1"/>
    <col min="14856" max="14856" width="16.5" style="142" customWidth="1"/>
    <col min="14857" max="14857" width="29.5" style="142" customWidth="1"/>
    <col min="14858" max="15104" width="14.83203125" style="142"/>
    <col min="15105" max="15105" width="11.6640625" style="142" customWidth="1"/>
    <col min="15106" max="15106" width="16.5" style="142" customWidth="1"/>
    <col min="15107" max="15107" width="29.5" style="142" customWidth="1"/>
    <col min="15108" max="15108" width="12.83203125" style="142" customWidth="1"/>
    <col min="15109" max="15109" width="18" style="142" customWidth="1"/>
    <col min="15110" max="15110" width="29.5" style="142" customWidth="1"/>
    <col min="15111" max="15111" width="11.6640625" style="142" customWidth="1"/>
    <col min="15112" max="15112" width="16.5" style="142" customWidth="1"/>
    <col min="15113" max="15113" width="29.5" style="142" customWidth="1"/>
    <col min="15114" max="15360" width="14.83203125" style="142"/>
    <col min="15361" max="15361" width="11.6640625" style="142" customWidth="1"/>
    <col min="15362" max="15362" width="16.5" style="142" customWidth="1"/>
    <col min="15363" max="15363" width="29.5" style="142" customWidth="1"/>
    <col min="15364" max="15364" width="12.83203125" style="142" customWidth="1"/>
    <col min="15365" max="15365" width="18" style="142" customWidth="1"/>
    <col min="15366" max="15366" width="29.5" style="142" customWidth="1"/>
    <col min="15367" max="15367" width="11.6640625" style="142" customWidth="1"/>
    <col min="15368" max="15368" width="16.5" style="142" customWidth="1"/>
    <col min="15369" max="15369" width="29.5" style="142" customWidth="1"/>
    <col min="15370" max="15616" width="14.83203125" style="142"/>
    <col min="15617" max="15617" width="11.6640625" style="142" customWidth="1"/>
    <col min="15618" max="15618" width="16.5" style="142" customWidth="1"/>
    <col min="15619" max="15619" width="29.5" style="142" customWidth="1"/>
    <col min="15620" max="15620" width="12.83203125" style="142" customWidth="1"/>
    <col min="15621" max="15621" width="18" style="142" customWidth="1"/>
    <col min="15622" max="15622" width="29.5" style="142" customWidth="1"/>
    <col min="15623" max="15623" width="11.6640625" style="142" customWidth="1"/>
    <col min="15624" max="15624" width="16.5" style="142" customWidth="1"/>
    <col min="15625" max="15625" width="29.5" style="142" customWidth="1"/>
    <col min="15626" max="15872" width="14.83203125" style="142"/>
    <col min="15873" max="15873" width="11.6640625" style="142" customWidth="1"/>
    <col min="15874" max="15874" width="16.5" style="142" customWidth="1"/>
    <col min="15875" max="15875" width="29.5" style="142" customWidth="1"/>
    <col min="15876" max="15876" width="12.83203125" style="142" customWidth="1"/>
    <col min="15877" max="15877" width="18" style="142" customWidth="1"/>
    <col min="15878" max="15878" width="29.5" style="142" customWidth="1"/>
    <col min="15879" max="15879" width="11.6640625" style="142" customWidth="1"/>
    <col min="15880" max="15880" width="16.5" style="142" customWidth="1"/>
    <col min="15881" max="15881" width="29.5" style="142" customWidth="1"/>
    <col min="15882" max="16128" width="14.83203125" style="142"/>
    <col min="16129" max="16129" width="11.6640625" style="142" customWidth="1"/>
    <col min="16130" max="16130" width="16.5" style="142" customWidth="1"/>
    <col min="16131" max="16131" width="29.5" style="142" customWidth="1"/>
    <col min="16132" max="16132" width="12.83203125" style="142" customWidth="1"/>
    <col min="16133" max="16133" width="18" style="142" customWidth="1"/>
    <col min="16134" max="16134" width="29.5" style="142" customWidth="1"/>
    <col min="16135" max="16135" width="11.6640625" style="142" customWidth="1"/>
    <col min="16136" max="16136" width="16.5" style="142" customWidth="1"/>
    <col min="16137" max="16137" width="29.5" style="142" customWidth="1"/>
    <col min="16138" max="16384" width="14.83203125" style="142"/>
  </cols>
  <sheetData>
    <row r="1" spans="1:20" ht="30" customHeight="1" x14ac:dyDescent="0.2">
      <c r="A1" s="266" t="s">
        <v>494</v>
      </c>
      <c r="B1" s="266"/>
      <c r="C1" s="266"/>
      <c r="D1" s="266"/>
      <c r="E1" s="266"/>
      <c r="F1" s="266"/>
      <c r="G1" s="266"/>
      <c r="H1" s="266"/>
      <c r="I1" s="266"/>
    </row>
    <row r="2" spans="1:20" ht="13.15" customHeight="1" x14ac:dyDescent="0.2">
      <c r="A2" s="267" t="s">
        <v>374</v>
      </c>
      <c r="B2" s="268"/>
      <c r="C2" s="271" t="s">
        <v>837</v>
      </c>
      <c r="D2" s="272"/>
      <c r="E2" s="274" t="s">
        <v>376</v>
      </c>
      <c r="F2" s="275" t="s">
        <v>915</v>
      </c>
      <c r="G2" s="270"/>
      <c r="H2" s="274" t="s">
        <v>495</v>
      </c>
      <c r="I2" s="276" t="s">
        <v>838</v>
      </c>
      <c r="J2" s="143"/>
    </row>
    <row r="3" spans="1:20" x14ac:dyDescent="0.2">
      <c r="A3" s="269"/>
      <c r="B3" s="270"/>
      <c r="C3" s="273"/>
      <c r="D3" s="273"/>
      <c r="E3" s="270"/>
      <c r="F3" s="270"/>
      <c r="G3" s="270"/>
      <c r="H3" s="270"/>
      <c r="I3" s="277"/>
      <c r="J3" s="143"/>
    </row>
    <row r="4" spans="1:20" x14ac:dyDescent="0.2">
      <c r="A4" s="279" t="s">
        <v>377</v>
      </c>
      <c r="B4" s="270"/>
      <c r="C4" s="275"/>
      <c r="D4" s="270"/>
      <c r="E4" s="275" t="s">
        <v>17</v>
      </c>
      <c r="F4" s="275"/>
      <c r="G4" s="270"/>
      <c r="H4" s="275" t="s">
        <v>495</v>
      </c>
      <c r="I4" s="278"/>
      <c r="J4" s="143"/>
    </row>
    <row r="5" spans="1:20" x14ac:dyDescent="0.2">
      <c r="A5" s="269"/>
      <c r="B5" s="270"/>
      <c r="C5" s="270"/>
      <c r="D5" s="270"/>
      <c r="E5" s="270"/>
      <c r="F5" s="270"/>
      <c r="G5" s="270"/>
      <c r="H5" s="270"/>
      <c r="I5" s="277"/>
      <c r="J5" s="143"/>
    </row>
    <row r="6" spans="1:20" ht="13.15" customHeight="1" x14ac:dyDescent="0.2">
      <c r="A6" s="279" t="s">
        <v>379</v>
      </c>
      <c r="B6" s="270"/>
      <c r="C6" s="275" t="s">
        <v>915</v>
      </c>
      <c r="D6" s="270"/>
      <c r="E6" s="275" t="s">
        <v>16</v>
      </c>
      <c r="F6" s="275"/>
      <c r="G6" s="270"/>
      <c r="H6" s="275" t="s">
        <v>495</v>
      </c>
      <c r="I6" s="278"/>
      <c r="J6" s="143"/>
    </row>
    <row r="7" spans="1:20" x14ac:dyDescent="0.2">
      <c r="A7" s="269"/>
      <c r="B7" s="270"/>
      <c r="C7" s="270"/>
      <c r="D7" s="270"/>
      <c r="E7" s="270"/>
      <c r="F7" s="270"/>
      <c r="G7" s="270"/>
      <c r="H7" s="270"/>
      <c r="I7" s="277"/>
      <c r="J7" s="143"/>
    </row>
    <row r="8" spans="1:20" x14ac:dyDescent="0.2">
      <c r="A8" s="279" t="s">
        <v>378</v>
      </c>
      <c r="B8" s="270"/>
      <c r="C8" s="275"/>
      <c r="D8" s="270"/>
      <c r="E8" s="275" t="s">
        <v>380</v>
      </c>
      <c r="F8" s="275"/>
      <c r="G8" s="270"/>
      <c r="H8" s="280" t="s">
        <v>496</v>
      </c>
      <c r="I8" s="278"/>
      <c r="J8" s="143"/>
    </row>
    <row r="9" spans="1:20" x14ac:dyDescent="0.2">
      <c r="A9" s="269"/>
      <c r="B9" s="270"/>
      <c r="C9" s="270"/>
      <c r="D9" s="270"/>
      <c r="E9" s="270"/>
      <c r="F9" s="270"/>
      <c r="G9" s="270"/>
      <c r="H9" s="270"/>
      <c r="I9" s="277"/>
      <c r="J9" s="143"/>
    </row>
    <row r="10" spans="1:20" x14ac:dyDescent="0.2">
      <c r="A10" s="279" t="s">
        <v>381</v>
      </c>
      <c r="B10" s="270"/>
      <c r="C10" s="275"/>
      <c r="D10" s="270"/>
      <c r="E10" s="275" t="s">
        <v>383</v>
      </c>
      <c r="F10" s="275"/>
      <c r="G10" s="270"/>
      <c r="H10" s="280" t="s">
        <v>11</v>
      </c>
      <c r="I10" s="291"/>
      <c r="J10" s="143"/>
    </row>
    <row r="11" spans="1:20" x14ac:dyDescent="0.2">
      <c r="A11" s="283"/>
      <c r="B11" s="284"/>
      <c r="C11" s="284"/>
      <c r="D11" s="284"/>
      <c r="E11" s="284"/>
      <c r="F11" s="284"/>
      <c r="G11" s="284"/>
      <c r="H11" s="284"/>
      <c r="I11" s="292"/>
      <c r="J11" s="143"/>
    </row>
    <row r="12" spans="1:20" ht="23.45" customHeight="1" x14ac:dyDescent="0.2">
      <c r="A12" s="285" t="s">
        <v>497</v>
      </c>
      <c r="B12" s="286"/>
      <c r="C12" s="286"/>
      <c r="D12" s="286"/>
      <c r="E12" s="286"/>
      <c r="F12" s="286"/>
      <c r="G12" s="286"/>
      <c r="H12" s="286"/>
      <c r="I12" s="286"/>
    </row>
    <row r="14" spans="1:20" ht="20.45" customHeight="1" x14ac:dyDescent="0.2">
      <c r="A14" s="287" t="s">
        <v>819</v>
      </c>
      <c r="B14" s="287"/>
      <c r="C14" s="288" t="s">
        <v>538</v>
      </c>
      <c r="D14" s="288"/>
      <c r="E14" s="288"/>
      <c r="F14" s="183" t="s">
        <v>616</v>
      </c>
      <c r="G14" s="184" t="s">
        <v>839</v>
      </c>
      <c r="H14" s="184" t="s">
        <v>24</v>
      </c>
      <c r="I14" s="184" t="s">
        <v>840</v>
      </c>
      <c r="J14" s="179"/>
      <c r="K14" s="179"/>
      <c r="L14" s="179"/>
      <c r="M14" s="179"/>
      <c r="N14" s="179"/>
      <c r="O14" s="179"/>
      <c r="P14" s="179"/>
      <c r="Q14" s="151"/>
      <c r="R14" s="179"/>
      <c r="S14" s="179"/>
      <c r="T14" s="152"/>
    </row>
    <row r="15" spans="1:20" ht="19.899999999999999" customHeight="1" x14ac:dyDescent="0.25">
      <c r="A15" s="281" t="s">
        <v>820</v>
      </c>
      <c r="B15" s="381"/>
      <c r="C15" s="290" t="s">
        <v>821</v>
      </c>
      <c r="D15" s="290"/>
      <c r="E15" s="290"/>
      <c r="F15" s="185">
        <f>'SLABOPROUD ROZPOČET'!AY1</f>
        <v>0</v>
      </c>
      <c r="G15" s="197"/>
      <c r="H15" s="186">
        <f>F15*(G15)</f>
        <v>0</v>
      </c>
      <c r="I15" s="186">
        <f>F15+H15</f>
        <v>0</v>
      </c>
      <c r="J15" s="178"/>
      <c r="K15" s="179">
        <f>IF($G$15=0.1,$H$15,)</f>
        <v>0</v>
      </c>
      <c r="L15" s="179">
        <f>IF($G$15=0.15,$H$15,)</f>
        <v>0</v>
      </c>
      <c r="M15" s="179">
        <f>IF($G$15=0.21,$H$15,)</f>
        <v>0</v>
      </c>
      <c r="N15" s="178"/>
      <c r="O15" s="180">
        <v>0.1</v>
      </c>
      <c r="P15" s="178"/>
      <c r="Q15" s="151"/>
      <c r="R15" s="178"/>
      <c r="S15" s="178"/>
      <c r="T15" s="152"/>
    </row>
    <row r="16" spans="1:20" ht="19.899999999999999" customHeight="1" x14ac:dyDescent="0.25">
      <c r="A16" s="281" t="s">
        <v>822</v>
      </c>
      <c r="B16" s="381"/>
      <c r="C16" s="282" t="s">
        <v>843</v>
      </c>
      <c r="D16" s="282"/>
      <c r="E16" s="282"/>
      <c r="F16" s="185">
        <f>'SLABOPROUD ROZPOČET'!AY2</f>
        <v>0</v>
      </c>
      <c r="G16" s="197"/>
      <c r="H16" s="186">
        <f t="shared" ref="H16:H17" si="0">F16*(G16)</f>
        <v>0</v>
      </c>
      <c r="I16" s="186">
        <f t="shared" ref="I16:I17" si="1">F16+H16</f>
        <v>0</v>
      </c>
      <c r="J16" s="178"/>
      <c r="K16" s="179">
        <f>IF($G$16=0.1,$H$16,)</f>
        <v>0</v>
      </c>
      <c r="L16" s="179">
        <f>IF($G$16=0.15,$H$16,)</f>
        <v>0</v>
      </c>
      <c r="M16" s="179">
        <f>IF($G$16=0.21,$H$16,)</f>
        <v>0</v>
      </c>
      <c r="N16" s="178"/>
      <c r="O16" s="180">
        <v>0.15</v>
      </c>
      <c r="P16" s="178"/>
      <c r="Q16" s="151"/>
      <c r="R16" s="178"/>
      <c r="S16" s="178"/>
      <c r="T16" s="152"/>
    </row>
    <row r="17" spans="1:20" ht="19.899999999999999" customHeight="1" x14ac:dyDescent="0.25">
      <c r="A17" s="281" t="s">
        <v>824</v>
      </c>
      <c r="B17" s="381"/>
      <c r="C17" s="301" t="s">
        <v>825</v>
      </c>
      <c r="D17" s="301"/>
      <c r="E17" s="301"/>
      <c r="F17" s="185">
        <f>'SLABOPROUD ROZPOČET'!AY3</f>
        <v>0</v>
      </c>
      <c r="G17" s="197"/>
      <c r="H17" s="186">
        <f t="shared" si="0"/>
        <v>0</v>
      </c>
      <c r="I17" s="186">
        <f t="shared" si="1"/>
        <v>0</v>
      </c>
      <c r="J17" s="178"/>
      <c r="K17" s="179">
        <f>IF($G$17=0.1,$H$17,)</f>
        <v>0</v>
      </c>
      <c r="L17" s="179">
        <f>IF($G$17=0.15,$H$17,)</f>
        <v>0</v>
      </c>
      <c r="M17" s="179">
        <f>IF($G$17=0.21,$H$17,)</f>
        <v>0</v>
      </c>
      <c r="N17" s="178"/>
      <c r="O17" s="180">
        <v>0.21</v>
      </c>
      <c r="P17" s="178"/>
      <c r="Q17" s="151"/>
      <c r="R17" s="178"/>
      <c r="S17" s="178"/>
      <c r="T17" s="152"/>
    </row>
    <row r="18" spans="1:20" ht="19.899999999999999" customHeight="1" x14ac:dyDescent="0.2">
      <c r="A18" s="294" t="s">
        <v>829</v>
      </c>
      <c r="B18" s="295"/>
      <c r="C18" s="296" t="s">
        <v>830</v>
      </c>
      <c r="D18" s="296"/>
      <c r="E18" s="296"/>
      <c r="F18" s="187">
        <f>SUM(F15:F17)</f>
        <v>0</v>
      </c>
      <c r="G18" s="188"/>
      <c r="H18" s="189">
        <f>SUM(H15:H17)</f>
        <v>0</v>
      </c>
      <c r="I18" s="189">
        <f>SUM(I15:I17)</f>
        <v>0</v>
      </c>
      <c r="J18" s="179"/>
      <c r="K18" s="179"/>
      <c r="L18" s="179"/>
      <c r="M18" s="179"/>
      <c r="N18" s="179"/>
      <c r="O18" s="179"/>
      <c r="P18" s="179"/>
      <c r="Q18" s="163"/>
      <c r="R18" s="179"/>
      <c r="S18" s="179"/>
      <c r="T18" s="153"/>
    </row>
    <row r="19" spans="1:20" ht="15.75" thickBot="1" x14ac:dyDescent="0.3">
      <c r="A19" s="178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</row>
    <row r="20" spans="1:20" ht="19.899999999999999" customHeight="1" x14ac:dyDescent="0.25">
      <c r="A20" s="178"/>
      <c r="B20" s="178"/>
      <c r="C20" s="178"/>
      <c r="D20" s="178"/>
      <c r="E20" s="178"/>
      <c r="F20" s="302" t="s">
        <v>616</v>
      </c>
      <c r="G20" s="303"/>
      <c r="H20" s="303"/>
      <c r="I20" s="194">
        <f>F18</f>
        <v>0</v>
      </c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</row>
    <row r="21" spans="1:20" ht="19.899999999999999" customHeight="1" x14ac:dyDescent="0.25">
      <c r="A21" s="182"/>
      <c r="B21" s="179"/>
      <c r="C21" s="179"/>
      <c r="D21" s="179"/>
      <c r="E21" s="181"/>
      <c r="F21" s="297" t="s">
        <v>844</v>
      </c>
      <c r="G21" s="298"/>
      <c r="H21" s="298"/>
      <c r="I21" s="195">
        <f>SUM(K15:K17)</f>
        <v>0</v>
      </c>
      <c r="J21" s="179"/>
      <c r="K21" s="181"/>
      <c r="L21" s="179"/>
      <c r="M21" s="181"/>
      <c r="N21" s="179"/>
      <c r="O21" s="179"/>
      <c r="P21" s="178"/>
      <c r="Q21" s="178"/>
      <c r="R21" s="178"/>
      <c r="S21" s="178"/>
      <c r="T21" s="178"/>
    </row>
    <row r="22" spans="1:20" ht="19.899999999999999" customHeight="1" x14ac:dyDescent="0.25">
      <c r="A22" s="181"/>
      <c r="B22" s="179"/>
      <c r="C22" s="179"/>
      <c r="D22" s="179"/>
      <c r="E22" s="181"/>
      <c r="F22" s="297" t="s">
        <v>845</v>
      </c>
      <c r="G22" s="298"/>
      <c r="H22" s="298"/>
      <c r="I22" s="195">
        <f>SUM(L15:L17)</f>
        <v>0</v>
      </c>
      <c r="J22" s="179"/>
      <c r="K22" s="181"/>
      <c r="L22" s="179"/>
      <c r="M22" s="181"/>
      <c r="N22" s="179"/>
      <c r="O22" s="179"/>
      <c r="P22" s="178"/>
      <c r="Q22" s="178"/>
      <c r="R22" s="178"/>
      <c r="S22" s="178"/>
      <c r="T22" s="178"/>
    </row>
    <row r="23" spans="1:20" ht="19.899999999999999" customHeight="1" x14ac:dyDescent="0.25">
      <c r="A23" s="178"/>
      <c r="B23" s="178"/>
      <c r="C23" s="178"/>
      <c r="D23" s="178"/>
      <c r="E23" s="178"/>
      <c r="F23" s="297" t="s">
        <v>846</v>
      </c>
      <c r="G23" s="298"/>
      <c r="H23" s="298"/>
      <c r="I23" s="196">
        <f>SUM(M15:M17)</f>
        <v>0</v>
      </c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</row>
    <row r="24" spans="1:20" ht="15.75" thickBot="1" x14ac:dyDescent="0.3">
      <c r="A24" s="178"/>
      <c r="B24" s="178"/>
      <c r="C24" s="178"/>
      <c r="D24" s="178"/>
      <c r="E24" s="178"/>
      <c r="F24" s="382"/>
      <c r="G24" s="383"/>
      <c r="H24" s="383"/>
      <c r="I24" s="384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</row>
    <row r="25" spans="1:20" ht="19.899999999999999" customHeight="1" thickBot="1" x14ac:dyDescent="0.3">
      <c r="A25" s="181"/>
      <c r="B25" s="178"/>
      <c r="C25" s="178"/>
      <c r="D25" s="178"/>
      <c r="E25" s="178"/>
      <c r="F25" s="299" t="s">
        <v>847</v>
      </c>
      <c r="G25" s="300"/>
      <c r="H25" s="300"/>
      <c r="I25" s="193">
        <f>SUM(I20:I23)</f>
        <v>0</v>
      </c>
      <c r="J25" s="178"/>
      <c r="K25" s="181"/>
      <c r="L25" s="178"/>
      <c r="M25" s="178"/>
      <c r="N25" s="181"/>
      <c r="O25" s="178"/>
      <c r="P25" s="178"/>
      <c r="Q25" s="178"/>
      <c r="R25" s="178"/>
      <c r="S25" s="178"/>
      <c r="T25" s="178"/>
    </row>
  </sheetData>
  <mergeCells count="48">
    <mergeCell ref="C14:E14"/>
    <mergeCell ref="C15:E15"/>
    <mergeCell ref="C16:E16"/>
    <mergeCell ref="C17:E17"/>
    <mergeCell ref="C18:E18"/>
    <mergeCell ref="A18:B18"/>
    <mergeCell ref="A17:B17"/>
    <mergeCell ref="A16:B16"/>
    <mergeCell ref="F25:H25"/>
    <mergeCell ref="F23:H23"/>
    <mergeCell ref="A14:B14"/>
    <mergeCell ref="A15:B15"/>
    <mergeCell ref="A1:I1"/>
    <mergeCell ref="F24:I24"/>
    <mergeCell ref="F21:H21"/>
    <mergeCell ref="F22:H22"/>
    <mergeCell ref="F20:H20"/>
    <mergeCell ref="A12:I12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8:I9"/>
    <mergeCell ref="A6:B7"/>
    <mergeCell ref="C6:D7"/>
    <mergeCell ref="E6:E7"/>
    <mergeCell ref="F6:G7"/>
    <mergeCell ref="H6:H7"/>
    <mergeCell ref="I6:I7"/>
    <mergeCell ref="I4:I5"/>
    <mergeCell ref="A2:B3"/>
    <mergeCell ref="C2:D3"/>
    <mergeCell ref="E2:E3"/>
    <mergeCell ref="F2:G3"/>
    <mergeCell ref="H2:H3"/>
    <mergeCell ref="I2:I3"/>
    <mergeCell ref="A4:B5"/>
    <mergeCell ref="C4:D5"/>
    <mergeCell ref="E4:E5"/>
    <mergeCell ref="F4:G5"/>
    <mergeCell ref="H4:H5"/>
  </mergeCells>
  <dataValidations count="1">
    <dataValidation type="list" allowBlank="1" showInputMessage="1" showErrorMessage="1" sqref="G15:G17" xr:uid="{9A98F227-37FE-4394-AC82-0FE1E23B19CB}">
      <formula1>$O$15:$O$17</formula1>
    </dataValidation>
  </dataValidations>
  <pageMargins left="0.39400000000000002" right="0.39400000000000002" top="0.59099999999999997" bottom="0.59099999999999997" header="0.5" footer="0.5"/>
  <pageSetup paperSize="0" orientation="landscape"/>
  <headerFooter alignWithMargins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CC4C90-4E21-4117-AAEA-835217909FBE}">
          <x14:formula1>
            <xm:f>'CELKOVÁ REKAPITULACE'!#REF!</xm:f>
          </x14:formula1>
          <xm:sqref>G18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3B636-3E0A-444B-B88B-291F1F52347C}">
  <sheetPr>
    <tabColor rgb="FF92D050"/>
  </sheetPr>
  <dimension ref="A1:AY230"/>
  <sheetViews>
    <sheetView showGridLines="0" zoomScale="130" zoomScaleNormal="130" workbookViewId="0">
      <pane ySplit="3" topLeftCell="A4" activePane="bottomLeft" state="frozen"/>
      <selection pane="bottomLeft" activeCell="AJ7" sqref="AJ7:AL7"/>
    </sheetView>
  </sheetViews>
  <sheetFormatPr defaultColWidth="9.1640625" defaultRowHeight="14.25" x14ac:dyDescent="0.2"/>
  <cols>
    <col min="1" max="1" width="0.6640625" style="155" customWidth="1"/>
    <col min="2" max="2" width="2" style="155" customWidth="1"/>
    <col min="3" max="3" width="5.1640625" style="155" customWidth="1"/>
    <col min="4" max="4" width="0.83203125" style="155" customWidth="1"/>
    <col min="5" max="5" width="1.5" style="155" customWidth="1"/>
    <col min="6" max="6" width="0" style="155" hidden="1" customWidth="1"/>
    <col min="7" max="7" width="9.83203125" style="155" customWidth="1"/>
    <col min="8" max="9" width="0" style="155" hidden="1" customWidth="1"/>
    <col min="10" max="11" width="1.1640625" style="155" customWidth="1"/>
    <col min="12" max="12" width="0.1640625" style="155" customWidth="1"/>
    <col min="13" max="13" width="2" style="155" customWidth="1"/>
    <col min="14" max="14" width="0" style="155" hidden="1" customWidth="1"/>
    <col min="15" max="16" width="0.5" style="155" customWidth="1"/>
    <col min="17" max="17" width="2.5" style="155" customWidth="1"/>
    <col min="18" max="18" width="6.83203125" style="155" customWidth="1"/>
    <col min="19" max="19" width="0.5" style="155" customWidth="1"/>
    <col min="20" max="20" width="1.6640625" style="155" customWidth="1"/>
    <col min="21" max="21" width="4.5" style="155" customWidth="1"/>
    <col min="22" max="22" width="0.5" style="155" customWidth="1"/>
    <col min="23" max="24" width="3.1640625" style="155" customWidth="1"/>
    <col min="25" max="26" width="1.1640625" style="155" customWidth="1"/>
    <col min="27" max="27" width="0" style="155" hidden="1" customWidth="1"/>
    <col min="28" max="28" width="1.33203125" style="155" customWidth="1"/>
    <col min="29" max="29" width="6.33203125" style="155" customWidth="1"/>
    <col min="30" max="30" width="4.5" style="155" customWidth="1"/>
    <col min="31" max="31" width="2.1640625" style="155" customWidth="1"/>
    <col min="32" max="32" width="3" style="155" customWidth="1"/>
    <col min="33" max="33" width="1.83203125" style="155" customWidth="1"/>
    <col min="34" max="34" width="5.1640625" style="155" customWidth="1"/>
    <col min="35" max="35" width="2.6640625" style="155" customWidth="1"/>
    <col min="36" max="36" width="9.6640625" style="155" customWidth="1"/>
    <col min="37" max="37" width="3.83203125" style="155" customWidth="1"/>
    <col min="38" max="38" width="6" style="155" customWidth="1"/>
    <col min="39" max="39" width="0.5" style="155" customWidth="1"/>
    <col min="40" max="40" width="0" style="155" hidden="1" customWidth="1"/>
    <col min="41" max="41" width="7.1640625" style="155" customWidth="1"/>
    <col min="42" max="42" width="3.83203125" style="155" customWidth="1"/>
    <col min="43" max="43" width="8.1640625" style="155" customWidth="1"/>
    <col min="44" max="44" width="1.5" style="155" customWidth="1"/>
    <col min="45" max="45" width="16.6640625" style="155" customWidth="1"/>
    <col min="46" max="46" width="0.6640625" style="155" customWidth="1"/>
    <col min="47" max="50" width="9.1640625" style="155"/>
    <col min="51" max="51" width="33.5" style="155" customWidth="1"/>
    <col min="52" max="16384" width="9.1640625" style="155"/>
  </cols>
  <sheetData>
    <row r="1" spans="1:51" ht="12" customHeight="1" x14ac:dyDescent="0.2">
      <c r="A1" s="419" t="s">
        <v>831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19"/>
      <c r="AS1" s="419"/>
      <c r="AU1" s="312" t="s">
        <v>842</v>
      </c>
      <c r="AV1" s="312"/>
      <c r="AW1" s="312"/>
      <c r="AX1" s="312"/>
      <c r="AY1" s="175">
        <f>AJ42+AJ66+AJ80+AJ107+AJ114+AJ127+AJ167+AJ194+AJ211</f>
        <v>0</v>
      </c>
    </row>
    <row r="2" spans="1:51" ht="12" customHeight="1" x14ac:dyDescent="0.2">
      <c r="A2" s="419"/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19"/>
      <c r="AS2" s="419"/>
      <c r="AU2" s="313" t="s">
        <v>823</v>
      </c>
      <c r="AV2" s="313"/>
      <c r="AW2" s="313"/>
      <c r="AX2" s="313"/>
      <c r="AY2" s="176">
        <f>AJ221</f>
        <v>0</v>
      </c>
    </row>
    <row r="3" spans="1:51" ht="12" customHeight="1" x14ac:dyDescent="0.2">
      <c r="A3" s="419"/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419"/>
      <c r="AM3" s="419"/>
      <c r="AN3" s="419"/>
      <c r="AO3" s="419"/>
      <c r="AP3" s="419"/>
      <c r="AQ3" s="419"/>
      <c r="AR3" s="419"/>
      <c r="AS3" s="419"/>
      <c r="AU3" s="314" t="s">
        <v>841</v>
      </c>
      <c r="AV3" s="314"/>
      <c r="AW3" s="314"/>
      <c r="AX3" s="314"/>
      <c r="AY3" s="177">
        <f>AJ230</f>
        <v>0</v>
      </c>
    </row>
    <row r="4" spans="1:51" ht="17.100000000000001" customHeight="1" x14ac:dyDescent="0.2">
      <c r="B4" s="399" t="s">
        <v>535</v>
      </c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  <c r="AI4" s="390"/>
      <c r="AJ4" s="390"/>
      <c r="AK4" s="390"/>
      <c r="AL4" s="390"/>
      <c r="AM4" s="390"/>
      <c r="AN4" s="390"/>
      <c r="AO4" s="390"/>
      <c r="AP4" s="390"/>
      <c r="AQ4" s="390"/>
      <c r="AR4" s="390"/>
      <c r="AS4" s="390"/>
    </row>
    <row r="5" spans="1:51" ht="2.85" customHeight="1" x14ac:dyDescent="0.2"/>
    <row r="6" spans="1:51" x14ac:dyDescent="0.2">
      <c r="B6" s="400" t="s">
        <v>536</v>
      </c>
      <c r="C6" s="401"/>
      <c r="D6" s="401"/>
      <c r="E6" s="402" t="s">
        <v>537</v>
      </c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2" t="s">
        <v>538</v>
      </c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1"/>
      <c r="AG6" s="401"/>
      <c r="AH6" s="401"/>
      <c r="AI6" s="401"/>
      <c r="AJ6" s="400" t="s">
        <v>539</v>
      </c>
      <c r="AK6" s="401"/>
      <c r="AL6" s="401"/>
      <c r="AM6" s="400" t="s">
        <v>60</v>
      </c>
      <c r="AN6" s="401"/>
      <c r="AO6" s="401"/>
      <c r="AP6" s="401"/>
      <c r="AQ6" s="164" t="s">
        <v>540</v>
      </c>
      <c r="AR6" s="400" t="s">
        <v>541</v>
      </c>
      <c r="AS6" s="401"/>
    </row>
    <row r="7" spans="1:51" ht="25.15" customHeight="1" x14ac:dyDescent="0.2">
      <c r="B7" s="405">
        <v>1</v>
      </c>
      <c r="C7" s="390"/>
      <c r="D7" s="390"/>
      <c r="E7" s="391" t="s">
        <v>0</v>
      </c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1" t="s">
        <v>542</v>
      </c>
      <c r="Q7" s="390"/>
      <c r="R7" s="390"/>
      <c r="S7" s="390"/>
      <c r="T7" s="390"/>
      <c r="U7" s="390"/>
      <c r="V7" s="390"/>
      <c r="W7" s="390"/>
      <c r="X7" s="390"/>
      <c r="Y7" s="390"/>
      <c r="Z7" s="390"/>
      <c r="AA7" s="390"/>
      <c r="AB7" s="390"/>
      <c r="AC7" s="390"/>
      <c r="AD7" s="390"/>
      <c r="AE7" s="390"/>
      <c r="AF7" s="390"/>
      <c r="AG7" s="390"/>
      <c r="AH7" s="390"/>
      <c r="AI7" s="390"/>
      <c r="AJ7" s="403">
        <v>0</v>
      </c>
      <c r="AK7" s="404"/>
      <c r="AL7" s="404"/>
      <c r="AM7" s="405" t="s">
        <v>543</v>
      </c>
      <c r="AN7" s="390"/>
      <c r="AO7" s="390"/>
      <c r="AP7" s="390"/>
      <c r="AQ7" s="158" t="s">
        <v>0</v>
      </c>
      <c r="AR7" s="408">
        <f>AJ7*AM7</f>
        <v>0</v>
      </c>
      <c r="AS7" s="409"/>
    </row>
    <row r="8" spans="1:51" ht="15" customHeight="1" x14ac:dyDescent="0.2">
      <c r="B8" s="385" t="s">
        <v>832</v>
      </c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5"/>
      <c r="AM8" s="385"/>
      <c r="AN8" s="385"/>
      <c r="AO8" s="385"/>
      <c r="AP8" s="385"/>
      <c r="AQ8" s="385"/>
      <c r="AR8" s="386">
        <f>AR7</f>
        <v>0</v>
      </c>
      <c r="AS8" s="386"/>
    </row>
    <row r="9" spans="1:51" ht="15" customHeight="1" x14ac:dyDescent="0.2"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4"/>
      <c r="AS9" s="154"/>
    </row>
    <row r="10" spans="1:51" ht="25.15" customHeight="1" x14ac:dyDescent="0.2">
      <c r="B10" s="405">
        <v>2</v>
      </c>
      <c r="C10" s="390"/>
      <c r="D10" s="390"/>
      <c r="E10" s="391" t="s">
        <v>544</v>
      </c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1" t="s">
        <v>545</v>
      </c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403">
        <v>0</v>
      </c>
      <c r="AK10" s="404"/>
      <c r="AL10" s="404"/>
      <c r="AM10" s="413" t="s">
        <v>546</v>
      </c>
      <c r="AN10" s="414"/>
      <c r="AO10" s="414"/>
      <c r="AP10" s="414"/>
      <c r="AQ10" s="158" t="s">
        <v>211</v>
      </c>
      <c r="AR10" s="408">
        <f>AJ10*AM10</f>
        <v>0</v>
      </c>
      <c r="AS10" s="409"/>
    </row>
    <row r="11" spans="1:51" ht="25.15" customHeight="1" x14ac:dyDescent="0.2">
      <c r="B11" s="405">
        <v>3</v>
      </c>
      <c r="C11" s="390"/>
      <c r="D11" s="390"/>
      <c r="E11" s="391" t="s">
        <v>547</v>
      </c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1" t="s">
        <v>548</v>
      </c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403">
        <v>0</v>
      </c>
      <c r="AK11" s="404"/>
      <c r="AL11" s="404"/>
      <c r="AM11" s="413" t="s">
        <v>543</v>
      </c>
      <c r="AN11" s="414"/>
      <c r="AO11" s="414"/>
      <c r="AP11" s="414"/>
      <c r="AQ11" s="158" t="s">
        <v>211</v>
      </c>
      <c r="AR11" s="408">
        <f t="shared" ref="AR11:AR36" si="0">AJ11*AM11</f>
        <v>0</v>
      </c>
      <c r="AS11" s="409"/>
    </row>
    <row r="12" spans="1:51" ht="25.15" customHeight="1" x14ac:dyDescent="0.2">
      <c r="B12" s="405">
        <v>4</v>
      </c>
      <c r="C12" s="390"/>
      <c r="D12" s="390"/>
      <c r="E12" s="391" t="s">
        <v>549</v>
      </c>
      <c r="F12" s="390"/>
      <c r="G12" s="390"/>
      <c r="H12" s="390"/>
      <c r="I12" s="390"/>
      <c r="J12" s="390"/>
      <c r="K12" s="390"/>
      <c r="L12" s="390"/>
      <c r="M12" s="390"/>
      <c r="N12" s="390"/>
      <c r="O12" s="390"/>
      <c r="P12" s="391" t="s">
        <v>550</v>
      </c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403">
        <v>0</v>
      </c>
      <c r="AK12" s="404"/>
      <c r="AL12" s="404"/>
      <c r="AM12" s="413" t="s">
        <v>551</v>
      </c>
      <c r="AN12" s="414"/>
      <c r="AO12" s="414"/>
      <c r="AP12" s="414"/>
      <c r="AQ12" s="158" t="s">
        <v>211</v>
      </c>
      <c r="AR12" s="408">
        <f t="shared" si="0"/>
        <v>0</v>
      </c>
      <c r="AS12" s="409"/>
    </row>
    <row r="13" spans="1:51" ht="25.15" customHeight="1" x14ac:dyDescent="0.2">
      <c r="B13" s="405">
        <v>5</v>
      </c>
      <c r="C13" s="390"/>
      <c r="D13" s="390"/>
      <c r="E13" s="391" t="s">
        <v>552</v>
      </c>
      <c r="F13" s="390"/>
      <c r="G13" s="390"/>
      <c r="H13" s="390"/>
      <c r="I13" s="390"/>
      <c r="J13" s="390"/>
      <c r="K13" s="390"/>
      <c r="L13" s="390"/>
      <c r="M13" s="390"/>
      <c r="N13" s="390"/>
      <c r="O13" s="390"/>
      <c r="P13" s="391" t="s">
        <v>553</v>
      </c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403">
        <v>0</v>
      </c>
      <c r="AK13" s="404"/>
      <c r="AL13" s="404"/>
      <c r="AM13" s="413" t="s">
        <v>543</v>
      </c>
      <c r="AN13" s="414"/>
      <c r="AO13" s="414"/>
      <c r="AP13" s="414"/>
      <c r="AQ13" s="158" t="s">
        <v>211</v>
      </c>
      <c r="AR13" s="408">
        <f t="shared" si="0"/>
        <v>0</v>
      </c>
      <c r="AS13" s="409"/>
    </row>
    <row r="14" spans="1:51" ht="25.15" customHeight="1" x14ac:dyDescent="0.2">
      <c r="B14" s="405">
        <v>6</v>
      </c>
      <c r="C14" s="390"/>
      <c r="D14" s="390"/>
      <c r="E14" s="391" t="s">
        <v>554</v>
      </c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1" t="s">
        <v>555</v>
      </c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403">
        <v>0</v>
      </c>
      <c r="AK14" s="404"/>
      <c r="AL14" s="404"/>
      <c r="AM14" s="413" t="s">
        <v>556</v>
      </c>
      <c r="AN14" s="414"/>
      <c r="AO14" s="414"/>
      <c r="AP14" s="414"/>
      <c r="AQ14" s="158" t="s">
        <v>229</v>
      </c>
      <c r="AR14" s="408">
        <f t="shared" si="0"/>
        <v>0</v>
      </c>
      <c r="AS14" s="409"/>
    </row>
    <row r="15" spans="1:51" ht="25.15" customHeight="1" x14ac:dyDescent="0.2">
      <c r="B15" s="405">
        <v>7</v>
      </c>
      <c r="C15" s="390"/>
      <c r="D15" s="390"/>
      <c r="E15" s="391" t="s">
        <v>554</v>
      </c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1" t="s">
        <v>557</v>
      </c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403">
        <v>0</v>
      </c>
      <c r="AK15" s="404"/>
      <c r="AL15" s="404"/>
      <c r="AM15" s="413" t="s">
        <v>558</v>
      </c>
      <c r="AN15" s="414"/>
      <c r="AO15" s="414"/>
      <c r="AP15" s="414"/>
      <c r="AQ15" s="158" t="s">
        <v>229</v>
      </c>
      <c r="AR15" s="408">
        <f t="shared" si="0"/>
        <v>0</v>
      </c>
      <c r="AS15" s="409"/>
    </row>
    <row r="16" spans="1:51" ht="25.15" customHeight="1" x14ac:dyDescent="0.2">
      <c r="B16" s="405">
        <v>8</v>
      </c>
      <c r="C16" s="390"/>
      <c r="D16" s="390"/>
      <c r="E16" s="391" t="s">
        <v>559</v>
      </c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1" t="s">
        <v>560</v>
      </c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0"/>
      <c r="AG16" s="390"/>
      <c r="AH16" s="390"/>
      <c r="AI16" s="390"/>
      <c r="AJ16" s="403">
        <v>0</v>
      </c>
      <c r="AK16" s="404"/>
      <c r="AL16" s="404"/>
      <c r="AM16" s="413" t="s">
        <v>561</v>
      </c>
      <c r="AN16" s="414"/>
      <c r="AO16" s="414"/>
      <c r="AP16" s="414"/>
      <c r="AQ16" s="158" t="s">
        <v>229</v>
      </c>
      <c r="AR16" s="408">
        <f t="shared" si="0"/>
        <v>0</v>
      </c>
      <c r="AS16" s="409"/>
    </row>
    <row r="17" spans="2:45" ht="25.15" customHeight="1" x14ac:dyDescent="0.2">
      <c r="B17" s="405">
        <v>9</v>
      </c>
      <c r="C17" s="390"/>
      <c r="D17" s="390"/>
      <c r="E17" s="391" t="s">
        <v>562</v>
      </c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1" t="s">
        <v>563</v>
      </c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403">
        <v>0</v>
      </c>
      <c r="AK17" s="404"/>
      <c r="AL17" s="404"/>
      <c r="AM17" s="413" t="s">
        <v>551</v>
      </c>
      <c r="AN17" s="414"/>
      <c r="AO17" s="414"/>
      <c r="AP17" s="414"/>
      <c r="AQ17" s="158" t="s">
        <v>229</v>
      </c>
      <c r="AR17" s="408">
        <f t="shared" si="0"/>
        <v>0</v>
      </c>
      <c r="AS17" s="409"/>
    </row>
    <row r="18" spans="2:45" ht="25.15" customHeight="1" x14ac:dyDescent="0.2">
      <c r="B18" s="405">
        <v>10</v>
      </c>
      <c r="C18" s="390"/>
      <c r="D18" s="390"/>
      <c r="E18" s="391" t="s">
        <v>564</v>
      </c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1" t="s">
        <v>565</v>
      </c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403">
        <v>0</v>
      </c>
      <c r="AK18" s="404"/>
      <c r="AL18" s="404"/>
      <c r="AM18" s="413" t="s">
        <v>566</v>
      </c>
      <c r="AN18" s="414"/>
      <c r="AO18" s="414"/>
      <c r="AP18" s="414"/>
      <c r="AQ18" s="158" t="s">
        <v>229</v>
      </c>
      <c r="AR18" s="408">
        <f t="shared" si="0"/>
        <v>0</v>
      </c>
      <c r="AS18" s="409"/>
    </row>
    <row r="19" spans="2:45" ht="25.15" customHeight="1" x14ac:dyDescent="0.2">
      <c r="B19" s="405">
        <v>11</v>
      </c>
      <c r="C19" s="390"/>
      <c r="D19" s="390"/>
      <c r="E19" s="391" t="s">
        <v>567</v>
      </c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391" t="s">
        <v>568</v>
      </c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403">
        <v>0</v>
      </c>
      <c r="AK19" s="404"/>
      <c r="AL19" s="404"/>
      <c r="AM19" s="413" t="s">
        <v>569</v>
      </c>
      <c r="AN19" s="414"/>
      <c r="AO19" s="414"/>
      <c r="AP19" s="414"/>
      <c r="AQ19" s="158" t="s">
        <v>229</v>
      </c>
      <c r="AR19" s="408">
        <f t="shared" si="0"/>
        <v>0</v>
      </c>
      <c r="AS19" s="409"/>
    </row>
    <row r="20" spans="2:45" ht="25.15" customHeight="1" x14ac:dyDescent="0.2">
      <c r="B20" s="405">
        <v>12</v>
      </c>
      <c r="C20" s="390"/>
      <c r="D20" s="390"/>
      <c r="E20" s="391" t="s">
        <v>570</v>
      </c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1" t="s">
        <v>571</v>
      </c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403">
        <v>0</v>
      </c>
      <c r="AK20" s="404"/>
      <c r="AL20" s="404"/>
      <c r="AM20" s="413" t="s">
        <v>572</v>
      </c>
      <c r="AN20" s="414"/>
      <c r="AO20" s="414"/>
      <c r="AP20" s="414"/>
      <c r="AQ20" s="158" t="s">
        <v>229</v>
      </c>
      <c r="AR20" s="408">
        <f t="shared" si="0"/>
        <v>0</v>
      </c>
      <c r="AS20" s="409"/>
    </row>
    <row r="21" spans="2:45" ht="25.15" customHeight="1" x14ac:dyDescent="0.2">
      <c r="B21" s="405">
        <v>13</v>
      </c>
      <c r="C21" s="390"/>
      <c r="D21" s="390"/>
      <c r="E21" s="391" t="s">
        <v>573</v>
      </c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1" t="s">
        <v>574</v>
      </c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403">
        <v>0</v>
      </c>
      <c r="AK21" s="404"/>
      <c r="AL21" s="404"/>
      <c r="AM21" s="413" t="s">
        <v>575</v>
      </c>
      <c r="AN21" s="414"/>
      <c r="AO21" s="414"/>
      <c r="AP21" s="414"/>
      <c r="AQ21" s="158" t="s">
        <v>211</v>
      </c>
      <c r="AR21" s="408">
        <f t="shared" si="0"/>
        <v>0</v>
      </c>
      <c r="AS21" s="409"/>
    </row>
    <row r="22" spans="2:45" ht="25.15" customHeight="1" x14ac:dyDescent="0.2">
      <c r="B22" s="405">
        <v>14</v>
      </c>
      <c r="C22" s="390"/>
      <c r="D22" s="390"/>
      <c r="E22" s="391" t="s">
        <v>576</v>
      </c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1" t="s">
        <v>577</v>
      </c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403">
        <v>0</v>
      </c>
      <c r="AK22" s="404"/>
      <c r="AL22" s="404"/>
      <c r="AM22" s="413" t="s">
        <v>578</v>
      </c>
      <c r="AN22" s="414"/>
      <c r="AO22" s="414"/>
      <c r="AP22" s="414"/>
      <c r="AQ22" s="158" t="s">
        <v>229</v>
      </c>
      <c r="AR22" s="408">
        <f t="shared" si="0"/>
        <v>0</v>
      </c>
      <c r="AS22" s="409"/>
    </row>
    <row r="23" spans="2:45" ht="25.15" customHeight="1" x14ac:dyDescent="0.2">
      <c r="B23" s="405">
        <v>15</v>
      </c>
      <c r="C23" s="390"/>
      <c r="D23" s="390"/>
      <c r="E23" s="391" t="s">
        <v>579</v>
      </c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1" t="s">
        <v>580</v>
      </c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403">
        <v>0</v>
      </c>
      <c r="AK23" s="404"/>
      <c r="AL23" s="404"/>
      <c r="AM23" s="413" t="s">
        <v>581</v>
      </c>
      <c r="AN23" s="414"/>
      <c r="AO23" s="414"/>
      <c r="AP23" s="414"/>
      <c r="AQ23" s="158" t="s">
        <v>229</v>
      </c>
      <c r="AR23" s="408">
        <f t="shared" si="0"/>
        <v>0</v>
      </c>
      <c r="AS23" s="409"/>
    </row>
    <row r="24" spans="2:45" ht="25.15" customHeight="1" x14ac:dyDescent="0.2">
      <c r="B24" s="405">
        <v>16</v>
      </c>
      <c r="C24" s="390"/>
      <c r="D24" s="390"/>
      <c r="E24" s="391" t="s">
        <v>582</v>
      </c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1" t="s">
        <v>583</v>
      </c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403">
        <v>0</v>
      </c>
      <c r="AK24" s="404"/>
      <c r="AL24" s="404"/>
      <c r="AM24" s="413">
        <v>3445</v>
      </c>
      <c r="AN24" s="414"/>
      <c r="AO24" s="414"/>
      <c r="AP24" s="414"/>
      <c r="AQ24" s="158" t="s">
        <v>229</v>
      </c>
      <c r="AR24" s="408">
        <f t="shared" si="0"/>
        <v>0</v>
      </c>
      <c r="AS24" s="409"/>
    </row>
    <row r="25" spans="2:45" ht="25.15" customHeight="1" x14ac:dyDescent="0.2">
      <c r="B25" s="405">
        <v>17</v>
      </c>
      <c r="C25" s="390"/>
      <c r="D25" s="390"/>
      <c r="E25" s="391" t="s">
        <v>584</v>
      </c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1" t="s">
        <v>585</v>
      </c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403">
        <v>0</v>
      </c>
      <c r="AK25" s="404"/>
      <c r="AL25" s="404"/>
      <c r="AM25" s="413" t="s">
        <v>586</v>
      </c>
      <c r="AN25" s="414"/>
      <c r="AO25" s="414"/>
      <c r="AP25" s="414"/>
      <c r="AQ25" s="158" t="s">
        <v>229</v>
      </c>
      <c r="AR25" s="408">
        <f t="shared" si="0"/>
        <v>0</v>
      </c>
      <c r="AS25" s="409"/>
    </row>
    <row r="26" spans="2:45" ht="25.15" customHeight="1" x14ac:dyDescent="0.2">
      <c r="B26" s="405">
        <v>18</v>
      </c>
      <c r="C26" s="390"/>
      <c r="D26" s="390"/>
      <c r="E26" s="391" t="s">
        <v>587</v>
      </c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1" t="s">
        <v>588</v>
      </c>
      <c r="Q26" s="390"/>
      <c r="R26" s="390"/>
      <c r="S26" s="390"/>
      <c r="T26" s="390"/>
      <c r="U26" s="390"/>
      <c r="V26" s="390"/>
      <c r="W26" s="390"/>
      <c r="X26" s="390"/>
      <c r="Y26" s="390"/>
      <c r="Z26" s="390"/>
      <c r="AA26" s="390"/>
      <c r="AB26" s="390"/>
      <c r="AC26" s="390"/>
      <c r="AD26" s="390"/>
      <c r="AE26" s="390"/>
      <c r="AF26" s="390"/>
      <c r="AG26" s="390"/>
      <c r="AH26" s="390"/>
      <c r="AI26" s="390"/>
      <c r="AJ26" s="403">
        <v>0</v>
      </c>
      <c r="AK26" s="404"/>
      <c r="AL26" s="404"/>
      <c r="AM26" s="413" t="s">
        <v>589</v>
      </c>
      <c r="AN26" s="414"/>
      <c r="AO26" s="414"/>
      <c r="AP26" s="414"/>
      <c r="AQ26" s="158" t="s">
        <v>211</v>
      </c>
      <c r="AR26" s="408">
        <f t="shared" si="0"/>
        <v>0</v>
      </c>
      <c r="AS26" s="409"/>
    </row>
    <row r="27" spans="2:45" ht="25.15" customHeight="1" x14ac:dyDescent="0.2">
      <c r="B27" s="405">
        <v>19</v>
      </c>
      <c r="C27" s="390"/>
      <c r="D27" s="390"/>
      <c r="E27" s="391" t="s">
        <v>590</v>
      </c>
      <c r="F27" s="390"/>
      <c r="G27" s="390"/>
      <c r="H27" s="390"/>
      <c r="I27" s="390"/>
      <c r="J27" s="390"/>
      <c r="K27" s="390"/>
      <c r="L27" s="390"/>
      <c r="M27" s="390"/>
      <c r="N27" s="390"/>
      <c r="O27" s="390"/>
      <c r="P27" s="391" t="s">
        <v>591</v>
      </c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403">
        <v>0</v>
      </c>
      <c r="AK27" s="404"/>
      <c r="AL27" s="404"/>
      <c r="AM27" s="413" t="s">
        <v>592</v>
      </c>
      <c r="AN27" s="414"/>
      <c r="AO27" s="414"/>
      <c r="AP27" s="414"/>
      <c r="AQ27" s="158" t="s">
        <v>211</v>
      </c>
      <c r="AR27" s="408">
        <f t="shared" si="0"/>
        <v>0</v>
      </c>
      <c r="AS27" s="409"/>
    </row>
    <row r="28" spans="2:45" ht="25.15" customHeight="1" x14ac:dyDescent="0.2">
      <c r="B28" s="405">
        <v>20</v>
      </c>
      <c r="C28" s="390"/>
      <c r="D28" s="390"/>
      <c r="E28" s="391" t="s">
        <v>593</v>
      </c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1" t="s">
        <v>594</v>
      </c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403">
        <v>0</v>
      </c>
      <c r="AK28" s="404"/>
      <c r="AL28" s="404"/>
      <c r="AM28" s="413" t="s">
        <v>546</v>
      </c>
      <c r="AN28" s="414"/>
      <c r="AO28" s="414"/>
      <c r="AP28" s="414"/>
      <c r="AQ28" s="158" t="s">
        <v>211</v>
      </c>
      <c r="AR28" s="408">
        <f t="shared" si="0"/>
        <v>0</v>
      </c>
      <c r="AS28" s="409"/>
    </row>
    <row r="29" spans="2:45" ht="25.15" customHeight="1" x14ac:dyDescent="0.2">
      <c r="B29" s="405">
        <v>21</v>
      </c>
      <c r="C29" s="390"/>
      <c r="D29" s="390"/>
      <c r="E29" s="391" t="s">
        <v>595</v>
      </c>
      <c r="F29" s="390"/>
      <c r="G29" s="390"/>
      <c r="H29" s="390"/>
      <c r="I29" s="390"/>
      <c r="J29" s="390"/>
      <c r="K29" s="390"/>
      <c r="L29" s="390"/>
      <c r="M29" s="390"/>
      <c r="N29" s="390"/>
      <c r="O29" s="390"/>
      <c r="P29" s="391" t="s">
        <v>596</v>
      </c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403">
        <v>0</v>
      </c>
      <c r="AK29" s="404"/>
      <c r="AL29" s="404"/>
      <c r="AM29" s="413" t="s">
        <v>551</v>
      </c>
      <c r="AN29" s="414"/>
      <c r="AO29" s="414"/>
      <c r="AP29" s="414"/>
      <c r="AQ29" s="158" t="s">
        <v>211</v>
      </c>
      <c r="AR29" s="408">
        <f t="shared" si="0"/>
        <v>0</v>
      </c>
      <c r="AS29" s="409"/>
    </row>
    <row r="30" spans="2:45" ht="25.15" customHeight="1" x14ac:dyDescent="0.2">
      <c r="B30" s="405">
        <v>22</v>
      </c>
      <c r="C30" s="390"/>
      <c r="D30" s="390"/>
      <c r="E30" s="391" t="s">
        <v>597</v>
      </c>
      <c r="F30" s="390"/>
      <c r="G30" s="390"/>
      <c r="H30" s="390"/>
      <c r="I30" s="390"/>
      <c r="J30" s="390"/>
      <c r="K30" s="390"/>
      <c r="L30" s="390"/>
      <c r="M30" s="390"/>
      <c r="N30" s="390"/>
      <c r="O30" s="390"/>
      <c r="P30" s="391" t="s">
        <v>598</v>
      </c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403">
        <v>0</v>
      </c>
      <c r="AK30" s="404"/>
      <c r="AL30" s="404"/>
      <c r="AM30" s="413" t="s">
        <v>551</v>
      </c>
      <c r="AN30" s="414"/>
      <c r="AO30" s="414"/>
      <c r="AP30" s="414"/>
      <c r="AQ30" s="158" t="s">
        <v>211</v>
      </c>
      <c r="AR30" s="408">
        <f t="shared" si="0"/>
        <v>0</v>
      </c>
      <c r="AS30" s="409"/>
    </row>
    <row r="31" spans="2:45" ht="25.15" customHeight="1" x14ac:dyDescent="0.2">
      <c r="B31" s="405">
        <v>23</v>
      </c>
      <c r="C31" s="390"/>
      <c r="D31" s="390"/>
      <c r="E31" s="391" t="s">
        <v>599</v>
      </c>
      <c r="F31" s="390"/>
      <c r="G31" s="390"/>
      <c r="H31" s="390"/>
      <c r="I31" s="390"/>
      <c r="J31" s="390"/>
      <c r="K31" s="390"/>
      <c r="L31" s="390"/>
      <c r="M31" s="390"/>
      <c r="N31" s="390"/>
      <c r="O31" s="390"/>
      <c r="P31" s="391" t="s">
        <v>600</v>
      </c>
      <c r="Q31" s="390"/>
      <c r="R31" s="390"/>
      <c r="S31" s="390"/>
      <c r="T31" s="390"/>
      <c r="U31" s="390"/>
      <c r="V31" s="390"/>
      <c r="W31" s="390"/>
      <c r="X31" s="390"/>
      <c r="Y31" s="390"/>
      <c r="Z31" s="390"/>
      <c r="AA31" s="390"/>
      <c r="AB31" s="390"/>
      <c r="AC31" s="390"/>
      <c r="AD31" s="390"/>
      <c r="AE31" s="390"/>
      <c r="AF31" s="390"/>
      <c r="AG31" s="390"/>
      <c r="AH31" s="390"/>
      <c r="AI31" s="390"/>
      <c r="AJ31" s="403">
        <v>0</v>
      </c>
      <c r="AK31" s="404"/>
      <c r="AL31" s="404"/>
      <c r="AM31" s="413" t="s">
        <v>601</v>
      </c>
      <c r="AN31" s="414"/>
      <c r="AO31" s="414"/>
      <c r="AP31" s="414"/>
      <c r="AQ31" s="158" t="s">
        <v>211</v>
      </c>
      <c r="AR31" s="408">
        <f t="shared" si="0"/>
        <v>0</v>
      </c>
      <c r="AS31" s="409"/>
    </row>
    <row r="32" spans="2:45" ht="25.15" customHeight="1" x14ac:dyDescent="0.2">
      <c r="B32" s="405">
        <v>24</v>
      </c>
      <c r="C32" s="390"/>
      <c r="D32" s="390"/>
      <c r="E32" s="391" t="s">
        <v>602</v>
      </c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1" t="s">
        <v>603</v>
      </c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403">
        <v>0</v>
      </c>
      <c r="AK32" s="404"/>
      <c r="AL32" s="404"/>
      <c r="AM32" s="413" t="s">
        <v>601</v>
      </c>
      <c r="AN32" s="414"/>
      <c r="AO32" s="414"/>
      <c r="AP32" s="414"/>
      <c r="AQ32" s="158" t="s">
        <v>211</v>
      </c>
      <c r="AR32" s="408">
        <f t="shared" si="0"/>
        <v>0</v>
      </c>
      <c r="AS32" s="409"/>
    </row>
    <row r="33" spans="2:45" ht="25.15" customHeight="1" x14ac:dyDescent="0.2">
      <c r="B33" s="405">
        <v>25</v>
      </c>
      <c r="C33" s="390"/>
      <c r="D33" s="390"/>
      <c r="E33" s="391" t="s">
        <v>604</v>
      </c>
      <c r="F33" s="390"/>
      <c r="G33" s="390"/>
      <c r="H33" s="390"/>
      <c r="I33" s="390"/>
      <c r="J33" s="390"/>
      <c r="K33" s="390"/>
      <c r="L33" s="390"/>
      <c r="M33" s="390"/>
      <c r="N33" s="390"/>
      <c r="O33" s="390"/>
      <c r="P33" s="391" t="s">
        <v>605</v>
      </c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390"/>
      <c r="AG33" s="390"/>
      <c r="AH33" s="390"/>
      <c r="AI33" s="390"/>
      <c r="AJ33" s="403">
        <v>0</v>
      </c>
      <c r="AK33" s="404"/>
      <c r="AL33" s="404"/>
      <c r="AM33" s="413" t="s">
        <v>601</v>
      </c>
      <c r="AN33" s="414"/>
      <c r="AO33" s="414"/>
      <c r="AP33" s="414"/>
      <c r="AQ33" s="158" t="s">
        <v>211</v>
      </c>
      <c r="AR33" s="408">
        <f t="shared" si="0"/>
        <v>0</v>
      </c>
      <c r="AS33" s="409"/>
    </row>
    <row r="34" spans="2:45" ht="25.15" customHeight="1" x14ac:dyDescent="0.2">
      <c r="B34" s="405">
        <v>26</v>
      </c>
      <c r="C34" s="390"/>
      <c r="D34" s="390"/>
      <c r="E34" s="391" t="s">
        <v>606</v>
      </c>
      <c r="F34" s="390"/>
      <c r="G34" s="390"/>
      <c r="H34" s="390"/>
      <c r="I34" s="390"/>
      <c r="J34" s="390"/>
      <c r="K34" s="390"/>
      <c r="L34" s="390"/>
      <c r="M34" s="390"/>
      <c r="N34" s="390"/>
      <c r="O34" s="390"/>
      <c r="P34" s="391" t="s">
        <v>607</v>
      </c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403">
        <v>0</v>
      </c>
      <c r="AK34" s="404"/>
      <c r="AL34" s="404"/>
      <c r="AM34" s="413" t="s">
        <v>608</v>
      </c>
      <c r="AN34" s="414"/>
      <c r="AO34" s="414"/>
      <c r="AP34" s="414"/>
      <c r="AQ34" s="158" t="s">
        <v>211</v>
      </c>
      <c r="AR34" s="408">
        <f t="shared" si="0"/>
        <v>0</v>
      </c>
      <c r="AS34" s="409"/>
    </row>
    <row r="35" spans="2:45" ht="25.15" customHeight="1" x14ac:dyDescent="0.2">
      <c r="B35" s="405">
        <v>27</v>
      </c>
      <c r="C35" s="390"/>
      <c r="D35" s="390"/>
      <c r="E35" s="391" t="s">
        <v>609</v>
      </c>
      <c r="F35" s="390"/>
      <c r="G35" s="390"/>
      <c r="H35" s="390"/>
      <c r="I35" s="390"/>
      <c r="J35" s="390"/>
      <c r="K35" s="390"/>
      <c r="L35" s="390"/>
      <c r="M35" s="390"/>
      <c r="N35" s="390"/>
      <c r="O35" s="390"/>
      <c r="P35" s="391" t="s">
        <v>610</v>
      </c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403">
        <v>0</v>
      </c>
      <c r="AK35" s="404"/>
      <c r="AL35" s="404"/>
      <c r="AM35" s="413" t="s">
        <v>581</v>
      </c>
      <c r="AN35" s="414"/>
      <c r="AO35" s="414"/>
      <c r="AP35" s="414"/>
      <c r="AQ35" s="158" t="s">
        <v>211</v>
      </c>
      <c r="AR35" s="408">
        <f t="shared" si="0"/>
        <v>0</v>
      </c>
      <c r="AS35" s="409"/>
    </row>
    <row r="36" spans="2:45" ht="25.15" customHeight="1" x14ac:dyDescent="0.2">
      <c r="B36" s="405">
        <v>28</v>
      </c>
      <c r="C36" s="390"/>
      <c r="D36" s="390"/>
      <c r="E36" s="391" t="s">
        <v>611</v>
      </c>
      <c r="F36" s="390"/>
      <c r="G36" s="390"/>
      <c r="H36" s="390"/>
      <c r="I36" s="390"/>
      <c r="J36" s="390"/>
      <c r="K36" s="390"/>
      <c r="L36" s="390"/>
      <c r="M36" s="390"/>
      <c r="N36" s="390"/>
      <c r="O36" s="390"/>
      <c r="P36" s="391" t="s">
        <v>612</v>
      </c>
      <c r="Q36" s="390"/>
      <c r="R36" s="390"/>
      <c r="S36" s="390"/>
      <c r="T36" s="390"/>
      <c r="U36" s="390"/>
      <c r="V36" s="390"/>
      <c r="W36" s="390"/>
      <c r="X36" s="390"/>
      <c r="Y36" s="390"/>
      <c r="Z36" s="390"/>
      <c r="AA36" s="390"/>
      <c r="AB36" s="390"/>
      <c r="AC36" s="390"/>
      <c r="AD36" s="390"/>
      <c r="AE36" s="390"/>
      <c r="AF36" s="390"/>
      <c r="AG36" s="390"/>
      <c r="AH36" s="390"/>
      <c r="AI36" s="390"/>
      <c r="AJ36" s="403">
        <v>0</v>
      </c>
      <c r="AK36" s="404"/>
      <c r="AL36" s="404"/>
      <c r="AM36" s="413" t="s">
        <v>543</v>
      </c>
      <c r="AN36" s="414"/>
      <c r="AO36" s="414"/>
      <c r="AP36" s="414"/>
      <c r="AQ36" s="158" t="s">
        <v>211</v>
      </c>
      <c r="AR36" s="408">
        <f t="shared" si="0"/>
        <v>0</v>
      </c>
      <c r="AS36" s="409"/>
    </row>
    <row r="37" spans="2:45" ht="15" customHeight="1" x14ac:dyDescent="0.2">
      <c r="B37" s="387" t="s">
        <v>833</v>
      </c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387"/>
      <c r="P37" s="387"/>
      <c r="Q37" s="387"/>
      <c r="R37" s="387"/>
      <c r="S37" s="387"/>
      <c r="T37" s="387"/>
      <c r="U37" s="387"/>
      <c r="V37" s="387"/>
      <c r="W37" s="387"/>
      <c r="X37" s="387"/>
      <c r="Y37" s="387"/>
      <c r="Z37" s="387"/>
      <c r="AA37" s="387"/>
      <c r="AB37" s="387"/>
      <c r="AC37" s="387"/>
      <c r="AD37" s="387"/>
      <c r="AE37" s="387"/>
      <c r="AF37" s="387"/>
      <c r="AG37" s="387"/>
      <c r="AH37" s="387"/>
      <c r="AI37" s="387"/>
      <c r="AJ37" s="387"/>
      <c r="AK37" s="387"/>
      <c r="AL37" s="387"/>
      <c r="AM37" s="387"/>
      <c r="AN37" s="387"/>
      <c r="AO37" s="387"/>
      <c r="AP37" s="387"/>
      <c r="AQ37" s="387"/>
      <c r="AR37" s="388">
        <f>SUM(AR10:AS36)</f>
        <v>0</v>
      </c>
      <c r="AS37" s="388"/>
    </row>
    <row r="38" spans="2:45" ht="0" hidden="1" customHeight="1" x14ac:dyDescent="0.2"/>
    <row r="39" spans="2:45" ht="19.899999999999999" customHeight="1" x14ac:dyDescent="0.2">
      <c r="B39" s="415">
        <v>1</v>
      </c>
      <c r="C39" s="415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416" t="s">
        <v>613</v>
      </c>
      <c r="R39" s="416"/>
      <c r="S39" s="416"/>
      <c r="T39" s="416"/>
      <c r="U39" s="416"/>
      <c r="V39" s="416"/>
      <c r="W39" s="416"/>
      <c r="X39" s="416"/>
      <c r="Y39" s="416"/>
      <c r="Z39" s="416"/>
      <c r="AA39" s="416"/>
      <c r="AB39" s="416"/>
      <c r="AC39" s="416"/>
      <c r="AD39" s="416"/>
      <c r="AE39" s="416"/>
      <c r="AF39" s="416"/>
      <c r="AG39" s="416"/>
      <c r="AH39" s="416"/>
      <c r="AI39" s="416"/>
      <c r="AJ39" s="417">
        <v>0</v>
      </c>
      <c r="AK39" s="417"/>
      <c r="AL39" s="417"/>
      <c r="AM39" s="157"/>
      <c r="AN39" s="157"/>
      <c r="AO39" s="157">
        <v>1</v>
      </c>
      <c r="AP39" s="157"/>
      <c r="AQ39" s="157"/>
      <c r="AR39" s="157"/>
      <c r="AS39" s="174">
        <f>AJ39*AO39</f>
        <v>0</v>
      </c>
    </row>
    <row r="40" spans="2:45" ht="19.899999999999999" customHeight="1" x14ac:dyDescent="0.2">
      <c r="B40" s="415">
        <v>2</v>
      </c>
      <c r="C40" s="415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416" t="s">
        <v>614</v>
      </c>
      <c r="R40" s="416"/>
      <c r="S40" s="416"/>
      <c r="T40" s="416"/>
      <c r="U40" s="416"/>
      <c r="V40" s="416"/>
      <c r="W40" s="416"/>
      <c r="X40" s="416"/>
      <c r="Y40" s="416"/>
      <c r="Z40" s="416"/>
      <c r="AA40" s="416"/>
      <c r="AB40" s="416"/>
      <c r="AC40" s="416"/>
      <c r="AD40" s="416"/>
      <c r="AE40" s="416"/>
      <c r="AF40" s="416"/>
      <c r="AG40" s="416"/>
      <c r="AH40" s="416"/>
      <c r="AI40" s="416"/>
      <c r="AJ40" s="417">
        <v>0</v>
      </c>
      <c r="AK40" s="417"/>
      <c r="AL40" s="417"/>
      <c r="AM40" s="157"/>
      <c r="AN40" s="157"/>
      <c r="AO40" s="157">
        <v>1</v>
      </c>
      <c r="AP40" s="157"/>
      <c r="AQ40" s="157"/>
      <c r="AR40" s="157"/>
      <c r="AS40" s="174">
        <f>AJ40*AO40</f>
        <v>0</v>
      </c>
    </row>
    <row r="41" spans="2:45" ht="15" customHeight="1" x14ac:dyDescent="0.2">
      <c r="B41" s="418" t="s">
        <v>615</v>
      </c>
      <c r="C41" s="418"/>
      <c r="D41" s="418"/>
      <c r="E41" s="418"/>
      <c r="F41" s="418"/>
      <c r="G41" s="418"/>
      <c r="H41" s="418"/>
      <c r="I41" s="418"/>
      <c r="J41" s="418"/>
      <c r="K41" s="418"/>
      <c r="L41" s="418"/>
      <c r="M41" s="418"/>
      <c r="N41" s="418"/>
      <c r="O41" s="418"/>
      <c r="P41" s="418"/>
      <c r="Q41" s="418"/>
      <c r="R41" s="418"/>
      <c r="S41" s="418"/>
      <c r="T41" s="418"/>
      <c r="U41" s="418"/>
      <c r="V41" s="418"/>
      <c r="W41" s="418"/>
      <c r="X41" s="418"/>
      <c r="Y41" s="418"/>
      <c r="Z41" s="418"/>
      <c r="AA41" s="418"/>
      <c r="AB41" s="418"/>
      <c r="AC41" s="418"/>
      <c r="AD41" s="418"/>
      <c r="AE41" s="418"/>
      <c r="AF41" s="418"/>
      <c r="AG41" s="418"/>
      <c r="AH41" s="418"/>
      <c r="AI41" s="418"/>
      <c r="AJ41" s="418"/>
      <c r="AK41" s="418"/>
      <c r="AL41" s="418"/>
      <c r="AM41" s="418"/>
      <c r="AN41" s="418"/>
      <c r="AO41" s="418"/>
      <c r="AP41" s="418"/>
      <c r="AQ41" s="418"/>
      <c r="AR41" s="418"/>
      <c r="AS41" s="169">
        <f>SUM(AS39:AS40)</f>
        <v>0</v>
      </c>
    </row>
    <row r="42" spans="2:45" ht="19.899999999999999" customHeight="1" x14ac:dyDescent="0.2">
      <c r="B42" s="407" t="s">
        <v>834</v>
      </c>
      <c r="C42" s="407"/>
      <c r="D42" s="407"/>
      <c r="E42" s="407"/>
      <c r="F42" s="156"/>
      <c r="G42" s="396" t="str">
        <f>B4</f>
        <v>C22M - 1.Strukturované kabelové rozvody</v>
      </c>
      <c r="H42" s="396"/>
      <c r="I42" s="396"/>
      <c r="J42" s="396"/>
      <c r="K42" s="396"/>
      <c r="L42" s="396"/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396"/>
      <c r="AE42" s="396"/>
      <c r="AF42" s="396"/>
      <c r="AG42" s="396"/>
      <c r="AH42" s="396"/>
      <c r="AI42" s="396"/>
      <c r="AJ42" s="397">
        <f>AR37+AR8+AS41</f>
        <v>0</v>
      </c>
      <c r="AK42" s="398"/>
      <c r="AL42" s="398"/>
      <c r="AM42" s="398"/>
      <c r="AN42" s="398"/>
      <c r="AO42" s="398"/>
      <c r="AP42" s="398"/>
      <c r="AQ42" s="398"/>
      <c r="AR42" s="398"/>
      <c r="AS42" s="398"/>
    </row>
    <row r="43" spans="2:45" ht="19.899999999999999" customHeight="1" x14ac:dyDescent="0.2"/>
    <row r="44" spans="2:45" ht="19.899999999999999" customHeight="1" x14ac:dyDescent="0.2">
      <c r="B44" s="399" t="s">
        <v>617</v>
      </c>
      <c r="C44" s="390"/>
      <c r="D44" s="390"/>
      <c r="E44" s="390"/>
      <c r="F44" s="390"/>
      <c r="G44" s="390"/>
      <c r="H44" s="390"/>
      <c r="I44" s="390"/>
      <c r="J44" s="390"/>
      <c r="K44" s="390"/>
      <c r="L44" s="390"/>
      <c r="M44" s="390"/>
      <c r="N44" s="390"/>
      <c r="O44" s="390"/>
      <c r="P44" s="390"/>
      <c r="Q44" s="390"/>
      <c r="R44" s="390"/>
      <c r="S44" s="390"/>
      <c r="T44" s="390"/>
      <c r="U44" s="390"/>
      <c r="V44" s="390"/>
      <c r="W44" s="390"/>
      <c r="X44" s="390"/>
      <c r="Y44" s="390"/>
      <c r="Z44" s="390"/>
      <c r="AA44" s="390"/>
      <c r="AB44" s="390"/>
      <c r="AC44" s="390"/>
      <c r="AD44" s="390"/>
      <c r="AE44" s="390"/>
      <c r="AF44" s="390"/>
      <c r="AG44" s="390"/>
      <c r="AH44" s="390"/>
      <c r="AI44" s="390"/>
      <c r="AJ44" s="390"/>
      <c r="AK44" s="390"/>
      <c r="AL44" s="390"/>
      <c r="AM44" s="390"/>
      <c r="AN44" s="390"/>
      <c r="AO44" s="390"/>
      <c r="AP44" s="390"/>
      <c r="AQ44" s="390"/>
      <c r="AR44" s="390"/>
      <c r="AS44" s="390"/>
    </row>
    <row r="45" spans="2:45" ht="2.85" customHeight="1" x14ac:dyDescent="0.2"/>
    <row r="46" spans="2:45" x14ac:dyDescent="0.2">
      <c r="B46" s="400" t="s">
        <v>536</v>
      </c>
      <c r="C46" s="401"/>
      <c r="D46" s="401"/>
      <c r="E46" s="402" t="s">
        <v>537</v>
      </c>
      <c r="F46" s="401"/>
      <c r="G46" s="401"/>
      <c r="H46" s="401"/>
      <c r="I46" s="401"/>
      <c r="J46" s="401"/>
      <c r="K46" s="401"/>
      <c r="L46" s="401"/>
      <c r="M46" s="401"/>
      <c r="N46" s="401"/>
      <c r="O46" s="401"/>
      <c r="P46" s="402" t="s">
        <v>538</v>
      </c>
      <c r="Q46" s="401"/>
      <c r="R46" s="401"/>
      <c r="S46" s="401"/>
      <c r="T46" s="401"/>
      <c r="U46" s="401"/>
      <c r="V46" s="401"/>
      <c r="W46" s="401"/>
      <c r="X46" s="401"/>
      <c r="Y46" s="401"/>
      <c r="Z46" s="401"/>
      <c r="AA46" s="401"/>
      <c r="AB46" s="401"/>
      <c r="AC46" s="401"/>
      <c r="AD46" s="401"/>
      <c r="AE46" s="401"/>
      <c r="AF46" s="401"/>
      <c r="AG46" s="401"/>
      <c r="AH46" s="401"/>
      <c r="AI46" s="401"/>
      <c r="AJ46" s="400" t="s">
        <v>539</v>
      </c>
      <c r="AK46" s="401"/>
      <c r="AL46" s="401"/>
      <c r="AM46" s="400" t="s">
        <v>60</v>
      </c>
      <c r="AN46" s="401"/>
      <c r="AO46" s="401"/>
      <c r="AP46" s="401"/>
      <c r="AQ46" s="164" t="s">
        <v>540</v>
      </c>
      <c r="AR46" s="400" t="s">
        <v>541</v>
      </c>
      <c r="AS46" s="401"/>
    </row>
    <row r="47" spans="2:45" ht="25.15" customHeight="1" x14ac:dyDescent="0.2">
      <c r="B47" s="405">
        <v>1</v>
      </c>
      <c r="C47" s="390"/>
      <c r="D47" s="390"/>
      <c r="E47" s="391" t="s">
        <v>0</v>
      </c>
      <c r="F47" s="390"/>
      <c r="G47" s="390"/>
      <c r="H47" s="390"/>
      <c r="I47" s="390"/>
      <c r="J47" s="390"/>
      <c r="K47" s="390"/>
      <c r="L47" s="390"/>
      <c r="M47" s="390"/>
      <c r="N47" s="390"/>
      <c r="O47" s="390"/>
      <c r="P47" s="391" t="s">
        <v>618</v>
      </c>
      <c r="Q47" s="390"/>
      <c r="R47" s="390"/>
      <c r="S47" s="390"/>
      <c r="T47" s="390"/>
      <c r="U47" s="390"/>
      <c r="V47" s="390"/>
      <c r="W47" s="390"/>
      <c r="X47" s="390"/>
      <c r="Y47" s="390"/>
      <c r="Z47" s="390"/>
      <c r="AA47" s="390"/>
      <c r="AB47" s="390"/>
      <c r="AC47" s="390"/>
      <c r="AD47" s="390"/>
      <c r="AE47" s="390"/>
      <c r="AF47" s="390"/>
      <c r="AG47" s="390"/>
      <c r="AH47" s="390"/>
      <c r="AI47" s="390"/>
      <c r="AJ47" s="403">
        <v>0</v>
      </c>
      <c r="AK47" s="404"/>
      <c r="AL47" s="404"/>
      <c r="AM47" s="408" t="s">
        <v>543</v>
      </c>
      <c r="AN47" s="409"/>
      <c r="AO47" s="409"/>
      <c r="AP47" s="409"/>
      <c r="AQ47" s="158" t="s">
        <v>0</v>
      </c>
      <c r="AR47" s="408">
        <f>AJ47*AM47</f>
        <v>0</v>
      </c>
      <c r="AS47" s="409"/>
    </row>
    <row r="48" spans="2:45" ht="25.15" customHeight="1" x14ac:dyDescent="0.2">
      <c r="B48" s="405">
        <v>2</v>
      </c>
      <c r="C48" s="390"/>
      <c r="D48" s="390"/>
      <c r="E48" s="391" t="s">
        <v>619</v>
      </c>
      <c r="F48" s="390"/>
      <c r="G48" s="390"/>
      <c r="H48" s="390"/>
      <c r="I48" s="390"/>
      <c r="J48" s="390"/>
      <c r="K48" s="390"/>
      <c r="L48" s="390"/>
      <c r="M48" s="390"/>
      <c r="N48" s="390"/>
      <c r="O48" s="390"/>
      <c r="P48" s="391" t="s">
        <v>620</v>
      </c>
      <c r="Q48" s="390"/>
      <c r="R48" s="390"/>
      <c r="S48" s="390"/>
      <c r="T48" s="390"/>
      <c r="U48" s="390"/>
      <c r="V48" s="390"/>
      <c r="W48" s="390"/>
      <c r="X48" s="390"/>
      <c r="Y48" s="390"/>
      <c r="Z48" s="390"/>
      <c r="AA48" s="390"/>
      <c r="AB48" s="390"/>
      <c r="AC48" s="390"/>
      <c r="AD48" s="390"/>
      <c r="AE48" s="390"/>
      <c r="AF48" s="390"/>
      <c r="AG48" s="390"/>
      <c r="AH48" s="390"/>
      <c r="AI48" s="390"/>
      <c r="AJ48" s="403">
        <v>0</v>
      </c>
      <c r="AK48" s="404"/>
      <c r="AL48" s="404"/>
      <c r="AM48" s="408" t="s">
        <v>621</v>
      </c>
      <c r="AN48" s="409"/>
      <c r="AO48" s="409"/>
      <c r="AP48" s="409"/>
      <c r="AQ48" s="158" t="s">
        <v>211</v>
      </c>
      <c r="AR48" s="408">
        <f>AJ48*AM48</f>
        <v>0</v>
      </c>
      <c r="AS48" s="409"/>
    </row>
    <row r="49" spans="2:45" s="157" customFormat="1" ht="15" customHeight="1" x14ac:dyDescent="0.2">
      <c r="B49" s="387" t="s">
        <v>832</v>
      </c>
      <c r="C49" s="387"/>
      <c r="D49" s="387"/>
      <c r="E49" s="387"/>
      <c r="F49" s="387"/>
      <c r="G49" s="387"/>
      <c r="H49" s="387"/>
      <c r="I49" s="387"/>
      <c r="J49" s="387"/>
      <c r="K49" s="387"/>
      <c r="L49" s="387"/>
      <c r="M49" s="387"/>
      <c r="N49" s="387"/>
      <c r="O49" s="387"/>
      <c r="P49" s="387"/>
      <c r="Q49" s="387"/>
      <c r="R49" s="387"/>
      <c r="S49" s="387"/>
      <c r="T49" s="387"/>
      <c r="U49" s="387"/>
      <c r="V49" s="387"/>
      <c r="W49" s="387"/>
      <c r="X49" s="387"/>
      <c r="Y49" s="387"/>
      <c r="Z49" s="387"/>
      <c r="AA49" s="387"/>
      <c r="AB49" s="387"/>
      <c r="AC49" s="387"/>
      <c r="AD49" s="387"/>
      <c r="AE49" s="387"/>
      <c r="AF49" s="387"/>
      <c r="AG49" s="387"/>
      <c r="AH49" s="387"/>
      <c r="AI49" s="387"/>
      <c r="AJ49" s="387"/>
      <c r="AK49" s="387"/>
      <c r="AL49" s="387"/>
      <c r="AM49" s="387"/>
      <c r="AN49" s="387"/>
      <c r="AO49" s="387"/>
      <c r="AP49" s="387"/>
      <c r="AQ49" s="387"/>
      <c r="AR49" s="387"/>
      <c r="AS49" s="159">
        <f>SUM(AR47:AS48)</f>
        <v>0</v>
      </c>
    </row>
    <row r="50" spans="2:45" ht="25.15" customHeight="1" x14ac:dyDescent="0.2">
      <c r="B50" s="405">
        <v>3</v>
      </c>
      <c r="C50" s="390"/>
      <c r="D50" s="390"/>
      <c r="E50" s="391" t="s">
        <v>622</v>
      </c>
      <c r="F50" s="390"/>
      <c r="G50" s="390"/>
      <c r="H50" s="390"/>
      <c r="I50" s="390"/>
      <c r="J50" s="390"/>
      <c r="K50" s="390"/>
      <c r="L50" s="390"/>
      <c r="M50" s="390"/>
      <c r="N50" s="390"/>
      <c r="O50" s="390"/>
      <c r="P50" s="391" t="s">
        <v>623</v>
      </c>
      <c r="Q50" s="390"/>
      <c r="R50" s="390"/>
      <c r="S50" s="390"/>
      <c r="T50" s="390"/>
      <c r="U50" s="390"/>
      <c r="V50" s="390"/>
      <c r="W50" s="390"/>
      <c r="X50" s="390"/>
      <c r="Y50" s="390"/>
      <c r="Z50" s="390"/>
      <c r="AA50" s="390"/>
      <c r="AB50" s="390"/>
      <c r="AC50" s="390"/>
      <c r="AD50" s="390"/>
      <c r="AE50" s="390"/>
      <c r="AF50" s="390"/>
      <c r="AG50" s="390"/>
      <c r="AH50" s="390"/>
      <c r="AI50" s="390"/>
      <c r="AJ50" s="403">
        <v>0</v>
      </c>
      <c r="AK50" s="404"/>
      <c r="AL50" s="404"/>
      <c r="AM50" s="408" t="s">
        <v>624</v>
      </c>
      <c r="AN50" s="409"/>
      <c r="AO50" s="409"/>
      <c r="AP50" s="409"/>
      <c r="AQ50" s="158" t="s">
        <v>211</v>
      </c>
      <c r="AR50" s="408">
        <f>AJ50*AM50</f>
        <v>0</v>
      </c>
      <c r="AS50" s="409"/>
    </row>
    <row r="51" spans="2:45" ht="25.15" customHeight="1" x14ac:dyDescent="0.2">
      <c r="B51" s="405">
        <v>4</v>
      </c>
      <c r="C51" s="390"/>
      <c r="D51" s="390"/>
      <c r="E51" s="391" t="s">
        <v>625</v>
      </c>
      <c r="F51" s="390"/>
      <c r="G51" s="390"/>
      <c r="H51" s="390"/>
      <c r="I51" s="390"/>
      <c r="J51" s="390"/>
      <c r="K51" s="390"/>
      <c r="L51" s="390"/>
      <c r="M51" s="390"/>
      <c r="N51" s="390"/>
      <c r="O51" s="390"/>
      <c r="P51" s="391" t="s">
        <v>626</v>
      </c>
      <c r="Q51" s="390"/>
      <c r="R51" s="390"/>
      <c r="S51" s="390"/>
      <c r="T51" s="390"/>
      <c r="U51" s="390"/>
      <c r="V51" s="390"/>
      <c r="W51" s="390"/>
      <c r="X51" s="390"/>
      <c r="Y51" s="390"/>
      <c r="Z51" s="390"/>
      <c r="AA51" s="390"/>
      <c r="AB51" s="390"/>
      <c r="AC51" s="390"/>
      <c r="AD51" s="390"/>
      <c r="AE51" s="390"/>
      <c r="AF51" s="390"/>
      <c r="AG51" s="390"/>
      <c r="AH51" s="390"/>
      <c r="AI51" s="390"/>
      <c r="AJ51" s="403">
        <v>0</v>
      </c>
      <c r="AK51" s="404"/>
      <c r="AL51" s="404"/>
      <c r="AM51" s="408" t="s">
        <v>572</v>
      </c>
      <c r="AN51" s="409"/>
      <c r="AO51" s="409"/>
      <c r="AP51" s="409"/>
      <c r="AQ51" s="158" t="s">
        <v>229</v>
      </c>
      <c r="AR51" s="408">
        <f t="shared" ref="AR51:AR61" si="1">AJ51*AM51</f>
        <v>0</v>
      </c>
      <c r="AS51" s="409"/>
    </row>
    <row r="52" spans="2:45" ht="25.15" customHeight="1" x14ac:dyDescent="0.2">
      <c r="B52" s="405">
        <v>5</v>
      </c>
      <c r="C52" s="390"/>
      <c r="D52" s="390"/>
      <c r="E52" s="391" t="s">
        <v>562</v>
      </c>
      <c r="F52" s="390"/>
      <c r="G52" s="390"/>
      <c r="H52" s="390"/>
      <c r="I52" s="390"/>
      <c r="J52" s="390"/>
      <c r="K52" s="390"/>
      <c r="L52" s="390"/>
      <c r="M52" s="390"/>
      <c r="N52" s="390"/>
      <c r="O52" s="390"/>
      <c r="P52" s="391" t="s">
        <v>563</v>
      </c>
      <c r="Q52" s="390"/>
      <c r="R52" s="390"/>
      <c r="S52" s="390"/>
      <c r="T52" s="390"/>
      <c r="U52" s="390"/>
      <c r="V52" s="390"/>
      <c r="W52" s="390"/>
      <c r="X52" s="390"/>
      <c r="Y52" s="390"/>
      <c r="Z52" s="390"/>
      <c r="AA52" s="390"/>
      <c r="AB52" s="390"/>
      <c r="AC52" s="390"/>
      <c r="AD52" s="390"/>
      <c r="AE52" s="390"/>
      <c r="AF52" s="390"/>
      <c r="AG52" s="390"/>
      <c r="AH52" s="390"/>
      <c r="AI52" s="390"/>
      <c r="AJ52" s="403">
        <v>0</v>
      </c>
      <c r="AK52" s="404"/>
      <c r="AL52" s="404"/>
      <c r="AM52" s="408" t="s">
        <v>627</v>
      </c>
      <c r="AN52" s="409"/>
      <c r="AO52" s="409"/>
      <c r="AP52" s="409"/>
      <c r="AQ52" s="158" t="s">
        <v>229</v>
      </c>
      <c r="AR52" s="408">
        <f t="shared" si="1"/>
        <v>0</v>
      </c>
      <c r="AS52" s="409"/>
    </row>
    <row r="53" spans="2:45" ht="25.15" customHeight="1" x14ac:dyDescent="0.2">
      <c r="B53" s="405">
        <v>6</v>
      </c>
      <c r="C53" s="390"/>
      <c r="D53" s="390"/>
      <c r="E53" s="391" t="s">
        <v>628</v>
      </c>
      <c r="F53" s="390"/>
      <c r="G53" s="390"/>
      <c r="H53" s="390"/>
      <c r="I53" s="390"/>
      <c r="J53" s="390"/>
      <c r="K53" s="390"/>
      <c r="L53" s="390"/>
      <c r="M53" s="390"/>
      <c r="N53" s="390"/>
      <c r="O53" s="390"/>
      <c r="P53" s="391" t="s">
        <v>629</v>
      </c>
      <c r="Q53" s="390"/>
      <c r="R53" s="390"/>
      <c r="S53" s="390"/>
      <c r="T53" s="390"/>
      <c r="U53" s="390"/>
      <c r="V53" s="390"/>
      <c r="W53" s="390"/>
      <c r="X53" s="390"/>
      <c r="Y53" s="390"/>
      <c r="Z53" s="390"/>
      <c r="AA53" s="390"/>
      <c r="AB53" s="390"/>
      <c r="AC53" s="390"/>
      <c r="AD53" s="390"/>
      <c r="AE53" s="390"/>
      <c r="AF53" s="390"/>
      <c r="AG53" s="390"/>
      <c r="AH53" s="390"/>
      <c r="AI53" s="390"/>
      <c r="AJ53" s="403">
        <v>0</v>
      </c>
      <c r="AK53" s="404"/>
      <c r="AL53" s="404"/>
      <c r="AM53" s="408" t="s">
        <v>572</v>
      </c>
      <c r="AN53" s="409"/>
      <c r="AO53" s="409"/>
      <c r="AP53" s="409"/>
      <c r="AQ53" s="158" t="s">
        <v>229</v>
      </c>
      <c r="AR53" s="408">
        <f t="shared" si="1"/>
        <v>0</v>
      </c>
      <c r="AS53" s="409"/>
    </row>
    <row r="54" spans="2:45" ht="25.15" customHeight="1" x14ac:dyDescent="0.2">
      <c r="B54" s="405">
        <v>7</v>
      </c>
      <c r="C54" s="390"/>
      <c r="D54" s="390"/>
      <c r="E54" s="391" t="s">
        <v>576</v>
      </c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1" t="s">
        <v>577</v>
      </c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390"/>
      <c r="AE54" s="390"/>
      <c r="AF54" s="390"/>
      <c r="AG54" s="390"/>
      <c r="AH54" s="390"/>
      <c r="AI54" s="390"/>
      <c r="AJ54" s="403">
        <v>0</v>
      </c>
      <c r="AK54" s="404"/>
      <c r="AL54" s="404"/>
      <c r="AM54" s="408" t="s">
        <v>630</v>
      </c>
      <c r="AN54" s="409"/>
      <c r="AO54" s="409"/>
      <c r="AP54" s="409"/>
      <c r="AQ54" s="158" t="s">
        <v>229</v>
      </c>
      <c r="AR54" s="408">
        <f t="shared" si="1"/>
        <v>0</v>
      </c>
      <c r="AS54" s="409"/>
    </row>
    <row r="55" spans="2:45" ht="25.15" customHeight="1" x14ac:dyDescent="0.2">
      <c r="B55" s="405">
        <v>8</v>
      </c>
      <c r="C55" s="390"/>
      <c r="D55" s="390"/>
      <c r="E55" s="391" t="s">
        <v>631</v>
      </c>
      <c r="F55" s="390"/>
      <c r="G55" s="390"/>
      <c r="H55" s="390"/>
      <c r="I55" s="390"/>
      <c r="J55" s="390"/>
      <c r="K55" s="390"/>
      <c r="L55" s="390"/>
      <c r="M55" s="390"/>
      <c r="N55" s="390"/>
      <c r="O55" s="390"/>
      <c r="P55" s="391" t="s">
        <v>632</v>
      </c>
      <c r="Q55" s="390"/>
      <c r="R55" s="390"/>
      <c r="S55" s="390"/>
      <c r="T55" s="390"/>
      <c r="U55" s="390"/>
      <c r="V55" s="390"/>
      <c r="W55" s="390"/>
      <c r="X55" s="390"/>
      <c r="Y55" s="390"/>
      <c r="Z55" s="390"/>
      <c r="AA55" s="390"/>
      <c r="AB55" s="390"/>
      <c r="AC55" s="390"/>
      <c r="AD55" s="390"/>
      <c r="AE55" s="390"/>
      <c r="AF55" s="390"/>
      <c r="AG55" s="390"/>
      <c r="AH55" s="390"/>
      <c r="AI55" s="390"/>
      <c r="AJ55" s="403">
        <v>0</v>
      </c>
      <c r="AK55" s="404"/>
      <c r="AL55" s="404"/>
      <c r="AM55" s="408" t="s">
        <v>627</v>
      </c>
      <c r="AN55" s="409"/>
      <c r="AO55" s="409"/>
      <c r="AP55" s="409"/>
      <c r="AQ55" s="158" t="s">
        <v>229</v>
      </c>
      <c r="AR55" s="408">
        <f t="shared" si="1"/>
        <v>0</v>
      </c>
      <c r="AS55" s="409"/>
    </row>
    <row r="56" spans="2:45" ht="25.15" customHeight="1" x14ac:dyDescent="0.2">
      <c r="B56" s="405">
        <v>9</v>
      </c>
      <c r="C56" s="390"/>
      <c r="D56" s="390"/>
      <c r="E56" s="391" t="s">
        <v>633</v>
      </c>
      <c r="F56" s="390"/>
      <c r="G56" s="390"/>
      <c r="H56" s="390"/>
      <c r="I56" s="390"/>
      <c r="J56" s="390"/>
      <c r="K56" s="390"/>
      <c r="L56" s="390"/>
      <c r="M56" s="390"/>
      <c r="N56" s="390"/>
      <c r="O56" s="390"/>
      <c r="P56" s="391" t="s">
        <v>634</v>
      </c>
      <c r="Q56" s="390"/>
      <c r="R56" s="390"/>
      <c r="S56" s="390"/>
      <c r="T56" s="390"/>
      <c r="U56" s="390"/>
      <c r="V56" s="390"/>
      <c r="W56" s="390"/>
      <c r="X56" s="390"/>
      <c r="Y56" s="390"/>
      <c r="Z56" s="390"/>
      <c r="AA56" s="390"/>
      <c r="AB56" s="390"/>
      <c r="AC56" s="390"/>
      <c r="AD56" s="390"/>
      <c r="AE56" s="390"/>
      <c r="AF56" s="390"/>
      <c r="AG56" s="390"/>
      <c r="AH56" s="390"/>
      <c r="AI56" s="390"/>
      <c r="AJ56" s="403">
        <v>0</v>
      </c>
      <c r="AK56" s="404"/>
      <c r="AL56" s="404"/>
      <c r="AM56" s="408" t="s">
        <v>627</v>
      </c>
      <c r="AN56" s="409"/>
      <c r="AO56" s="409"/>
      <c r="AP56" s="409"/>
      <c r="AQ56" s="158" t="s">
        <v>229</v>
      </c>
      <c r="AR56" s="408">
        <f t="shared" si="1"/>
        <v>0</v>
      </c>
      <c r="AS56" s="409"/>
    </row>
    <row r="57" spans="2:45" ht="25.15" customHeight="1" x14ac:dyDescent="0.2">
      <c r="B57" s="405">
        <v>10</v>
      </c>
      <c r="C57" s="390"/>
      <c r="D57" s="390"/>
      <c r="E57" s="391" t="s">
        <v>635</v>
      </c>
      <c r="F57" s="390"/>
      <c r="G57" s="390"/>
      <c r="H57" s="390"/>
      <c r="I57" s="390"/>
      <c r="J57" s="390"/>
      <c r="K57" s="390"/>
      <c r="L57" s="390"/>
      <c r="M57" s="390"/>
      <c r="N57" s="390"/>
      <c r="O57" s="390"/>
      <c r="P57" s="391" t="s">
        <v>636</v>
      </c>
      <c r="Q57" s="390"/>
      <c r="R57" s="390"/>
      <c r="S57" s="390"/>
      <c r="T57" s="390"/>
      <c r="U57" s="390"/>
      <c r="V57" s="390"/>
      <c r="W57" s="390"/>
      <c r="X57" s="390"/>
      <c r="Y57" s="390"/>
      <c r="Z57" s="390"/>
      <c r="AA57" s="390"/>
      <c r="AB57" s="390"/>
      <c r="AC57" s="390"/>
      <c r="AD57" s="390"/>
      <c r="AE57" s="390"/>
      <c r="AF57" s="390"/>
      <c r="AG57" s="390"/>
      <c r="AH57" s="390"/>
      <c r="AI57" s="390"/>
      <c r="AJ57" s="403">
        <v>0</v>
      </c>
      <c r="AK57" s="404"/>
      <c r="AL57" s="404"/>
      <c r="AM57" s="408" t="s">
        <v>630</v>
      </c>
      <c r="AN57" s="409"/>
      <c r="AO57" s="409"/>
      <c r="AP57" s="409"/>
      <c r="AQ57" s="158" t="s">
        <v>229</v>
      </c>
      <c r="AR57" s="408">
        <f t="shared" si="1"/>
        <v>0</v>
      </c>
      <c r="AS57" s="409"/>
    </row>
    <row r="58" spans="2:45" ht="25.15" customHeight="1" x14ac:dyDescent="0.2">
      <c r="B58" s="405">
        <v>11</v>
      </c>
      <c r="C58" s="390"/>
      <c r="D58" s="390"/>
      <c r="E58" s="391" t="s">
        <v>637</v>
      </c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1" t="s">
        <v>638</v>
      </c>
      <c r="Q58" s="390"/>
      <c r="R58" s="390"/>
      <c r="S58" s="390"/>
      <c r="T58" s="390"/>
      <c r="U58" s="390"/>
      <c r="V58" s="390"/>
      <c r="W58" s="390"/>
      <c r="X58" s="390"/>
      <c r="Y58" s="390"/>
      <c r="Z58" s="390"/>
      <c r="AA58" s="390"/>
      <c r="AB58" s="390"/>
      <c r="AC58" s="390"/>
      <c r="AD58" s="390"/>
      <c r="AE58" s="390"/>
      <c r="AF58" s="390"/>
      <c r="AG58" s="390"/>
      <c r="AH58" s="390"/>
      <c r="AI58" s="390"/>
      <c r="AJ58" s="403">
        <v>0</v>
      </c>
      <c r="AK58" s="404"/>
      <c r="AL58" s="404"/>
      <c r="AM58" s="408" t="s">
        <v>546</v>
      </c>
      <c r="AN58" s="409"/>
      <c r="AO58" s="409"/>
      <c r="AP58" s="409"/>
      <c r="AQ58" s="158" t="s">
        <v>211</v>
      </c>
      <c r="AR58" s="408">
        <f t="shared" si="1"/>
        <v>0</v>
      </c>
      <c r="AS58" s="409"/>
    </row>
    <row r="59" spans="2:45" ht="25.15" customHeight="1" x14ac:dyDescent="0.2">
      <c r="B59" s="405">
        <v>12</v>
      </c>
      <c r="C59" s="390"/>
      <c r="D59" s="390"/>
      <c r="E59" s="391" t="s">
        <v>639</v>
      </c>
      <c r="F59" s="390"/>
      <c r="G59" s="390"/>
      <c r="H59" s="390"/>
      <c r="I59" s="390"/>
      <c r="J59" s="390"/>
      <c r="K59" s="390"/>
      <c r="L59" s="390"/>
      <c r="M59" s="390"/>
      <c r="N59" s="390"/>
      <c r="O59" s="390"/>
      <c r="P59" s="391" t="s">
        <v>640</v>
      </c>
      <c r="Q59" s="390"/>
      <c r="R59" s="390"/>
      <c r="S59" s="390"/>
      <c r="T59" s="390"/>
      <c r="U59" s="390"/>
      <c r="V59" s="390"/>
      <c r="W59" s="390"/>
      <c r="X59" s="390"/>
      <c r="Y59" s="390"/>
      <c r="Z59" s="390"/>
      <c r="AA59" s="390"/>
      <c r="AB59" s="390"/>
      <c r="AC59" s="390"/>
      <c r="AD59" s="390"/>
      <c r="AE59" s="390"/>
      <c r="AF59" s="390"/>
      <c r="AG59" s="390"/>
      <c r="AH59" s="390"/>
      <c r="AI59" s="390"/>
      <c r="AJ59" s="403">
        <v>0</v>
      </c>
      <c r="AK59" s="404"/>
      <c r="AL59" s="404"/>
      <c r="AM59" s="408" t="s">
        <v>543</v>
      </c>
      <c r="AN59" s="409"/>
      <c r="AO59" s="409"/>
      <c r="AP59" s="409"/>
      <c r="AQ59" s="158" t="s">
        <v>641</v>
      </c>
      <c r="AR59" s="408">
        <f t="shared" si="1"/>
        <v>0</v>
      </c>
      <c r="AS59" s="409"/>
    </row>
    <row r="60" spans="2:45" ht="25.15" customHeight="1" x14ac:dyDescent="0.2">
      <c r="B60" s="405">
        <v>13</v>
      </c>
      <c r="C60" s="390"/>
      <c r="D60" s="390"/>
      <c r="E60" s="391" t="s">
        <v>642</v>
      </c>
      <c r="F60" s="390"/>
      <c r="G60" s="390"/>
      <c r="H60" s="390"/>
      <c r="I60" s="390"/>
      <c r="J60" s="390"/>
      <c r="K60" s="390"/>
      <c r="L60" s="390"/>
      <c r="M60" s="390"/>
      <c r="N60" s="390"/>
      <c r="O60" s="390"/>
      <c r="P60" s="391" t="s">
        <v>643</v>
      </c>
      <c r="Q60" s="390"/>
      <c r="R60" s="390"/>
      <c r="S60" s="390"/>
      <c r="T60" s="390"/>
      <c r="U60" s="390"/>
      <c r="V60" s="390"/>
      <c r="W60" s="390"/>
      <c r="X60" s="390"/>
      <c r="Y60" s="390"/>
      <c r="Z60" s="390"/>
      <c r="AA60" s="390"/>
      <c r="AB60" s="390"/>
      <c r="AC60" s="390"/>
      <c r="AD60" s="390"/>
      <c r="AE60" s="390"/>
      <c r="AF60" s="390"/>
      <c r="AG60" s="390"/>
      <c r="AH60" s="390"/>
      <c r="AI60" s="390"/>
      <c r="AJ60" s="403">
        <v>0</v>
      </c>
      <c r="AK60" s="404"/>
      <c r="AL60" s="404"/>
      <c r="AM60" s="408" t="s">
        <v>543</v>
      </c>
      <c r="AN60" s="409"/>
      <c r="AO60" s="409"/>
      <c r="AP60" s="409"/>
      <c r="AQ60" s="158" t="s">
        <v>641</v>
      </c>
      <c r="AR60" s="408">
        <f t="shared" si="1"/>
        <v>0</v>
      </c>
      <c r="AS60" s="409"/>
    </row>
    <row r="61" spans="2:45" ht="25.15" customHeight="1" x14ac:dyDescent="0.2">
      <c r="B61" s="405">
        <v>14</v>
      </c>
      <c r="C61" s="390"/>
      <c r="D61" s="390"/>
      <c r="E61" s="391" t="s">
        <v>644</v>
      </c>
      <c r="F61" s="390"/>
      <c r="G61" s="390"/>
      <c r="H61" s="390"/>
      <c r="I61" s="390"/>
      <c r="J61" s="390"/>
      <c r="K61" s="390"/>
      <c r="L61" s="390"/>
      <c r="M61" s="390"/>
      <c r="N61" s="390"/>
      <c r="O61" s="390"/>
      <c r="P61" s="391" t="s">
        <v>645</v>
      </c>
      <c r="Q61" s="390"/>
      <c r="R61" s="390"/>
      <c r="S61" s="390"/>
      <c r="T61" s="390"/>
      <c r="U61" s="390"/>
      <c r="V61" s="390"/>
      <c r="W61" s="390"/>
      <c r="X61" s="390"/>
      <c r="Y61" s="390"/>
      <c r="Z61" s="390"/>
      <c r="AA61" s="390"/>
      <c r="AB61" s="390"/>
      <c r="AC61" s="390"/>
      <c r="AD61" s="390"/>
      <c r="AE61" s="390"/>
      <c r="AF61" s="390"/>
      <c r="AG61" s="390"/>
      <c r="AH61" s="390"/>
      <c r="AI61" s="390"/>
      <c r="AJ61" s="403">
        <v>0</v>
      </c>
      <c r="AK61" s="404"/>
      <c r="AL61" s="404"/>
      <c r="AM61" s="408" t="s">
        <v>646</v>
      </c>
      <c r="AN61" s="409"/>
      <c r="AO61" s="409"/>
      <c r="AP61" s="409"/>
      <c r="AQ61" s="158" t="s">
        <v>211</v>
      </c>
      <c r="AR61" s="408">
        <f t="shared" si="1"/>
        <v>0</v>
      </c>
      <c r="AS61" s="409"/>
    </row>
    <row r="62" spans="2:45" s="160" customFormat="1" ht="15" customHeight="1" x14ac:dyDescent="0.2">
      <c r="B62" s="387" t="s">
        <v>833</v>
      </c>
      <c r="C62" s="387"/>
      <c r="D62" s="387"/>
      <c r="E62" s="387"/>
      <c r="F62" s="387"/>
      <c r="G62" s="387"/>
      <c r="H62" s="387"/>
      <c r="I62" s="387"/>
      <c r="J62" s="387"/>
      <c r="K62" s="387"/>
      <c r="L62" s="387"/>
      <c r="M62" s="387"/>
      <c r="N62" s="387"/>
      <c r="O62" s="387"/>
      <c r="P62" s="387"/>
      <c r="Q62" s="387"/>
      <c r="R62" s="387"/>
      <c r="S62" s="387"/>
      <c r="T62" s="387"/>
      <c r="U62" s="387"/>
      <c r="V62" s="387"/>
      <c r="W62" s="387"/>
      <c r="X62" s="387"/>
      <c r="Y62" s="387"/>
      <c r="Z62" s="387"/>
      <c r="AA62" s="387"/>
      <c r="AB62" s="387"/>
      <c r="AC62" s="387"/>
      <c r="AD62" s="387"/>
      <c r="AE62" s="387"/>
      <c r="AF62" s="387"/>
      <c r="AG62" s="387"/>
      <c r="AH62" s="387"/>
      <c r="AI62" s="387"/>
      <c r="AJ62" s="387"/>
      <c r="AK62" s="387"/>
      <c r="AL62" s="387"/>
      <c r="AM62" s="387"/>
      <c r="AN62" s="387"/>
      <c r="AO62" s="387"/>
      <c r="AP62" s="387"/>
      <c r="AQ62" s="387"/>
      <c r="AR62" s="161"/>
      <c r="AS62" s="159">
        <f>SUM(AR50:AS61)</f>
        <v>0</v>
      </c>
    </row>
    <row r="63" spans="2:45" ht="19.899999999999999" customHeight="1" x14ac:dyDescent="0.2">
      <c r="B63" s="415">
        <v>1</v>
      </c>
      <c r="C63" s="415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416" t="s">
        <v>613</v>
      </c>
      <c r="R63" s="416"/>
      <c r="S63" s="416"/>
      <c r="T63" s="416"/>
      <c r="U63" s="416"/>
      <c r="V63" s="416"/>
      <c r="W63" s="416"/>
      <c r="X63" s="416"/>
      <c r="Y63" s="416"/>
      <c r="Z63" s="416"/>
      <c r="AA63" s="416"/>
      <c r="AB63" s="416"/>
      <c r="AC63" s="416"/>
      <c r="AD63" s="416"/>
      <c r="AE63" s="416"/>
      <c r="AF63" s="416"/>
      <c r="AG63" s="416"/>
      <c r="AH63" s="416"/>
      <c r="AI63" s="416"/>
      <c r="AJ63" s="417">
        <v>0</v>
      </c>
      <c r="AK63" s="417"/>
      <c r="AL63" s="417"/>
      <c r="AM63" s="157"/>
      <c r="AN63" s="157"/>
      <c r="AO63" s="157">
        <v>1</v>
      </c>
      <c r="AP63" s="157"/>
      <c r="AQ63" s="157"/>
      <c r="AR63" s="157"/>
      <c r="AS63" s="174">
        <f>AJ63*AO63</f>
        <v>0</v>
      </c>
    </row>
    <row r="64" spans="2:45" ht="19.899999999999999" customHeight="1" x14ac:dyDescent="0.2">
      <c r="B64" s="415">
        <v>2</v>
      </c>
      <c r="C64" s="415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416" t="s">
        <v>614</v>
      </c>
      <c r="R64" s="416"/>
      <c r="S64" s="416"/>
      <c r="T64" s="416"/>
      <c r="U64" s="416"/>
      <c r="V64" s="416"/>
      <c r="W64" s="416"/>
      <c r="X64" s="416"/>
      <c r="Y64" s="416"/>
      <c r="Z64" s="416"/>
      <c r="AA64" s="416"/>
      <c r="AB64" s="416"/>
      <c r="AC64" s="416"/>
      <c r="AD64" s="416"/>
      <c r="AE64" s="416"/>
      <c r="AF64" s="416"/>
      <c r="AG64" s="416"/>
      <c r="AH64" s="416"/>
      <c r="AI64" s="416"/>
      <c r="AJ64" s="417">
        <v>0</v>
      </c>
      <c r="AK64" s="417"/>
      <c r="AL64" s="417"/>
      <c r="AM64" s="157"/>
      <c r="AN64" s="157"/>
      <c r="AO64" s="157">
        <v>1</v>
      </c>
      <c r="AP64" s="157"/>
      <c r="AQ64" s="157"/>
      <c r="AR64" s="157"/>
      <c r="AS64" s="174">
        <f>AJ64*AO64</f>
        <v>0</v>
      </c>
    </row>
    <row r="65" spans="2:45" ht="15" customHeight="1" x14ac:dyDescent="0.2">
      <c r="B65" s="418" t="s">
        <v>615</v>
      </c>
      <c r="C65" s="418"/>
      <c r="D65" s="418"/>
      <c r="E65" s="418"/>
      <c r="F65" s="418"/>
      <c r="G65" s="418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  <c r="T65" s="418"/>
      <c r="U65" s="418"/>
      <c r="V65" s="418"/>
      <c r="W65" s="418"/>
      <c r="X65" s="418"/>
      <c r="Y65" s="418"/>
      <c r="Z65" s="418"/>
      <c r="AA65" s="418"/>
      <c r="AB65" s="418"/>
      <c r="AC65" s="418"/>
      <c r="AD65" s="418"/>
      <c r="AE65" s="418"/>
      <c r="AF65" s="418"/>
      <c r="AG65" s="418"/>
      <c r="AH65" s="418"/>
      <c r="AI65" s="418"/>
      <c r="AJ65" s="418"/>
      <c r="AK65" s="418"/>
      <c r="AL65" s="418"/>
      <c r="AM65" s="418"/>
      <c r="AN65" s="418"/>
      <c r="AO65" s="418"/>
      <c r="AP65" s="418"/>
      <c r="AQ65" s="418"/>
      <c r="AR65" s="418"/>
      <c r="AS65" s="169">
        <f>SUM(AS63:AS64)</f>
        <v>0</v>
      </c>
    </row>
    <row r="66" spans="2:45" ht="19.899999999999999" customHeight="1" x14ac:dyDescent="0.2">
      <c r="B66" s="407" t="s">
        <v>834</v>
      </c>
      <c r="C66" s="407"/>
      <c r="D66" s="407"/>
      <c r="E66" s="407"/>
      <c r="F66" s="156"/>
      <c r="G66" s="396" t="str">
        <f>B44</f>
        <v>C22M - 2.Evakuační rozhlas</v>
      </c>
      <c r="H66" s="396"/>
      <c r="I66" s="396"/>
      <c r="J66" s="396"/>
      <c r="K66" s="396"/>
      <c r="L66" s="396"/>
      <c r="M66" s="396"/>
      <c r="N66" s="396"/>
      <c r="O66" s="396"/>
      <c r="P66" s="396"/>
      <c r="Q66" s="396"/>
      <c r="R66" s="396"/>
      <c r="S66" s="396"/>
      <c r="T66" s="396"/>
      <c r="U66" s="396"/>
      <c r="V66" s="396"/>
      <c r="W66" s="396"/>
      <c r="X66" s="396"/>
      <c r="Y66" s="396"/>
      <c r="Z66" s="396"/>
      <c r="AA66" s="396"/>
      <c r="AB66" s="396"/>
      <c r="AC66" s="396"/>
      <c r="AD66" s="396"/>
      <c r="AE66" s="396"/>
      <c r="AF66" s="396"/>
      <c r="AG66" s="396"/>
      <c r="AH66" s="396"/>
      <c r="AI66" s="396"/>
      <c r="AJ66" s="397">
        <f>AS62+AS49+AS65</f>
        <v>0</v>
      </c>
      <c r="AK66" s="398"/>
      <c r="AL66" s="398"/>
      <c r="AM66" s="398"/>
      <c r="AN66" s="398"/>
      <c r="AO66" s="398"/>
      <c r="AP66" s="398"/>
      <c r="AQ66" s="398"/>
      <c r="AR66" s="398"/>
      <c r="AS66" s="398"/>
    </row>
    <row r="67" spans="2:45" ht="19.899999999999999" customHeight="1" x14ac:dyDescent="0.2"/>
    <row r="68" spans="2:45" ht="17.100000000000001" customHeight="1" x14ac:dyDescent="0.2">
      <c r="B68" s="399" t="s">
        <v>647</v>
      </c>
      <c r="C68" s="390"/>
      <c r="D68" s="390"/>
      <c r="E68" s="390"/>
      <c r="F68" s="390"/>
      <c r="G68" s="390"/>
      <c r="H68" s="390"/>
      <c r="I68" s="390"/>
      <c r="J68" s="390"/>
      <c r="K68" s="390"/>
      <c r="L68" s="390"/>
      <c r="M68" s="390"/>
      <c r="N68" s="390"/>
      <c r="O68" s="390"/>
      <c r="P68" s="390"/>
      <c r="Q68" s="390"/>
      <c r="R68" s="390"/>
      <c r="S68" s="390"/>
      <c r="T68" s="390"/>
      <c r="U68" s="390"/>
      <c r="V68" s="390"/>
      <c r="W68" s="390"/>
      <c r="X68" s="390"/>
      <c r="Y68" s="390"/>
      <c r="Z68" s="390"/>
      <c r="AA68" s="390"/>
      <c r="AB68" s="390"/>
      <c r="AC68" s="390"/>
      <c r="AD68" s="390"/>
      <c r="AE68" s="390"/>
      <c r="AF68" s="390"/>
      <c r="AG68" s="390"/>
      <c r="AH68" s="390"/>
      <c r="AI68" s="390"/>
      <c r="AJ68" s="390"/>
      <c r="AK68" s="390"/>
      <c r="AL68" s="390"/>
      <c r="AM68" s="390"/>
      <c r="AN68" s="390"/>
      <c r="AO68" s="390"/>
      <c r="AP68" s="390"/>
      <c r="AQ68" s="390"/>
      <c r="AR68" s="390"/>
      <c r="AS68" s="390"/>
    </row>
    <row r="69" spans="2:45" ht="2.85" customHeight="1" x14ac:dyDescent="0.2"/>
    <row r="70" spans="2:45" x14ac:dyDescent="0.2">
      <c r="B70" s="400" t="s">
        <v>536</v>
      </c>
      <c r="C70" s="401"/>
      <c r="D70" s="401"/>
      <c r="E70" s="402" t="s">
        <v>537</v>
      </c>
      <c r="F70" s="401"/>
      <c r="G70" s="401"/>
      <c r="H70" s="401"/>
      <c r="I70" s="401"/>
      <c r="J70" s="401"/>
      <c r="K70" s="401"/>
      <c r="L70" s="401"/>
      <c r="M70" s="401"/>
      <c r="N70" s="401"/>
      <c r="O70" s="401"/>
      <c r="P70" s="402" t="s">
        <v>538</v>
      </c>
      <c r="Q70" s="401"/>
      <c r="R70" s="401"/>
      <c r="S70" s="401"/>
      <c r="T70" s="401"/>
      <c r="U70" s="401"/>
      <c r="V70" s="401"/>
      <c r="W70" s="401"/>
      <c r="X70" s="401"/>
      <c r="Y70" s="401"/>
      <c r="Z70" s="401"/>
      <c r="AA70" s="401"/>
      <c r="AB70" s="401"/>
      <c r="AC70" s="401"/>
      <c r="AD70" s="401"/>
      <c r="AE70" s="401"/>
      <c r="AF70" s="401"/>
      <c r="AG70" s="401"/>
      <c r="AH70" s="401"/>
      <c r="AI70" s="401"/>
      <c r="AJ70" s="400" t="s">
        <v>539</v>
      </c>
      <c r="AK70" s="401"/>
      <c r="AL70" s="401"/>
      <c r="AM70" s="400" t="s">
        <v>60</v>
      </c>
      <c r="AN70" s="401"/>
      <c r="AO70" s="401"/>
      <c r="AP70" s="401"/>
      <c r="AQ70" s="164" t="s">
        <v>540</v>
      </c>
      <c r="AR70" s="400" t="s">
        <v>541</v>
      </c>
      <c r="AS70" s="401"/>
    </row>
    <row r="71" spans="2:45" ht="19.899999999999999" customHeight="1" x14ac:dyDescent="0.2">
      <c r="B71" s="405">
        <v>1</v>
      </c>
      <c r="C71" s="390"/>
      <c r="D71" s="390"/>
      <c r="E71" s="391" t="s">
        <v>0</v>
      </c>
      <c r="F71" s="390"/>
      <c r="G71" s="390"/>
      <c r="H71" s="390"/>
      <c r="I71" s="390"/>
      <c r="J71" s="390"/>
      <c r="K71" s="390"/>
      <c r="L71" s="390"/>
      <c r="M71" s="390"/>
      <c r="N71" s="390"/>
      <c r="O71" s="390"/>
      <c r="P71" s="391" t="s">
        <v>648</v>
      </c>
      <c r="Q71" s="390"/>
      <c r="R71" s="390"/>
      <c r="S71" s="390"/>
      <c r="T71" s="390"/>
      <c r="U71" s="390"/>
      <c r="V71" s="390"/>
      <c r="W71" s="390"/>
      <c r="X71" s="390"/>
      <c r="Y71" s="390"/>
      <c r="Z71" s="390"/>
      <c r="AA71" s="390"/>
      <c r="AB71" s="390"/>
      <c r="AC71" s="390"/>
      <c r="AD71" s="390"/>
      <c r="AE71" s="390"/>
      <c r="AF71" s="390"/>
      <c r="AG71" s="390"/>
      <c r="AH71" s="390"/>
      <c r="AI71" s="390"/>
      <c r="AJ71" s="403">
        <v>0</v>
      </c>
      <c r="AK71" s="404"/>
      <c r="AL71" s="404"/>
      <c r="AM71" s="405" t="s">
        <v>649</v>
      </c>
      <c r="AN71" s="390"/>
      <c r="AO71" s="390"/>
      <c r="AP71" s="390"/>
      <c r="AQ71" s="158" t="s">
        <v>211</v>
      </c>
      <c r="AR71" s="408">
        <f>AJ71*AM71</f>
        <v>0</v>
      </c>
      <c r="AS71" s="409"/>
    </row>
    <row r="72" spans="2:45" ht="19.899999999999999" customHeight="1" x14ac:dyDescent="0.2">
      <c r="B72" s="405">
        <v>2</v>
      </c>
      <c r="C72" s="390"/>
      <c r="D72" s="390"/>
      <c r="E72" s="391" t="s">
        <v>0</v>
      </c>
      <c r="F72" s="390"/>
      <c r="G72" s="390"/>
      <c r="H72" s="390"/>
      <c r="I72" s="390"/>
      <c r="J72" s="390"/>
      <c r="K72" s="390"/>
      <c r="L72" s="390"/>
      <c r="M72" s="390"/>
      <c r="N72" s="390"/>
      <c r="O72" s="390"/>
      <c r="P72" s="391" t="s">
        <v>650</v>
      </c>
      <c r="Q72" s="390"/>
      <c r="R72" s="390"/>
      <c r="S72" s="390"/>
      <c r="T72" s="390"/>
      <c r="U72" s="390"/>
      <c r="V72" s="390"/>
      <c r="W72" s="390"/>
      <c r="X72" s="390"/>
      <c r="Y72" s="390"/>
      <c r="Z72" s="390"/>
      <c r="AA72" s="390"/>
      <c r="AB72" s="390"/>
      <c r="AC72" s="390"/>
      <c r="AD72" s="390"/>
      <c r="AE72" s="390"/>
      <c r="AF72" s="390"/>
      <c r="AG72" s="390"/>
      <c r="AH72" s="390"/>
      <c r="AI72" s="390"/>
      <c r="AJ72" s="403">
        <v>0</v>
      </c>
      <c r="AK72" s="404"/>
      <c r="AL72" s="404"/>
      <c r="AM72" s="405" t="s">
        <v>543</v>
      </c>
      <c r="AN72" s="390"/>
      <c r="AO72" s="390"/>
      <c r="AP72" s="390"/>
      <c r="AQ72" s="158" t="s">
        <v>0</v>
      </c>
      <c r="AR72" s="408">
        <f>AJ72*AM72</f>
        <v>0</v>
      </c>
      <c r="AS72" s="409"/>
    </row>
    <row r="73" spans="2:45" ht="15" customHeight="1" x14ac:dyDescent="0.2">
      <c r="B73" s="387" t="s">
        <v>832</v>
      </c>
      <c r="C73" s="387"/>
      <c r="D73" s="387"/>
      <c r="E73" s="387"/>
      <c r="F73" s="387"/>
      <c r="G73" s="387"/>
      <c r="H73" s="387"/>
      <c r="I73" s="387"/>
      <c r="J73" s="387"/>
      <c r="K73" s="387"/>
      <c r="L73" s="387"/>
      <c r="M73" s="387"/>
      <c r="N73" s="387"/>
      <c r="O73" s="387"/>
      <c r="P73" s="387"/>
      <c r="Q73" s="387"/>
      <c r="R73" s="387"/>
      <c r="S73" s="387"/>
      <c r="T73" s="387"/>
      <c r="U73" s="387"/>
      <c r="V73" s="387"/>
      <c r="W73" s="387"/>
      <c r="X73" s="387"/>
      <c r="Y73" s="387"/>
      <c r="Z73" s="387"/>
      <c r="AA73" s="387"/>
      <c r="AB73" s="387"/>
      <c r="AC73" s="387"/>
      <c r="AD73" s="387"/>
      <c r="AE73" s="387"/>
      <c r="AF73" s="387"/>
      <c r="AG73" s="387"/>
      <c r="AH73" s="387"/>
      <c r="AI73" s="387"/>
      <c r="AJ73" s="387"/>
      <c r="AK73" s="387"/>
      <c r="AL73" s="387"/>
      <c r="AM73" s="387"/>
      <c r="AN73" s="387"/>
      <c r="AO73" s="387"/>
      <c r="AP73" s="387"/>
      <c r="AQ73" s="387"/>
      <c r="AR73" s="162"/>
      <c r="AS73" s="159">
        <f>SUM(AR71:AS72)</f>
        <v>0</v>
      </c>
    </row>
    <row r="74" spans="2:45" ht="19.899999999999999" customHeight="1" x14ac:dyDescent="0.2">
      <c r="B74" s="405">
        <v>3</v>
      </c>
      <c r="C74" s="410"/>
      <c r="D74" s="410"/>
      <c r="E74" s="391" t="s">
        <v>651</v>
      </c>
      <c r="F74" s="410"/>
      <c r="G74" s="410"/>
      <c r="H74" s="410"/>
      <c r="I74" s="410"/>
      <c r="J74" s="410"/>
      <c r="K74" s="410"/>
      <c r="L74" s="410"/>
      <c r="M74" s="410"/>
      <c r="N74" s="410"/>
      <c r="O74" s="410"/>
      <c r="P74" s="391" t="s">
        <v>652</v>
      </c>
      <c r="Q74" s="410"/>
      <c r="R74" s="410"/>
      <c r="S74" s="410"/>
      <c r="T74" s="410"/>
      <c r="U74" s="410"/>
      <c r="V74" s="410"/>
      <c r="W74" s="410"/>
      <c r="X74" s="410"/>
      <c r="Y74" s="410"/>
      <c r="Z74" s="410"/>
      <c r="AA74" s="410"/>
      <c r="AB74" s="410"/>
      <c r="AC74" s="410"/>
      <c r="AD74" s="410"/>
      <c r="AE74" s="410"/>
      <c r="AF74" s="410"/>
      <c r="AG74" s="410"/>
      <c r="AH74" s="410"/>
      <c r="AI74" s="410"/>
      <c r="AJ74" s="403">
        <v>0</v>
      </c>
      <c r="AK74" s="411"/>
      <c r="AL74" s="411"/>
      <c r="AM74" s="405" t="s">
        <v>649</v>
      </c>
      <c r="AN74" s="410"/>
      <c r="AO74" s="410"/>
      <c r="AP74" s="410"/>
      <c r="AQ74" s="158" t="s">
        <v>211</v>
      </c>
      <c r="AR74" s="408">
        <f>AJ74*AM74</f>
        <v>0</v>
      </c>
      <c r="AS74" s="412"/>
    </row>
    <row r="75" spans="2:45" ht="15" customHeight="1" x14ac:dyDescent="0.2">
      <c r="B75" s="387" t="s">
        <v>833</v>
      </c>
      <c r="C75" s="387"/>
      <c r="D75" s="387"/>
      <c r="E75" s="387"/>
      <c r="F75" s="387"/>
      <c r="G75" s="387"/>
      <c r="H75" s="387"/>
      <c r="I75" s="387"/>
      <c r="J75" s="387"/>
      <c r="K75" s="387"/>
      <c r="L75" s="387"/>
      <c r="M75" s="387"/>
      <c r="N75" s="387"/>
      <c r="O75" s="387"/>
      <c r="P75" s="387"/>
      <c r="Q75" s="387"/>
      <c r="R75" s="387"/>
      <c r="S75" s="387"/>
      <c r="T75" s="387"/>
      <c r="U75" s="387"/>
      <c r="V75" s="387"/>
      <c r="W75" s="387"/>
      <c r="X75" s="387"/>
      <c r="Y75" s="387"/>
      <c r="Z75" s="387"/>
      <c r="AA75" s="387"/>
      <c r="AB75" s="387"/>
      <c r="AC75" s="387"/>
      <c r="AD75" s="387"/>
      <c r="AE75" s="387"/>
      <c r="AF75" s="387"/>
      <c r="AG75" s="387"/>
      <c r="AH75" s="387"/>
      <c r="AI75" s="387"/>
      <c r="AJ75" s="387"/>
      <c r="AK75" s="387"/>
      <c r="AL75" s="387"/>
      <c r="AM75" s="387"/>
      <c r="AN75" s="387"/>
      <c r="AO75" s="387"/>
      <c r="AP75" s="387"/>
      <c r="AQ75" s="387"/>
      <c r="AR75" s="162"/>
      <c r="AS75" s="159">
        <f>SUM(AR74)</f>
        <v>0</v>
      </c>
    </row>
    <row r="76" spans="2:45" ht="0" hidden="1" customHeight="1" x14ac:dyDescent="0.2"/>
    <row r="77" spans="2:45" ht="19.899999999999999" customHeight="1" x14ac:dyDescent="0.2">
      <c r="B77" s="415">
        <v>1</v>
      </c>
      <c r="C77" s="415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416" t="s">
        <v>613</v>
      </c>
      <c r="R77" s="416"/>
      <c r="S77" s="416"/>
      <c r="T77" s="416"/>
      <c r="U77" s="416"/>
      <c r="V77" s="416"/>
      <c r="W77" s="416"/>
      <c r="X77" s="416"/>
      <c r="Y77" s="416"/>
      <c r="Z77" s="416"/>
      <c r="AA77" s="416"/>
      <c r="AB77" s="416"/>
      <c r="AC77" s="416"/>
      <c r="AD77" s="416"/>
      <c r="AE77" s="416"/>
      <c r="AF77" s="416"/>
      <c r="AG77" s="416"/>
      <c r="AH77" s="416"/>
      <c r="AI77" s="416"/>
      <c r="AJ77" s="417">
        <v>0</v>
      </c>
      <c r="AK77" s="417"/>
      <c r="AL77" s="417"/>
      <c r="AM77" s="157"/>
      <c r="AN77" s="157"/>
      <c r="AO77" s="157">
        <v>1</v>
      </c>
      <c r="AP77" s="157"/>
      <c r="AQ77" s="157"/>
      <c r="AR77" s="157"/>
      <c r="AS77" s="174">
        <f>AJ77*AO77</f>
        <v>0</v>
      </c>
    </row>
    <row r="78" spans="2:45" ht="19.899999999999999" customHeight="1" x14ac:dyDescent="0.2">
      <c r="B78" s="415">
        <v>2</v>
      </c>
      <c r="C78" s="415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416" t="s">
        <v>614</v>
      </c>
      <c r="R78" s="416"/>
      <c r="S78" s="416"/>
      <c r="T78" s="416"/>
      <c r="U78" s="416"/>
      <c r="V78" s="416"/>
      <c r="W78" s="416"/>
      <c r="X78" s="416"/>
      <c r="Y78" s="416"/>
      <c r="Z78" s="416"/>
      <c r="AA78" s="416"/>
      <c r="AB78" s="416"/>
      <c r="AC78" s="416"/>
      <c r="AD78" s="416"/>
      <c r="AE78" s="416"/>
      <c r="AF78" s="416"/>
      <c r="AG78" s="416"/>
      <c r="AH78" s="416"/>
      <c r="AI78" s="416"/>
      <c r="AJ78" s="417">
        <v>0</v>
      </c>
      <c r="AK78" s="417"/>
      <c r="AL78" s="417"/>
      <c r="AM78" s="157"/>
      <c r="AN78" s="157"/>
      <c r="AO78" s="157">
        <v>1</v>
      </c>
      <c r="AP78" s="157"/>
      <c r="AQ78" s="157"/>
      <c r="AR78" s="157"/>
      <c r="AS78" s="174">
        <f>AJ78*AO78</f>
        <v>0</v>
      </c>
    </row>
    <row r="79" spans="2:45" ht="15" customHeight="1" x14ac:dyDescent="0.2">
      <c r="B79" s="418" t="s">
        <v>615</v>
      </c>
      <c r="C79" s="418"/>
      <c r="D79" s="418"/>
      <c r="E79" s="418"/>
      <c r="F79" s="418"/>
      <c r="G79" s="418"/>
      <c r="H79" s="418"/>
      <c r="I79" s="418"/>
      <c r="J79" s="418"/>
      <c r="K79" s="418"/>
      <c r="L79" s="418"/>
      <c r="M79" s="418"/>
      <c r="N79" s="418"/>
      <c r="O79" s="418"/>
      <c r="P79" s="418"/>
      <c r="Q79" s="418"/>
      <c r="R79" s="418"/>
      <c r="S79" s="418"/>
      <c r="T79" s="418"/>
      <c r="U79" s="418"/>
      <c r="V79" s="418"/>
      <c r="W79" s="418"/>
      <c r="X79" s="418"/>
      <c r="Y79" s="418"/>
      <c r="Z79" s="418"/>
      <c r="AA79" s="418"/>
      <c r="AB79" s="418"/>
      <c r="AC79" s="418"/>
      <c r="AD79" s="418"/>
      <c r="AE79" s="418"/>
      <c r="AF79" s="418"/>
      <c r="AG79" s="418"/>
      <c r="AH79" s="418"/>
      <c r="AI79" s="418"/>
      <c r="AJ79" s="418"/>
      <c r="AK79" s="418"/>
      <c r="AL79" s="418"/>
      <c r="AM79" s="418"/>
      <c r="AN79" s="418"/>
      <c r="AO79" s="418"/>
      <c r="AP79" s="418"/>
      <c r="AQ79" s="418"/>
      <c r="AR79" s="418"/>
      <c r="AS79" s="169">
        <f>SUM(AS77:AS78)</f>
        <v>0</v>
      </c>
    </row>
    <row r="80" spans="2:45" ht="19.899999999999999" customHeight="1" x14ac:dyDescent="0.2">
      <c r="B80" s="407" t="s">
        <v>834</v>
      </c>
      <c r="C80" s="407"/>
      <c r="D80" s="407"/>
      <c r="E80" s="407"/>
      <c r="F80" s="156"/>
      <c r="G80" s="396" t="str">
        <f>B68</f>
        <v>C22M - 3.Kamerový systém</v>
      </c>
      <c r="H80" s="396"/>
      <c r="I80" s="396"/>
      <c r="J80" s="396"/>
      <c r="K80" s="396"/>
      <c r="L80" s="396"/>
      <c r="M80" s="396"/>
      <c r="N80" s="396"/>
      <c r="O80" s="396"/>
      <c r="P80" s="396"/>
      <c r="Q80" s="396"/>
      <c r="R80" s="396"/>
      <c r="S80" s="396"/>
      <c r="T80" s="396"/>
      <c r="U80" s="396"/>
      <c r="V80" s="396"/>
      <c r="W80" s="396"/>
      <c r="X80" s="396"/>
      <c r="Y80" s="396"/>
      <c r="Z80" s="396"/>
      <c r="AA80" s="396"/>
      <c r="AB80" s="396"/>
      <c r="AC80" s="396"/>
      <c r="AD80" s="396"/>
      <c r="AE80" s="396"/>
      <c r="AF80" s="396"/>
      <c r="AG80" s="396"/>
      <c r="AH80" s="396"/>
      <c r="AI80" s="396"/>
      <c r="AJ80" s="397">
        <f>AS75+AS73+AS79</f>
        <v>0</v>
      </c>
      <c r="AK80" s="398"/>
      <c r="AL80" s="398"/>
      <c r="AM80" s="398"/>
      <c r="AN80" s="398"/>
      <c r="AO80" s="398"/>
      <c r="AP80" s="398"/>
      <c r="AQ80" s="398"/>
      <c r="AR80" s="398"/>
      <c r="AS80" s="398"/>
    </row>
    <row r="81" spans="2:45" ht="19.899999999999999" customHeight="1" x14ac:dyDescent="0.2"/>
    <row r="82" spans="2:45" ht="19.899999999999999" customHeight="1" x14ac:dyDescent="0.2">
      <c r="B82" s="399" t="s">
        <v>653</v>
      </c>
      <c r="C82" s="390"/>
      <c r="D82" s="390"/>
      <c r="E82" s="390"/>
      <c r="F82" s="390"/>
      <c r="G82" s="390"/>
      <c r="H82" s="390"/>
      <c r="I82" s="390"/>
      <c r="J82" s="390"/>
      <c r="K82" s="390"/>
      <c r="L82" s="390"/>
      <c r="M82" s="390"/>
      <c r="N82" s="390"/>
      <c r="O82" s="390"/>
      <c r="P82" s="390"/>
      <c r="Q82" s="390"/>
      <c r="R82" s="390"/>
      <c r="S82" s="390"/>
      <c r="T82" s="390"/>
      <c r="U82" s="390"/>
      <c r="V82" s="390"/>
      <c r="W82" s="390"/>
      <c r="X82" s="390"/>
      <c r="Y82" s="390"/>
      <c r="Z82" s="390"/>
      <c r="AA82" s="390"/>
      <c r="AB82" s="390"/>
      <c r="AC82" s="390"/>
      <c r="AD82" s="390"/>
      <c r="AE82" s="390"/>
      <c r="AF82" s="390"/>
      <c r="AG82" s="390"/>
      <c r="AH82" s="390"/>
      <c r="AI82" s="390"/>
      <c r="AJ82" s="390"/>
      <c r="AK82" s="390"/>
      <c r="AL82" s="390"/>
      <c r="AM82" s="390"/>
      <c r="AN82" s="390"/>
      <c r="AO82" s="390"/>
      <c r="AP82" s="390"/>
      <c r="AQ82" s="390"/>
      <c r="AR82" s="390"/>
      <c r="AS82" s="390"/>
    </row>
    <row r="83" spans="2:45" x14ac:dyDescent="0.2">
      <c r="B83" s="400" t="s">
        <v>536</v>
      </c>
      <c r="C83" s="401"/>
      <c r="D83" s="401"/>
      <c r="E83" s="402" t="s">
        <v>537</v>
      </c>
      <c r="F83" s="401"/>
      <c r="G83" s="401"/>
      <c r="H83" s="401"/>
      <c r="I83" s="401"/>
      <c r="J83" s="401"/>
      <c r="K83" s="401"/>
      <c r="L83" s="401"/>
      <c r="M83" s="401"/>
      <c r="N83" s="401"/>
      <c r="O83" s="401"/>
      <c r="P83" s="402" t="s">
        <v>538</v>
      </c>
      <c r="Q83" s="401"/>
      <c r="R83" s="401"/>
      <c r="S83" s="401"/>
      <c r="T83" s="401"/>
      <c r="U83" s="401"/>
      <c r="V83" s="401"/>
      <c r="W83" s="401"/>
      <c r="X83" s="401"/>
      <c r="Y83" s="401"/>
      <c r="Z83" s="401"/>
      <c r="AA83" s="401"/>
      <c r="AB83" s="401"/>
      <c r="AC83" s="401"/>
      <c r="AD83" s="401"/>
      <c r="AE83" s="401"/>
      <c r="AF83" s="401"/>
      <c r="AG83" s="401"/>
      <c r="AH83" s="401"/>
      <c r="AI83" s="401"/>
      <c r="AJ83" s="400" t="s">
        <v>539</v>
      </c>
      <c r="AK83" s="401"/>
      <c r="AL83" s="401"/>
      <c r="AM83" s="400" t="s">
        <v>60</v>
      </c>
      <c r="AN83" s="401"/>
      <c r="AO83" s="401"/>
      <c r="AP83" s="401"/>
      <c r="AQ83" s="164" t="s">
        <v>540</v>
      </c>
      <c r="AR83" s="400" t="s">
        <v>541</v>
      </c>
      <c r="AS83" s="401"/>
    </row>
    <row r="84" spans="2:45" ht="19.899999999999999" customHeight="1" x14ac:dyDescent="0.2">
      <c r="B84" s="405">
        <v>1</v>
      </c>
      <c r="C84" s="390"/>
      <c r="D84" s="390"/>
      <c r="E84" s="391" t="s">
        <v>0</v>
      </c>
      <c r="F84" s="390"/>
      <c r="G84" s="390"/>
      <c r="H84" s="390"/>
      <c r="I84" s="390"/>
      <c r="J84" s="390"/>
      <c r="K84" s="390"/>
      <c r="L84" s="390"/>
      <c r="M84" s="390"/>
      <c r="N84" s="390"/>
      <c r="O84" s="390"/>
      <c r="P84" s="391" t="s">
        <v>654</v>
      </c>
      <c r="Q84" s="390"/>
      <c r="R84" s="390"/>
      <c r="S84" s="390"/>
      <c r="T84" s="390"/>
      <c r="U84" s="390"/>
      <c r="V84" s="390"/>
      <c r="W84" s="390"/>
      <c r="X84" s="390"/>
      <c r="Y84" s="390"/>
      <c r="Z84" s="390"/>
      <c r="AA84" s="390"/>
      <c r="AB84" s="390"/>
      <c r="AC84" s="390"/>
      <c r="AD84" s="390"/>
      <c r="AE84" s="390"/>
      <c r="AF84" s="390"/>
      <c r="AG84" s="390"/>
      <c r="AH84" s="390"/>
      <c r="AI84" s="390"/>
      <c r="AJ84" s="403">
        <v>0</v>
      </c>
      <c r="AK84" s="404"/>
      <c r="AL84" s="404"/>
      <c r="AM84" s="405" t="s">
        <v>543</v>
      </c>
      <c r="AN84" s="390"/>
      <c r="AO84" s="390"/>
      <c r="AP84" s="390"/>
      <c r="AQ84" s="158" t="s">
        <v>0</v>
      </c>
      <c r="AR84" s="408">
        <f>AJ84*AM84</f>
        <v>0</v>
      </c>
      <c r="AS84" s="409"/>
    </row>
    <row r="85" spans="2:45" ht="19.899999999999999" customHeight="1" x14ac:dyDescent="0.2">
      <c r="B85" s="405">
        <v>2</v>
      </c>
      <c r="C85" s="390"/>
      <c r="D85" s="390"/>
      <c r="E85" s="391" t="s">
        <v>655</v>
      </c>
      <c r="F85" s="390"/>
      <c r="G85" s="390"/>
      <c r="H85" s="390"/>
      <c r="I85" s="390"/>
      <c r="J85" s="390"/>
      <c r="K85" s="390"/>
      <c r="L85" s="390"/>
      <c r="M85" s="390"/>
      <c r="N85" s="390"/>
      <c r="O85" s="390"/>
      <c r="P85" s="391" t="s">
        <v>656</v>
      </c>
      <c r="Q85" s="390"/>
      <c r="R85" s="390"/>
      <c r="S85" s="390"/>
      <c r="T85" s="390"/>
      <c r="U85" s="390"/>
      <c r="V85" s="390"/>
      <c r="W85" s="390"/>
      <c r="X85" s="390"/>
      <c r="Y85" s="390"/>
      <c r="Z85" s="390"/>
      <c r="AA85" s="390"/>
      <c r="AB85" s="390"/>
      <c r="AC85" s="390"/>
      <c r="AD85" s="390"/>
      <c r="AE85" s="390"/>
      <c r="AF85" s="390"/>
      <c r="AG85" s="390"/>
      <c r="AH85" s="390"/>
      <c r="AI85" s="390"/>
      <c r="AJ85" s="403">
        <v>0</v>
      </c>
      <c r="AK85" s="404"/>
      <c r="AL85" s="404"/>
      <c r="AM85" s="405" t="s">
        <v>546</v>
      </c>
      <c r="AN85" s="390"/>
      <c r="AO85" s="390"/>
      <c r="AP85" s="390"/>
      <c r="AQ85" s="158" t="s">
        <v>211</v>
      </c>
      <c r="AR85" s="408">
        <f t="shared" ref="AR85:AR86" si="2">AJ85*AM85</f>
        <v>0</v>
      </c>
      <c r="AS85" s="409"/>
    </row>
    <row r="86" spans="2:45" ht="19.899999999999999" customHeight="1" x14ac:dyDescent="0.2">
      <c r="B86" s="405">
        <v>3</v>
      </c>
      <c r="C86" s="390"/>
      <c r="D86" s="390"/>
      <c r="E86" s="391" t="s">
        <v>657</v>
      </c>
      <c r="F86" s="390"/>
      <c r="G86" s="390"/>
      <c r="H86" s="390"/>
      <c r="I86" s="390"/>
      <c r="J86" s="390"/>
      <c r="K86" s="390"/>
      <c r="L86" s="390"/>
      <c r="M86" s="390"/>
      <c r="N86" s="390"/>
      <c r="O86" s="390"/>
      <c r="P86" s="391" t="s">
        <v>658</v>
      </c>
      <c r="Q86" s="390"/>
      <c r="R86" s="390"/>
      <c r="S86" s="390"/>
      <c r="T86" s="390"/>
      <c r="U86" s="390"/>
      <c r="V86" s="390"/>
      <c r="W86" s="390"/>
      <c r="X86" s="390"/>
      <c r="Y86" s="390"/>
      <c r="Z86" s="390"/>
      <c r="AA86" s="390"/>
      <c r="AB86" s="390"/>
      <c r="AC86" s="390"/>
      <c r="AD86" s="390"/>
      <c r="AE86" s="390"/>
      <c r="AF86" s="390"/>
      <c r="AG86" s="390"/>
      <c r="AH86" s="390"/>
      <c r="AI86" s="390"/>
      <c r="AJ86" s="403">
        <v>0</v>
      </c>
      <c r="AK86" s="404"/>
      <c r="AL86" s="404"/>
      <c r="AM86" s="405" t="s">
        <v>543</v>
      </c>
      <c r="AN86" s="390"/>
      <c r="AO86" s="390"/>
      <c r="AP86" s="390"/>
      <c r="AQ86" s="158" t="s">
        <v>211</v>
      </c>
      <c r="AR86" s="408">
        <f t="shared" si="2"/>
        <v>0</v>
      </c>
      <c r="AS86" s="409"/>
    </row>
    <row r="87" spans="2:45" ht="15" customHeight="1" x14ac:dyDescent="0.2">
      <c r="B87" s="387" t="s">
        <v>832</v>
      </c>
      <c r="C87" s="387"/>
      <c r="D87" s="387"/>
      <c r="E87" s="387"/>
      <c r="F87" s="387"/>
      <c r="G87" s="387"/>
      <c r="H87" s="387"/>
      <c r="I87" s="387"/>
      <c r="J87" s="387"/>
      <c r="K87" s="387"/>
      <c r="L87" s="387"/>
      <c r="M87" s="387"/>
      <c r="N87" s="387"/>
      <c r="O87" s="387"/>
      <c r="P87" s="387"/>
      <c r="Q87" s="387"/>
      <c r="R87" s="387"/>
      <c r="S87" s="387"/>
      <c r="T87" s="387"/>
      <c r="U87" s="387"/>
      <c r="V87" s="387"/>
      <c r="W87" s="387"/>
      <c r="X87" s="387"/>
      <c r="Y87" s="387"/>
      <c r="Z87" s="387"/>
      <c r="AA87" s="387"/>
      <c r="AB87" s="387"/>
      <c r="AC87" s="387"/>
      <c r="AD87" s="387"/>
      <c r="AE87" s="387"/>
      <c r="AF87" s="387"/>
      <c r="AG87" s="387"/>
      <c r="AH87" s="387"/>
      <c r="AI87" s="387"/>
      <c r="AJ87" s="387"/>
      <c r="AK87" s="387"/>
      <c r="AL87" s="387"/>
      <c r="AM87" s="387"/>
      <c r="AN87" s="387"/>
      <c r="AO87" s="387"/>
      <c r="AP87" s="387"/>
      <c r="AQ87" s="387"/>
      <c r="AR87" s="387"/>
      <c r="AS87" s="159">
        <f>SUM(AR84:AS86)</f>
        <v>0</v>
      </c>
    </row>
    <row r="88" spans="2:45" ht="19.899999999999999" customHeight="1" x14ac:dyDescent="0.2">
      <c r="B88" s="405">
        <v>4</v>
      </c>
      <c r="C88" s="390"/>
      <c r="D88" s="390"/>
      <c r="E88" s="391" t="s">
        <v>544</v>
      </c>
      <c r="F88" s="390"/>
      <c r="G88" s="390"/>
      <c r="H88" s="390"/>
      <c r="I88" s="390"/>
      <c r="J88" s="390"/>
      <c r="K88" s="390"/>
      <c r="L88" s="390"/>
      <c r="M88" s="390"/>
      <c r="N88" s="390"/>
      <c r="O88" s="390"/>
      <c r="P88" s="391" t="s">
        <v>545</v>
      </c>
      <c r="Q88" s="390"/>
      <c r="R88" s="390"/>
      <c r="S88" s="390"/>
      <c r="T88" s="390"/>
      <c r="U88" s="390"/>
      <c r="V88" s="390"/>
      <c r="W88" s="390"/>
      <c r="X88" s="390"/>
      <c r="Y88" s="390"/>
      <c r="Z88" s="390"/>
      <c r="AA88" s="390"/>
      <c r="AB88" s="390"/>
      <c r="AC88" s="390"/>
      <c r="AD88" s="390"/>
      <c r="AE88" s="390"/>
      <c r="AF88" s="390"/>
      <c r="AG88" s="390"/>
      <c r="AH88" s="390"/>
      <c r="AI88" s="390"/>
      <c r="AJ88" s="403">
        <v>0</v>
      </c>
      <c r="AK88" s="404"/>
      <c r="AL88" s="404"/>
      <c r="AM88" s="405" t="s">
        <v>551</v>
      </c>
      <c r="AN88" s="390"/>
      <c r="AO88" s="390"/>
      <c r="AP88" s="390"/>
      <c r="AQ88" s="158" t="s">
        <v>211</v>
      </c>
      <c r="AR88" s="408">
        <f>AJ88*AM88</f>
        <v>0</v>
      </c>
      <c r="AS88" s="409"/>
    </row>
    <row r="89" spans="2:45" ht="19.899999999999999" customHeight="1" x14ac:dyDescent="0.2">
      <c r="B89" s="405">
        <v>5</v>
      </c>
      <c r="C89" s="390"/>
      <c r="D89" s="390"/>
      <c r="E89" s="391" t="s">
        <v>659</v>
      </c>
      <c r="F89" s="390"/>
      <c r="G89" s="390"/>
      <c r="H89" s="390"/>
      <c r="I89" s="390"/>
      <c r="J89" s="390"/>
      <c r="K89" s="390"/>
      <c r="L89" s="390"/>
      <c r="M89" s="390"/>
      <c r="N89" s="390"/>
      <c r="O89" s="390"/>
      <c r="P89" s="391" t="s">
        <v>660</v>
      </c>
      <c r="Q89" s="390"/>
      <c r="R89" s="390"/>
      <c r="S89" s="390"/>
      <c r="T89" s="390"/>
      <c r="U89" s="390"/>
      <c r="V89" s="390"/>
      <c r="W89" s="390"/>
      <c r="X89" s="390"/>
      <c r="Y89" s="390"/>
      <c r="Z89" s="390"/>
      <c r="AA89" s="390"/>
      <c r="AB89" s="390"/>
      <c r="AC89" s="390"/>
      <c r="AD89" s="390"/>
      <c r="AE89" s="390"/>
      <c r="AF89" s="390"/>
      <c r="AG89" s="390"/>
      <c r="AH89" s="390"/>
      <c r="AI89" s="390"/>
      <c r="AJ89" s="403">
        <v>0</v>
      </c>
      <c r="AK89" s="404"/>
      <c r="AL89" s="404"/>
      <c r="AM89" s="405" t="s">
        <v>543</v>
      </c>
      <c r="AN89" s="390"/>
      <c r="AO89" s="390"/>
      <c r="AP89" s="390"/>
      <c r="AQ89" s="158" t="s">
        <v>211</v>
      </c>
      <c r="AR89" s="408">
        <f t="shared" ref="AR89:AR102" si="3">AJ89*AM89</f>
        <v>0</v>
      </c>
      <c r="AS89" s="409"/>
    </row>
    <row r="90" spans="2:45" ht="19.899999999999999" customHeight="1" x14ac:dyDescent="0.2">
      <c r="B90" s="405">
        <v>6</v>
      </c>
      <c r="C90" s="390"/>
      <c r="D90" s="390"/>
      <c r="E90" s="391" t="s">
        <v>625</v>
      </c>
      <c r="F90" s="390"/>
      <c r="G90" s="390"/>
      <c r="H90" s="390"/>
      <c r="I90" s="390"/>
      <c r="J90" s="390"/>
      <c r="K90" s="390"/>
      <c r="L90" s="390"/>
      <c r="M90" s="390"/>
      <c r="N90" s="390"/>
      <c r="O90" s="390"/>
      <c r="P90" s="391" t="s">
        <v>626</v>
      </c>
      <c r="Q90" s="390"/>
      <c r="R90" s="390"/>
      <c r="S90" s="390"/>
      <c r="T90" s="390"/>
      <c r="U90" s="390"/>
      <c r="V90" s="390"/>
      <c r="W90" s="390"/>
      <c r="X90" s="390"/>
      <c r="Y90" s="390"/>
      <c r="Z90" s="390"/>
      <c r="AA90" s="390"/>
      <c r="AB90" s="390"/>
      <c r="AC90" s="390"/>
      <c r="AD90" s="390"/>
      <c r="AE90" s="390"/>
      <c r="AF90" s="390"/>
      <c r="AG90" s="390"/>
      <c r="AH90" s="390"/>
      <c r="AI90" s="390"/>
      <c r="AJ90" s="403">
        <v>0</v>
      </c>
      <c r="AK90" s="404"/>
      <c r="AL90" s="404"/>
      <c r="AM90" s="405" t="s">
        <v>661</v>
      </c>
      <c r="AN90" s="390"/>
      <c r="AO90" s="390"/>
      <c r="AP90" s="390"/>
      <c r="AQ90" s="158" t="s">
        <v>229</v>
      </c>
      <c r="AR90" s="408">
        <f t="shared" si="3"/>
        <v>0</v>
      </c>
      <c r="AS90" s="409"/>
    </row>
    <row r="91" spans="2:45" ht="19.899999999999999" customHeight="1" x14ac:dyDescent="0.2">
      <c r="B91" s="405">
        <v>7</v>
      </c>
      <c r="C91" s="390"/>
      <c r="D91" s="390"/>
      <c r="E91" s="391" t="s">
        <v>554</v>
      </c>
      <c r="F91" s="390"/>
      <c r="G91" s="390"/>
      <c r="H91" s="390"/>
      <c r="I91" s="390"/>
      <c r="J91" s="390"/>
      <c r="K91" s="390"/>
      <c r="L91" s="390"/>
      <c r="M91" s="390"/>
      <c r="N91" s="390"/>
      <c r="O91" s="390"/>
      <c r="P91" s="391" t="s">
        <v>555</v>
      </c>
      <c r="Q91" s="390"/>
      <c r="R91" s="390"/>
      <c r="S91" s="390"/>
      <c r="T91" s="390"/>
      <c r="U91" s="390"/>
      <c r="V91" s="390"/>
      <c r="W91" s="390"/>
      <c r="X91" s="390"/>
      <c r="Y91" s="390"/>
      <c r="Z91" s="390"/>
      <c r="AA91" s="390"/>
      <c r="AB91" s="390"/>
      <c r="AC91" s="390"/>
      <c r="AD91" s="390"/>
      <c r="AE91" s="390"/>
      <c r="AF91" s="390"/>
      <c r="AG91" s="390"/>
      <c r="AH91" s="390"/>
      <c r="AI91" s="390"/>
      <c r="AJ91" s="403">
        <v>0</v>
      </c>
      <c r="AK91" s="404"/>
      <c r="AL91" s="404"/>
      <c r="AM91" s="405" t="s">
        <v>627</v>
      </c>
      <c r="AN91" s="390"/>
      <c r="AO91" s="390"/>
      <c r="AP91" s="390"/>
      <c r="AQ91" s="158" t="s">
        <v>229</v>
      </c>
      <c r="AR91" s="408">
        <f t="shared" si="3"/>
        <v>0</v>
      </c>
      <c r="AS91" s="409"/>
    </row>
    <row r="92" spans="2:45" ht="19.899999999999999" customHeight="1" x14ac:dyDescent="0.2">
      <c r="B92" s="405">
        <v>8</v>
      </c>
      <c r="C92" s="390"/>
      <c r="D92" s="390"/>
      <c r="E92" s="391" t="s">
        <v>662</v>
      </c>
      <c r="F92" s="390"/>
      <c r="G92" s="390"/>
      <c r="H92" s="390"/>
      <c r="I92" s="390"/>
      <c r="J92" s="390"/>
      <c r="K92" s="390"/>
      <c r="L92" s="390"/>
      <c r="M92" s="390"/>
      <c r="N92" s="390"/>
      <c r="O92" s="390"/>
      <c r="P92" s="391" t="s">
        <v>663</v>
      </c>
      <c r="Q92" s="390"/>
      <c r="R92" s="390"/>
      <c r="S92" s="390"/>
      <c r="T92" s="390"/>
      <c r="U92" s="390"/>
      <c r="V92" s="390"/>
      <c r="W92" s="390"/>
      <c r="X92" s="390"/>
      <c r="Y92" s="390"/>
      <c r="Z92" s="390"/>
      <c r="AA92" s="390"/>
      <c r="AB92" s="390"/>
      <c r="AC92" s="390"/>
      <c r="AD92" s="390"/>
      <c r="AE92" s="390"/>
      <c r="AF92" s="390"/>
      <c r="AG92" s="390"/>
      <c r="AH92" s="390"/>
      <c r="AI92" s="390"/>
      <c r="AJ92" s="403">
        <v>0</v>
      </c>
      <c r="AK92" s="404"/>
      <c r="AL92" s="404"/>
      <c r="AM92" s="405" t="s">
        <v>664</v>
      </c>
      <c r="AN92" s="390"/>
      <c r="AO92" s="390"/>
      <c r="AP92" s="390"/>
      <c r="AQ92" s="158" t="s">
        <v>229</v>
      </c>
      <c r="AR92" s="408">
        <f t="shared" si="3"/>
        <v>0</v>
      </c>
      <c r="AS92" s="409"/>
    </row>
    <row r="93" spans="2:45" ht="19.899999999999999" customHeight="1" x14ac:dyDescent="0.2">
      <c r="B93" s="405">
        <v>9</v>
      </c>
      <c r="C93" s="390"/>
      <c r="D93" s="390"/>
      <c r="E93" s="391" t="s">
        <v>665</v>
      </c>
      <c r="F93" s="390"/>
      <c r="G93" s="390"/>
      <c r="H93" s="390"/>
      <c r="I93" s="390"/>
      <c r="J93" s="390"/>
      <c r="K93" s="390"/>
      <c r="L93" s="390"/>
      <c r="M93" s="390"/>
      <c r="N93" s="390"/>
      <c r="O93" s="390"/>
      <c r="P93" s="391" t="s">
        <v>666</v>
      </c>
      <c r="Q93" s="390"/>
      <c r="R93" s="390"/>
      <c r="S93" s="390"/>
      <c r="T93" s="390"/>
      <c r="U93" s="390"/>
      <c r="V93" s="390"/>
      <c r="W93" s="390"/>
      <c r="X93" s="390"/>
      <c r="Y93" s="390"/>
      <c r="Z93" s="390"/>
      <c r="AA93" s="390"/>
      <c r="AB93" s="390"/>
      <c r="AC93" s="390"/>
      <c r="AD93" s="390"/>
      <c r="AE93" s="390"/>
      <c r="AF93" s="390"/>
      <c r="AG93" s="390"/>
      <c r="AH93" s="390"/>
      <c r="AI93" s="390"/>
      <c r="AJ93" s="403">
        <v>0</v>
      </c>
      <c r="AK93" s="404"/>
      <c r="AL93" s="404"/>
      <c r="AM93" s="405" t="s">
        <v>667</v>
      </c>
      <c r="AN93" s="390"/>
      <c r="AO93" s="390"/>
      <c r="AP93" s="390"/>
      <c r="AQ93" s="158" t="s">
        <v>211</v>
      </c>
      <c r="AR93" s="408">
        <f t="shared" si="3"/>
        <v>0</v>
      </c>
      <c r="AS93" s="409"/>
    </row>
    <row r="94" spans="2:45" ht="19.899999999999999" customHeight="1" x14ac:dyDescent="0.2">
      <c r="B94" s="405">
        <v>10</v>
      </c>
      <c r="C94" s="390"/>
      <c r="D94" s="390"/>
      <c r="E94" s="391" t="s">
        <v>668</v>
      </c>
      <c r="F94" s="390"/>
      <c r="G94" s="390"/>
      <c r="H94" s="390"/>
      <c r="I94" s="390"/>
      <c r="J94" s="390"/>
      <c r="K94" s="390"/>
      <c r="L94" s="390"/>
      <c r="M94" s="390"/>
      <c r="N94" s="390"/>
      <c r="O94" s="390"/>
      <c r="P94" s="391" t="s">
        <v>577</v>
      </c>
      <c r="Q94" s="390"/>
      <c r="R94" s="390"/>
      <c r="S94" s="390"/>
      <c r="T94" s="390"/>
      <c r="U94" s="390"/>
      <c r="V94" s="390"/>
      <c r="W94" s="390"/>
      <c r="X94" s="390"/>
      <c r="Y94" s="390"/>
      <c r="Z94" s="390"/>
      <c r="AA94" s="390"/>
      <c r="AB94" s="390"/>
      <c r="AC94" s="390"/>
      <c r="AD94" s="390"/>
      <c r="AE94" s="390"/>
      <c r="AF94" s="390"/>
      <c r="AG94" s="390"/>
      <c r="AH94" s="390"/>
      <c r="AI94" s="390"/>
      <c r="AJ94" s="403">
        <v>0</v>
      </c>
      <c r="AK94" s="404"/>
      <c r="AL94" s="404"/>
      <c r="AM94" s="405" t="s">
        <v>669</v>
      </c>
      <c r="AN94" s="390"/>
      <c r="AO94" s="390"/>
      <c r="AP94" s="390"/>
      <c r="AQ94" s="158" t="s">
        <v>229</v>
      </c>
      <c r="AR94" s="408">
        <f t="shared" si="3"/>
        <v>0</v>
      </c>
      <c r="AS94" s="409"/>
    </row>
    <row r="95" spans="2:45" ht="19.899999999999999" customHeight="1" x14ac:dyDescent="0.2">
      <c r="B95" s="405">
        <v>11</v>
      </c>
      <c r="C95" s="390"/>
      <c r="D95" s="390"/>
      <c r="E95" s="391" t="s">
        <v>670</v>
      </c>
      <c r="F95" s="390"/>
      <c r="G95" s="390"/>
      <c r="H95" s="390"/>
      <c r="I95" s="390"/>
      <c r="J95" s="390"/>
      <c r="K95" s="390"/>
      <c r="L95" s="390"/>
      <c r="M95" s="390"/>
      <c r="N95" s="390"/>
      <c r="O95" s="390"/>
      <c r="P95" s="391" t="s">
        <v>671</v>
      </c>
      <c r="Q95" s="390"/>
      <c r="R95" s="390"/>
      <c r="S95" s="390"/>
      <c r="T95" s="390"/>
      <c r="U95" s="390"/>
      <c r="V95" s="390"/>
      <c r="W95" s="390"/>
      <c r="X95" s="390"/>
      <c r="Y95" s="390"/>
      <c r="Z95" s="390"/>
      <c r="AA95" s="390"/>
      <c r="AB95" s="390"/>
      <c r="AC95" s="390"/>
      <c r="AD95" s="390"/>
      <c r="AE95" s="390"/>
      <c r="AF95" s="390"/>
      <c r="AG95" s="390"/>
      <c r="AH95" s="390"/>
      <c r="AI95" s="390"/>
      <c r="AJ95" s="403">
        <v>0</v>
      </c>
      <c r="AK95" s="404"/>
      <c r="AL95" s="404"/>
      <c r="AM95" s="405" t="s">
        <v>669</v>
      </c>
      <c r="AN95" s="390"/>
      <c r="AO95" s="390"/>
      <c r="AP95" s="390"/>
      <c r="AQ95" s="158" t="s">
        <v>229</v>
      </c>
      <c r="AR95" s="408">
        <f t="shared" si="3"/>
        <v>0</v>
      </c>
      <c r="AS95" s="409"/>
    </row>
    <row r="96" spans="2:45" ht="19.899999999999999" customHeight="1" x14ac:dyDescent="0.2">
      <c r="B96" s="405">
        <v>12</v>
      </c>
      <c r="C96" s="390"/>
      <c r="D96" s="390"/>
      <c r="E96" s="391" t="s">
        <v>672</v>
      </c>
      <c r="F96" s="390"/>
      <c r="G96" s="390"/>
      <c r="H96" s="390"/>
      <c r="I96" s="390"/>
      <c r="J96" s="390"/>
      <c r="K96" s="390"/>
      <c r="L96" s="390"/>
      <c r="M96" s="390"/>
      <c r="N96" s="390"/>
      <c r="O96" s="390"/>
      <c r="P96" s="391" t="s">
        <v>673</v>
      </c>
      <c r="Q96" s="390"/>
      <c r="R96" s="390"/>
      <c r="S96" s="390"/>
      <c r="T96" s="390"/>
      <c r="U96" s="390"/>
      <c r="V96" s="390"/>
      <c r="W96" s="390"/>
      <c r="X96" s="390"/>
      <c r="Y96" s="390"/>
      <c r="Z96" s="390"/>
      <c r="AA96" s="390"/>
      <c r="AB96" s="390"/>
      <c r="AC96" s="390"/>
      <c r="AD96" s="390"/>
      <c r="AE96" s="390"/>
      <c r="AF96" s="390"/>
      <c r="AG96" s="390"/>
      <c r="AH96" s="390"/>
      <c r="AI96" s="390"/>
      <c r="AJ96" s="403">
        <v>0</v>
      </c>
      <c r="AK96" s="404"/>
      <c r="AL96" s="404"/>
      <c r="AM96" s="405" t="s">
        <v>551</v>
      </c>
      <c r="AN96" s="390"/>
      <c r="AO96" s="390"/>
      <c r="AP96" s="390"/>
      <c r="AQ96" s="158" t="s">
        <v>211</v>
      </c>
      <c r="AR96" s="408">
        <f t="shared" si="3"/>
        <v>0</v>
      </c>
      <c r="AS96" s="409"/>
    </row>
    <row r="97" spans="2:45" ht="19.899999999999999" customHeight="1" x14ac:dyDescent="0.2">
      <c r="B97" s="405">
        <v>13</v>
      </c>
      <c r="C97" s="390"/>
      <c r="D97" s="390"/>
      <c r="E97" s="391" t="s">
        <v>674</v>
      </c>
      <c r="F97" s="390"/>
      <c r="G97" s="390"/>
      <c r="H97" s="390"/>
      <c r="I97" s="390"/>
      <c r="J97" s="390"/>
      <c r="K97" s="390"/>
      <c r="L97" s="390"/>
      <c r="M97" s="390"/>
      <c r="N97" s="390"/>
      <c r="O97" s="390"/>
      <c r="P97" s="391" t="s">
        <v>675</v>
      </c>
      <c r="Q97" s="390"/>
      <c r="R97" s="390"/>
      <c r="S97" s="390"/>
      <c r="T97" s="390"/>
      <c r="U97" s="390"/>
      <c r="V97" s="390"/>
      <c r="W97" s="390"/>
      <c r="X97" s="390"/>
      <c r="Y97" s="390"/>
      <c r="Z97" s="390"/>
      <c r="AA97" s="390"/>
      <c r="AB97" s="390"/>
      <c r="AC97" s="390"/>
      <c r="AD97" s="390"/>
      <c r="AE97" s="390"/>
      <c r="AF97" s="390"/>
      <c r="AG97" s="390"/>
      <c r="AH97" s="390"/>
      <c r="AI97" s="390"/>
      <c r="AJ97" s="403">
        <v>0</v>
      </c>
      <c r="AK97" s="404"/>
      <c r="AL97" s="404"/>
      <c r="AM97" s="405" t="s">
        <v>621</v>
      </c>
      <c r="AN97" s="390"/>
      <c r="AO97" s="390"/>
      <c r="AP97" s="390"/>
      <c r="AQ97" s="158" t="s">
        <v>641</v>
      </c>
      <c r="AR97" s="408">
        <f t="shared" si="3"/>
        <v>0</v>
      </c>
      <c r="AS97" s="409"/>
    </row>
    <row r="98" spans="2:45" ht="19.899999999999999" customHeight="1" x14ac:dyDescent="0.2">
      <c r="B98" s="405">
        <v>14</v>
      </c>
      <c r="C98" s="390"/>
      <c r="D98" s="390"/>
      <c r="E98" s="391" t="s">
        <v>655</v>
      </c>
      <c r="F98" s="390"/>
      <c r="G98" s="390"/>
      <c r="H98" s="390"/>
      <c r="I98" s="390"/>
      <c r="J98" s="390"/>
      <c r="K98" s="390"/>
      <c r="L98" s="390"/>
      <c r="M98" s="390"/>
      <c r="N98" s="390"/>
      <c r="O98" s="390"/>
      <c r="P98" s="391" t="s">
        <v>676</v>
      </c>
      <c r="Q98" s="390"/>
      <c r="R98" s="390"/>
      <c r="S98" s="390"/>
      <c r="T98" s="390"/>
      <c r="U98" s="390"/>
      <c r="V98" s="390"/>
      <c r="W98" s="390"/>
      <c r="X98" s="390"/>
      <c r="Y98" s="390"/>
      <c r="Z98" s="390"/>
      <c r="AA98" s="390"/>
      <c r="AB98" s="390"/>
      <c r="AC98" s="390"/>
      <c r="AD98" s="390"/>
      <c r="AE98" s="390"/>
      <c r="AF98" s="390"/>
      <c r="AG98" s="390"/>
      <c r="AH98" s="390"/>
      <c r="AI98" s="390"/>
      <c r="AJ98" s="403">
        <v>0</v>
      </c>
      <c r="AK98" s="404"/>
      <c r="AL98" s="404"/>
      <c r="AM98" s="405" t="s">
        <v>546</v>
      </c>
      <c r="AN98" s="390"/>
      <c r="AO98" s="390"/>
      <c r="AP98" s="390"/>
      <c r="AQ98" s="158" t="s">
        <v>211</v>
      </c>
      <c r="AR98" s="408">
        <f t="shared" si="3"/>
        <v>0</v>
      </c>
      <c r="AS98" s="409"/>
    </row>
    <row r="99" spans="2:45" ht="19.899999999999999" customHeight="1" x14ac:dyDescent="0.2">
      <c r="B99" s="405">
        <v>15</v>
      </c>
      <c r="C99" s="390"/>
      <c r="D99" s="390"/>
      <c r="E99" s="391" t="s">
        <v>677</v>
      </c>
      <c r="F99" s="390"/>
      <c r="G99" s="390"/>
      <c r="H99" s="390"/>
      <c r="I99" s="390"/>
      <c r="J99" s="390"/>
      <c r="K99" s="390"/>
      <c r="L99" s="390"/>
      <c r="M99" s="390"/>
      <c r="N99" s="390"/>
      <c r="O99" s="390"/>
      <c r="P99" s="391" t="s">
        <v>678</v>
      </c>
      <c r="Q99" s="390"/>
      <c r="R99" s="390"/>
      <c r="S99" s="390"/>
      <c r="T99" s="390"/>
      <c r="U99" s="390"/>
      <c r="V99" s="390"/>
      <c r="W99" s="390"/>
      <c r="X99" s="390"/>
      <c r="Y99" s="390"/>
      <c r="Z99" s="390"/>
      <c r="AA99" s="390"/>
      <c r="AB99" s="390"/>
      <c r="AC99" s="390"/>
      <c r="AD99" s="390"/>
      <c r="AE99" s="390"/>
      <c r="AF99" s="390"/>
      <c r="AG99" s="390"/>
      <c r="AH99" s="390"/>
      <c r="AI99" s="390"/>
      <c r="AJ99" s="403">
        <v>0</v>
      </c>
      <c r="AK99" s="404"/>
      <c r="AL99" s="404"/>
      <c r="AM99" s="405" t="s">
        <v>543</v>
      </c>
      <c r="AN99" s="390"/>
      <c r="AO99" s="390"/>
      <c r="AP99" s="390"/>
      <c r="AQ99" s="158" t="s">
        <v>211</v>
      </c>
      <c r="AR99" s="408">
        <f t="shared" si="3"/>
        <v>0</v>
      </c>
      <c r="AS99" s="409"/>
    </row>
    <row r="100" spans="2:45" ht="19.899999999999999" customHeight="1" x14ac:dyDescent="0.2">
      <c r="B100" s="405">
        <v>16</v>
      </c>
      <c r="C100" s="390"/>
      <c r="D100" s="390"/>
      <c r="E100" s="391" t="s">
        <v>657</v>
      </c>
      <c r="F100" s="390"/>
      <c r="G100" s="390"/>
      <c r="H100" s="390"/>
      <c r="I100" s="390"/>
      <c r="J100" s="390"/>
      <c r="K100" s="390"/>
      <c r="L100" s="390"/>
      <c r="M100" s="390"/>
      <c r="N100" s="390"/>
      <c r="O100" s="390"/>
      <c r="P100" s="391" t="s">
        <v>679</v>
      </c>
      <c r="Q100" s="390"/>
      <c r="R100" s="390"/>
      <c r="S100" s="390"/>
      <c r="T100" s="390"/>
      <c r="U100" s="390"/>
      <c r="V100" s="390"/>
      <c r="W100" s="390"/>
      <c r="X100" s="390"/>
      <c r="Y100" s="390"/>
      <c r="Z100" s="390"/>
      <c r="AA100" s="390"/>
      <c r="AB100" s="390"/>
      <c r="AC100" s="390"/>
      <c r="AD100" s="390"/>
      <c r="AE100" s="390"/>
      <c r="AF100" s="390"/>
      <c r="AG100" s="390"/>
      <c r="AH100" s="390"/>
      <c r="AI100" s="390"/>
      <c r="AJ100" s="403">
        <v>0</v>
      </c>
      <c r="AK100" s="404"/>
      <c r="AL100" s="404"/>
      <c r="AM100" s="405" t="s">
        <v>543</v>
      </c>
      <c r="AN100" s="390"/>
      <c r="AO100" s="390"/>
      <c r="AP100" s="390"/>
      <c r="AQ100" s="158" t="s">
        <v>211</v>
      </c>
      <c r="AR100" s="408">
        <f t="shared" si="3"/>
        <v>0</v>
      </c>
      <c r="AS100" s="409"/>
    </row>
    <row r="101" spans="2:45" ht="19.899999999999999" customHeight="1" x14ac:dyDescent="0.2">
      <c r="B101" s="405">
        <v>17</v>
      </c>
      <c r="C101" s="390"/>
      <c r="D101" s="390"/>
      <c r="E101" s="391" t="s">
        <v>680</v>
      </c>
      <c r="F101" s="390"/>
      <c r="G101" s="390"/>
      <c r="H101" s="390"/>
      <c r="I101" s="390"/>
      <c r="J101" s="390"/>
      <c r="K101" s="390"/>
      <c r="L101" s="390"/>
      <c r="M101" s="390"/>
      <c r="N101" s="390"/>
      <c r="O101" s="390"/>
      <c r="P101" s="391" t="s">
        <v>681</v>
      </c>
      <c r="Q101" s="390"/>
      <c r="R101" s="390"/>
      <c r="S101" s="390"/>
      <c r="T101" s="390"/>
      <c r="U101" s="390"/>
      <c r="V101" s="390"/>
      <c r="W101" s="390"/>
      <c r="X101" s="390"/>
      <c r="Y101" s="390"/>
      <c r="Z101" s="390"/>
      <c r="AA101" s="390"/>
      <c r="AB101" s="390"/>
      <c r="AC101" s="390"/>
      <c r="AD101" s="390"/>
      <c r="AE101" s="390"/>
      <c r="AF101" s="390"/>
      <c r="AG101" s="390"/>
      <c r="AH101" s="390"/>
      <c r="AI101" s="390"/>
      <c r="AJ101" s="403">
        <v>0</v>
      </c>
      <c r="AK101" s="404"/>
      <c r="AL101" s="404"/>
      <c r="AM101" s="405" t="s">
        <v>543</v>
      </c>
      <c r="AN101" s="390"/>
      <c r="AO101" s="390"/>
      <c r="AP101" s="390"/>
      <c r="AQ101" s="158" t="s">
        <v>211</v>
      </c>
      <c r="AR101" s="408">
        <f t="shared" si="3"/>
        <v>0</v>
      </c>
      <c r="AS101" s="409"/>
    </row>
    <row r="102" spans="2:45" ht="19.899999999999999" customHeight="1" x14ac:dyDescent="0.2">
      <c r="B102" s="405">
        <v>18</v>
      </c>
      <c r="C102" s="390"/>
      <c r="D102" s="390"/>
      <c r="E102" s="391" t="s">
        <v>682</v>
      </c>
      <c r="F102" s="390"/>
      <c r="G102" s="390"/>
      <c r="H102" s="390"/>
      <c r="I102" s="390"/>
      <c r="J102" s="390"/>
      <c r="K102" s="390"/>
      <c r="L102" s="390"/>
      <c r="M102" s="390"/>
      <c r="N102" s="390"/>
      <c r="O102" s="390"/>
      <c r="P102" s="391" t="s">
        <v>683</v>
      </c>
      <c r="Q102" s="390"/>
      <c r="R102" s="390"/>
      <c r="S102" s="390"/>
      <c r="T102" s="390"/>
      <c r="U102" s="390"/>
      <c r="V102" s="390"/>
      <c r="W102" s="390"/>
      <c r="X102" s="390"/>
      <c r="Y102" s="390"/>
      <c r="Z102" s="390"/>
      <c r="AA102" s="390"/>
      <c r="AB102" s="390"/>
      <c r="AC102" s="390"/>
      <c r="AD102" s="390"/>
      <c r="AE102" s="390"/>
      <c r="AF102" s="390"/>
      <c r="AG102" s="390"/>
      <c r="AH102" s="390"/>
      <c r="AI102" s="390"/>
      <c r="AJ102" s="403">
        <v>0</v>
      </c>
      <c r="AK102" s="404"/>
      <c r="AL102" s="404"/>
      <c r="AM102" s="405" t="s">
        <v>649</v>
      </c>
      <c r="AN102" s="390"/>
      <c r="AO102" s="390"/>
      <c r="AP102" s="390"/>
      <c r="AQ102" s="158" t="s">
        <v>211</v>
      </c>
      <c r="AR102" s="408">
        <f t="shared" si="3"/>
        <v>0</v>
      </c>
      <c r="AS102" s="409"/>
    </row>
    <row r="103" spans="2:45" ht="15" customHeight="1" x14ac:dyDescent="0.2">
      <c r="B103" s="387" t="s">
        <v>833</v>
      </c>
      <c r="C103" s="387"/>
      <c r="D103" s="387"/>
      <c r="E103" s="387"/>
      <c r="F103" s="387"/>
      <c r="G103" s="387"/>
      <c r="H103" s="387"/>
      <c r="I103" s="387"/>
      <c r="J103" s="387"/>
      <c r="K103" s="387"/>
      <c r="L103" s="387"/>
      <c r="M103" s="387"/>
      <c r="N103" s="387"/>
      <c r="O103" s="387"/>
      <c r="P103" s="387"/>
      <c r="Q103" s="387"/>
      <c r="R103" s="387"/>
      <c r="S103" s="387"/>
      <c r="T103" s="387"/>
      <c r="U103" s="387"/>
      <c r="V103" s="387"/>
      <c r="W103" s="387"/>
      <c r="X103" s="387"/>
      <c r="Y103" s="387"/>
      <c r="Z103" s="387"/>
      <c r="AA103" s="387"/>
      <c r="AB103" s="387"/>
      <c r="AC103" s="387"/>
      <c r="AD103" s="387"/>
      <c r="AE103" s="387"/>
      <c r="AF103" s="387"/>
      <c r="AG103" s="387"/>
      <c r="AH103" s="387"/>
      <c r="AI103" s="387"/>
      <c r="AJ103" s="387"/>
      <c r="AK103" s="387"/>
      <c r="AL103" s="387"/>
      <c r="AM103" s="387"/>
      <c r="AN103" s="387"/>
      <c r="AO103" s="387"/>
      <c r="AP103" s="387"/>
      <c r="AQ103" s="387"/>
      <c r="AR103" s="387"/>
      <c r="AS103" s="159">
        <f>SUM(AR88:AS102)</f>
        <v>0</v>
      </c>
    </row>
    <row r="104" spans="2:45" ht="19.899999999999999" customHeight="1" x14ac:dyDescent="0.2">
      <c r="B104" s="415">
        <v>1</v>
      </c>
      <c r="C104" s="415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416" t="s">
        <v>613</v>
      </c>
      <c r="R104" s="416"/>
      <c r="S104" s="416"/>
      <c r="T104" s="416"/>
      <c r="U104" s="416"/>
      <c r="V104" s="416"/>
      <c r="W104" s="416"/>
      <c r="X104" s="416"/>
      <c r="Y104" s="416"/>
      <c r="Z104" s="416"/>
      <c r="AA104" s="416"/>
      <c r="AB104" s="416"/>
      <c r="AC104" s="416"/>
      <c r="AD104" s="416"/>
      <c r="AE104" s="416"/>
      <c r="AF104" s="416"/>
      <c r="AG104" s="416"/>
      <c r="AH104" s="416"/>
      <c r="AI104" s="416"/>
      <c r="AJ104" s="417">
        <v>0</v>
      </c>
      <c r="AK104" s="417"/>
      <c r="AL104" s="417"/>
      <c r="AM104" s="157"/>
      <c r="AN104" s="157"/>
      <c r="AO104" s="157">
        <v>1</v>
      </c>
      <c r="AP104" s="157"/>
      <c r="AQ104" s="157"/>
      <c r="AR104" s="157"/>
      <c r="AS104" s="174">
        <f>AJ104*AO104</f>
        <v>0</v>
      </c>
    </row>
    <row r="105" spans="2:45" ht="19.899999999999999" customHeight="1" x14ac:dyDescent="0.2">
      <c r="B105" s="415">
        <v>2</v>
      </c>
      <c r="C105" s="415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416" t="s">
        <v>614</v>
      </c>
      <c r="R105" s="416"/>
      <c r="S105" s="416"/>
      <c r="T105" s="416"/>
      <c r="U105" s="416"/>
      <c r="V105" s="416"/>
      <c r="W105" s="416"/>
      <c r="X105" s="416"/>
      <c r="Y105" s="416"/>
      <c r="Z105" s="416"/>
      <c r="AA105" s="416"/>
      <c r="AB105" s="416"/>
      <c r="AC105" s="416"/>
      <c r="AD105" s="416"/>
      <c r="AE105" s="416"/>
      <c r="AF105" s="416"/>
      <c r="AG105" s="416"/>
      <c r="AH105" s="416"/>
      <c r="AI105" s="416"/>
      <c r="AJ105" s="417">
        <v>0</v>
      </c>
      <c r="AK105" s="417"/>
      <c r="AL105" s="417"/>
      <c r="AM105" s="157"/>
      <c r="AN105" s="157"/>
      <c r="AO105" s="157">
        <v>1</v>
      </c>
      <c r="AP105" s="157"/>
      <c r="AQ105" s="157"/>
      <c r="AR105" s="157"/>
      <c r="AS105" s="174">
        <f>AJ105*AO105</f>
        <v>0</v>
      </c>
    </row>
    <row r="106" spans="2:45" ht="15" customHeight="1" x14ac:dyDescent="0.2">
      <c r="B106" s="418" t="s">
        <v>615</v>
      </c>
      <c r="C106" s="418"/>
      <c r="D106" s="418"/>
      <c r="E106" s="418"/>
      <c r="F106" s="418"/>
      <c r="G106" s="418"/>
      <c r="H106" s="418"/>
      <c r="I106" s="418"/>
      <c r="J106" s="418"/>
      <c r="K106" s="418"/>
      <c r="L106" s="418"/>
      <c r="M106" s="418"/>
      <c r="N106" s="418"/>
      <c r="O106" s="418"/>
      <c r="P106" s="418"/>
      <c r="Q106" s="418"/>
      <c r="R106" s="418"/>
      <c r="S106" s="418"/>
      <c r="T106" s="418"/>
      <c r="U106" s="418"/>
      <c r="V106" s="418"/>
      <c r="W106" s="418"/>
      <c r="X106" s="418"/>
      <c r="Y106" s="418"/>
      <c r="Z106" s="418"/>
      <c r="AA106" s="418"/>
      <c r="AB106" s="418"/>
      <c r="AC106" s="418"/>
      <c r="AD106" s="418"/>
      <c r="AE106" s="418"/>
      <c r="AF106" s="418"/>
      <c r="AG106" s="418"/>
      <c r="AH106" s="418"/>
      <c r="AI106" s="418"/>
      <c r="AJ106" s="418"/>
      <c r="AK106" s="418"/>
      <c r="AL106" s="418"/>
      <c r="AM106" s="418"/>
      <c r="AN106" s="418"/>
      <c r="AO106" s="418"/>
      <c r="AP106" s="418"/>
      <c r="AQ106" s="418"/>
      <c r="AR106" s="418"/>
      <c r="AS106" s="169">
        <f>SUM(AS104:AS105)</f>
        <v>0</v>
      </c>
    </row>
    <row r="107" spans="2:45" ht="19.899999999999999" customHeight="1" x14ac:dyDescent="0.2">
      <c r="B107" s="407" t="s">
        <v>834</v>
      </c>
      <c r="C107" s="407"/>
      <c r="D107" s="407"/>
      <c r="E107" s="407"/>
      <c r="F107" s="156"/>
      <c r="G107" s="396" t="str">
        <f>B82</f>
        <v>C22M - 4.Elektrická zabezpečovací signalizace</v>
      </c>
      <c r="H107" s="396"/>
      <c r="I107" s="396"/>
      <c r="J107" s="396"/>
      <c r="K107" s="396"/>
      <c r="L107" s="396"/>
      <c r="M107" s="396"/>
      <c r="N107" s="396"/>
      <c r="O107" s="396"/>
      <c r="P107" s="396"/>
      <c r="Q107" s="396"/>
      <c r="R107" s="396"/>
      <c r="S107" s="396"/>
      <c r="T107" s="396"/>
      <c r="U107" s="396"/>
      <c r="V107" s="396"/>
      <c r="W107" s="396"/>
      <c r="X107" s="396"/>
      <c r="Y107" s="396"/>
      <c r="Z107" s="396"/>
      <c r="AA107" s="396"/>
      <c r="AB107" s="396"/>
      <c r="AC107" s="396"/>
      <c r="AD107" s="396"/>
      <c r="AE107" s="396"/>
      <c r="AF107" s="396"/>
      <c r="AG107" s="396"/>
      <c r="AH107" s="396"/>
      <c r="AI107" s="396"/>
      <c r="AJ107" s="397">
        <f>AS103+AS87+AS106</f>
        <v>0</v>
      </c>
      <c r="AK107" s="398"/>
      <c r="AL107" s="398"/>
      <c r="AM107" s="398"/>
      <c r="AN107" s="398"/>
      <c r="AO107" s="398"/>
      <c r="AP107" s="398"/>
      <c r="AQ107" s="398"/>
      <c r="AR107" s="398"/>
      <c r="AS107" s="398"/>
    </row>
    <row r="108" spans="2:45" ht="19.899999999999999" customHeight="1" x14ac:dyDescent="0.2"/>
    <row r="109" spans="2:45" ht="17.100000000000001" customHeight="1" x14ac:dyDescent="0.2">
      <c r="B109" s="399" t="s">
        <v>684</v>
      </c>
      <c r="C109" s="390"/>
      <c r="D109" s="390"/>
      <c r="E109" s="390"/>
      <c r="F109" s="390"/>
      <c r="G109" s="390"/>
      <c r="H109" s="390"/>
      <c r="I109" s="390"/>
      <c r="J109" s="390"/>
      <c r="K109" s="390"/>
      <c r="L109" s="390"/>
      <c r="M109" s="390"/>
      <c r="N109" s="390"/>
      <c r="O109" s="390"/>
      <c r="P109" s="390"/>
      <c r="Q109" s="390"/>
      <c r="R109" s="390"/>
      <c r="S109" s="390"/>
      <c r="T109" s="390"/>
      <c r="U109" s="390"/>
      <c r="V109" s="390"/>
      <c r="W109" s="390"/>
      <c r="X109" s="390"/>
      <c r="Y109" s="390"/>
      <c r="Z109" s="390"/>
      <c r="AA109" s="390"/>
      <c r="AB109" s="390"/>
      <c r="AC109" s="390"/>
      <c r="AD109" s="390"/>
      <c r="AE109" s="390"/>
      <c r="AF109" s="390"/>
      <c r="AG109" s="390"/>
      <c r="AH109" s="390"/>
      <c r="AI109" s="390"/>
      <c r="AJ109" s="390"/>
      <c r="AK109" s="390"/>
      <c r="AL109" s="390"/>
      <c r="AM109" s="390"/>
      <c r="AN109" s="390"/>
      <c r="AO109" s="390"/>
      <c r="AP109" s="390"/>
      <c r="AQ109" s="390"/>
      <c r="AR109" s="390"/>
      <c r="AS109" s="390"/>
    </row>
    <row r="110" spans="2:45" ht="2.85" customHeight="1" x14ac:dyDescent="0.2"/>
    <row r="111" spans="2:45" x14ac:dyDescent="0.2">
      <c r="B111" s="400" t="s">
        <v>536</v>
      </c>
      <c r="C111" s="401"/>
      <c r="D111" s="401"/>
      <c r="E111" s="402" t="s">
        <v>537</v>
      </c>
      <c r="F111" s="401"/>
      <c r="G111" s="401"/>
      <c r="H111" s="401"/>
      <c r="I111" s="401"/>
      <c r="J111" s="401"/>
      <c r="K111" s="401"/>
      <c r="L111" s="401"/>
      <c r="M111" s="401"/>
      <c r="N111" s="401"/>
      <c r="O111" s="401"/>
      <c r="P111" s="402" t="s">
        <v>538</v>
      </c>
      <c r="Q111" s="401"/>
      <c r="R111" s="401"/>
      <c r="S111" s="401"/>
      <c r="T111" s="401"/>
      <c r="U111" s="401"/>
      <c r="V111" s="401"/>
      <c r="W111" s="401"/>
      <c r="X111" s="401"/>
      <c r="Y111" s="401"/>
      <c r="Z111" s="401"/>
      <c r="AA111" s="401"/>
      <c r="AB111" s="401"/>
      <c r="AC111" s="401"/>
      <c r="AD111" s="401"/>
      <c r="AE111" s="401"/>
      <c r="AF111" s="401"/>
      <c r="AG111" s="401"/>
      <c r="AH111" s="401"/>
      <c r="AI111" s="401"/>
      <c r="AJ111" s="400" t="s">
        <v>539</v>
      </c>
      <c r="AK111" s="401"/>
      <c r="AL111" s="401"/>
      <c r="AM111" s="400" t="s">
        <v>60</v>
      </c>
      <c r="AN111" s="401"/>
      <c r="AO111" s="401"/>
      <c r="AP111" s="401"/>
      <c r="AQ111" s="164" t="s">
        <v>540</v>
      </c>
      <c r="AR111" s="400" t="s">
        <v>541</v>
      </c>
      <c r="AS111" s="401"/>
    </row>
    <row r="112" spans="2:45" ht="19.899999999999999" customHeight="1" x14ac:dyDescent="0.2">
      <c r="B112" s="405">
        <v>1</v>
      </c>
      <c r="C112" s="390"/>
      <c r="D112" s="390"/>
      <c r="E112" s="391" t="s">
        <v>0</v>
      </c>
      <c r="F112" s="390"/>
      <c r="G112" s="390"/>
      <c r="H112" s="390"/>
      <c r="I112" s="390"/>
      <c r="J112" s="390"/>
      <c r="K112" s="390"/>
      <c r="L112" s="390"/>
      <c r="M112" s="390"/>
      <c r="N112" s="390"/>
      <c r="O112" s="390"/>
      <c r="P112" s="391" t="s">
        <v>685</v>
      </c>
      <c r="Q112" s="390"/>
      <c r="R112" s="390"/>
      <c r="S112" s="390"/>
      <c r="T112" s="390"/>
      <c r="U112" s="390"/>
      <c r="V112" s="390"/>
      <c r="W112" s="390"/>
      <c r="X112" s="390"/>
      <c r="Y112" s="390"/>
      <c r="Z112" s="390"/>
      <c r="AA112" s="390"/>
      <c r="AB112" s="390"/>
      <c r="AC112" s="390"/>
      <c r="AD112" s="390"/>
      <c r="AE112" s="390"/>
      <c r="AF112" s="390"/>
      <c r="AG112" s="390"/>
      <c r="AH112" s="390"/>
      <c r="AI112" s="390"/>
      <c r="AJ112" s="392">
        <v>0</v>
      </c>
      <c r="AK112" s="393"/>
      <c r="AL112" s="393"/>
      <c r="AM112" s="405" t="s">
        <v>543</v>
      </c>
      <c r="AN112" s="390"/>
      <c r="AO112" s="390"/>
      <c r="AP112" s="390"/>
      <c r="AQ112" s="158" t="s">
        <v>211</v>
      </c>
      <c r="AR112" s="394">
        <f>AJ112*AM112</f>
        <v>0</v>
      </c>
      <c r="AS112" s="390"/>
    </row>
    <row r="113" spans="2:45" ht="15" customHeight="1" x14ac:dyDescent="0.2">
      <c r="B113" s="387" t="s">
        <v>832</v>
      </c>
      <c r="C113" s="387"/>
      <c r="D113" s="387"/>
      <c r="E113" s="387"/>
      <c r="F113" s="387"/>
      <c r="G113" s="387"/>
      <c r="H113" s="387"/>
      <c r="I113" s="387"/>
      <c r="J113" s="387"/>
      <c r="K113" s="387"/>
      <c r="L113" s="387"/>
      <c r="M113" s="387"/>
      <c r="N113" s="387"/>
      <c r="O113" s="387"/>
      <c r="P113" s="387"/>
      <c r="Q113" s="387"/>
      <c r="R113" s="387"/>
      <c r="S113" s="387"/>
      <c r="T113" s="387"/>
      <c r="U113" s="387"/>
      <c r="V113" s="387"/>
      <c r="W113" s="387"/>
      <c r="X113" s="387"/>
      <c r="Y113" s="387"/>
      <c r="Z113" s="387"/>
      <c r="AA113" s="387"/>
      <c r="AB113" s="387"/>
      <c r="AC113" s="387"/>
      <c r="AD113" s="387"/>
      <c r="AE113" s="387"/>
      <c r="AF113" s="387"/>
      <c r="AG113" s="387"/>
      <c r="AH113" s="387"/>
      <c r="AI113" s="387"/>
      <c r="AJ113" s="387"/>
      <c r="AK113" s="387"/>
      <c r="AL113" s="387"/>
      <c r="AM113" s="387"/>
      <c r="AN113" s="387"/>
      <c r="AO113" s="387"/>
      <c r="AP113" s="387"/>
      <c r="AQ113" s="387"/>
      <c r="AR113" s="161"/>
      <c r="AS113" s="165">
        <f>AR112</f>
        <v>0</v>
      </c>
    </row>
    <row r="114" spans="2:45" ht="19.899999999999999" customHeight="1" x14ac:dyDescent="0.2">
      <c r="B114" s="407" t="s">
        <v>834</v>
      </c>
      <c r="C114" s="407"/>
      <c r="D114" s="407"/>
      <c r="E114" s="407"/>
      <c r="F114" s="156"/>
      <c r="G114" s="396" t="str">
        <f>B109</f>
        <v>C22M - 5 Zvonění</v>
      </c>
      <c r="H114" s="396"/>
      <c r="I114" s="396"/>
      <c r="J114" s="396"/>
      <c r="K114" s="396"/>
      <c r="L114" s="396"/>
      <c r="M114" s="396"/>
      <c r="N114" s="396"/>
      <c r="O114" s="396"/>
      <c r="P114" s="396"/>
      <c r="Q114" s="396"/>
      <c r="R114" s="396"/>
      <c r="S114" s="396"/>
      <c r="T114" s="396"/>
      <c r="U114" s="396"/>
      <c r="V114" s="396"/>
      <c r="W114" s="396"/>
      <c r="X114" s="396"/>
      <c r="Y114" s="396"/>
      <c r="Z114" s="396"/>
      <c r="AA114" s="396"/>
      <c r="AB114" s="396"/>
      <c r="AC114" s="396"/>
      <c r="AD114" s="396"/>
      <c r="AE114" s="396"/>
      <c r="AF114" s="396"/>
      <c r="AG114" s="396"/>
      <c r="AH114" s="396"/>
      <c r="AI114" s="396"/>
      <c r="AJ114" s="397">
        <f>AS113</f>
        <v>0</v>
      </c>
      <c r="AK114" s="398"/>
      <c r="AL114" s="398"/>
      <c r="AM114" s="398"/>
      <c r="AN114" s="398"/>
      <c r="AO114" s="398"/>
      <c r="AP114" s="398"/>
      <c r="AQ114" s="398"/>
      <c r="AR114" s="398"/>
      <c r="AS114" s="398"/>
    </row>
    <row r="115" spans="2:45" ht="19.899999999999999" customHeight="1" x14ac:dyDescent="0.2"/>
    <row r="116" spans="2:45" ht="19.899999999999999" customHeight="1" x14ac:dyDescent="0.2">
      <c r="B116" s="399" t="s">
        <v>686</v>
      </c>
      <c r="C116" s="390"/>
      <c r="D116" s="390"/>
      <c r="E116" s="390"/>
      <c r="F116" s="390"/>
      <c r="G116" s="390"/>
      <c r="H116" s="390"/>
      <c r="I116" s="390"/>
      <c r="J116" s="390"/>
      <c r="K116" s="390"/>
      <c r="L116" s="390"/>
      <c r="M116" s="390"/>
      <c r="N116" s="390"/>
      <c r="O116" s="390"/>
      <c r="P116" s="390"/>
      <c r="Q116" s="390"/>
      <c r="R116" s="390"/>
      <c r="S116" s="390"/>
      <c r="T116" s="390"/>
      <c r="U116" s="390"/>
      <c r="V116" s="390"/>
      <c r="W116" s="390"/>
      <c r="X116" s="390"/>
      <c r="Y116" s="390"/>
      <c r="Z116" s="390"/>
      <c r="AA116" s="390"/>
      <c r="AB116" s="390"/>
      <c r="AC116" s="390"/>
      <c r="AD116" s="390"/>
      <c r="AE116" s="390"/>
      <c r="AF116" s="390"/>
      <c r="AG116" s="390"/>
      <c r="AH116" s="390"/>
      <c r="AI116" s="390"/>
      <c r="AJ116" s="390"/>
      <c r="AK116" s="390"/>
      <c r="AL116" s="390"/>
      <c r="AM116" s="390"/>
      <c r="AN116" s="390"/>
      <c r="AO116" s="390"/>
      <c r="AP116" s="390"/>
      <c r="AQ116" s="390"/>
      <c r="AR116" s="390"/>
      <c r="AS116" s="390"/>
    </row>
    <row r="117" spans="2:45" ht="2.85" customHeight="1" x14ac:dyDescent="0.2"/>
    <row r="118" spans="2:45" x14ac:dyDescent="0.2">
      <c r="B118" s="400" t="s">
        <v>536</v>
      </c>
      <c r="C118" s="401"/>
      <c r="D118" s="401"/>
      <c r="E118" s="402" t="s">
        <v>537</v>
      </c>
      <c r="F118" s="401"/>
      <c r="G118" s="401"/>
      <c r="H118" s="401"/>
      <c r="I118" s="401"/>
      <c r="J118" s="401"/>
      <c r="K118" s="401"/>
      <c r="L118" s="401"/>
      <c r="M118" s="401"/>
      <c r="N118" s="401"/>
      <c r="O118" s="401"/>
      <c r="P118" s="402" t="s">
        <v>538</v>
      </c>
      <c r="Q118" s="401"/>
      <c r="R118" s="401"/>
      <c r="S118" s="401"/>
      <c r="T118" s="401"/>
      <c r="U118" s="401"/>
      <c r="V118" s="401"/>
      <c r="W118" s="401"/>
      <c r="X118" s="401"/>
      <c r="Y118" s="401"/>
      <c r="Z118" s="401"/>
      <c r="AA118" s="401"/>
      <c r="AB118" s="401"/>
      <c r="AC118" s="401"/>
      <c r="AD118" s="401"/>
      <c r="AE118" s="401"/>
      <c r="AF118" s="401"/>
      <c r="AG118" s="401"/>
      <c r="AH118" s="401"/>
      <c r="AI118" s="401"/>
      <c r="AJ118" s="400" t="s">
        <v>539</v>
      </c>
      <c r="AK118" s="401"/>
      <c r="AL118" s="401"/>
      <c r="AM118" s="400" t="s">
        <v>60</v>
      </c>
      <c r="AN118" s="401"/>
      <c r="AO118" s="401"/>
      <c r="AP118" s="401"/>
      <c r="AQ118" s="164" t="s">
        <v>540</v>
      </c>
      <c r="AR118" s="400" t="s">
        <v>541</v>
      </c>
      <c r="AS118" s="401"/>
    </row>
    <row r="119" spans="2:45" ht="19.899999999999999" customHeight="1" x14ac:dyDescent="0.2">
      <c r="B119" s="405">
        <v>1</v>
      </c>
      <c r="C119" s="390"/>
      <c r="D119" s="390"/>
      <c r="E119" s="391" t="s">
        <v>687</v>
      </c>
      <c r="F119" s="390"/>
      <c r="G119" s="390"/>
      <c r="H119" s="390"/>
      <c r="I119" s="390"/>
      <c r="J119" s="390"/>
      <c r="K119" s="390"/>
      <c r="L119" s="390"/>
      <c r="M119" s="390"/>
      <c r="N119" s="390"/>
      <c r="O119" s="390"/>
      <c r="P119" s="391" t="s">
        <v>688</v>
      </c>
      <c r="Q119" s="390"/>
      <c r="R119" s="390"/>
      <c r="S119" s="390"/>
      <c r="T119" s="390"/>
      <c r="U119" s="390"/>
      <c r="V119" s="390"/>
      <c r="W119" s="390"/>
      <c r="X119" s="390"/>
      <c r="Y119" s="390"/>
      <c r="Z119" s="390"/>
      <c r="AA119" s="390"/>
      <c r="AB119" s="390"/>
      <c r="AC119" s="390"/>
      <c r="AD119" s="390"/>
      <c r="AE119" s="390"/>
      <c r="AF119" s="390"/>
      <c r="AG119" s="390"/>
      <c r="AH119" s="390"/>
      <c r="AI119" s="390"/>
      <c r="AJ119" s="392">
        <v>0</v>
      </c>
      <c r="AK119" s="393"/>
      <c r="AL119" s="393"/>
      <c r="AM119" s="405" t="s">
        <v>689</v>
      </c>
      <c r="AN119" s="390"/>
      <c r="AO119" s="390"/>
      <c r="AP119" s="390"/>
      <c r="AQ119" s="158" t="s">
        <v>211</v>
      </c>
      <c r="AR119" s="394">
        <f>AJ119*AM119</f>
        <v>0</v>
      </c>
      <c r="AS119" s="390"/>
    </row>
    <row r="120" spans="2:45" ht="19.899999999999999" customHeight="1" x14ac:dyDescent="0.2">
      <c r="B120" s="405">
        <v>2</v>
      </c>
      <c r="C120" s="390"/>
      <c r="D120" s="390"/>
      <c r="E120" s="391" t="s">
        <v>690</v>
      </c>
      <c r="F120" s="390"/>
      <c r="G120" s="390"/>
      <c r="H120" s="390"/>
      <c r="I120" s="390"/>
      <c r="J120" s="390"/>
      <c r="K120" s="390"/>
      <c r="L120" s="390"/>
      <c r="M120" s="390"/>
      <c r="N120" s="390"/>
      <c r="O120" s="390"/>
      <c r="P120" s="391" t="s">
        <v>691</v>
      </c>
      <c r="Q120" s="390"/>
      <c r="R120" s="390"/>
      <c r="S120" s="390"/>
      <c r="T120" s="390"/>
      <c r="U120" s="390"/>
      <c r="V120" s="390"/>
      <c r="W120" s="390"/>
      <c r="X120" s="390"/>
      <c r="Y120" s="390"/>
      <c r="Z120" s="390"/>
      <c r="AA120" s="390"/>
      <c r="AB120" s="390"/>
      <c r="AC120" s="390"/>
      <c r="AD120" s="390"/>
      <c r="AE120" s="390"/>
      <c r="AF120" s="390"/>
      <c r="AG120" s="390"/>
      <c r="AH120" s="390"/>
      <c r="AI120" s="390"/>
      <c r="AJ120" s="392">
        <v>0</v>
      </c>
      <c r="AK120" s="393"/>
      <c r="AL120" s="393"/>
      <c r="AM120" s="405" t="s">
        <v>664</v>
      </c>
      <c r="AN120" s="390"/>
      <c r="AO120" s="390"/>
      <c r="AP120" s="390"/>
      <c r="AQ120" s="158" t="s">
        <v>211</v>
      </c>
      <c r="AR120" s="394">
        <f t="shared" ref="AR120:AR123" si="4">AJ120*AM120</f>
        <v>0</v>
      </c>
      <c r="AS120" s="390"/>
    </row>
    <row r="121" spans="2:45" ht="19.899999999999999" customHeight="1" x14ac:dyDescent="0.2">
      <c r="B121" s="405">
        <v>3</v>
      </c>
      <c r="C121" s="390"/>
      <c r="D121" s="390"/>
      <c r="E121" s="391" t="s">
        <v>692</v>
      </c>
      <c r="F121" s="390"/>
      <c r="G121" s="390"/>
      <c r="H121" s="390"/>
      <c r="I121" s="390"/>
      <c r="J121" s="390"/>
      <c r="K121" s="390"/>
      <c r="L121" s="390"/>
      <c r="M121" s="390"/>
      <c r="N121" s="390"/>
      <c r="O121" s="390"/>
      <c r="P121" s="391" t="s">
        <v>693</v>
      </c>
      <c r="Q121" s="390"/>
      <c r="R121" s="390"/>
      <c r="S121" s="390"/>
      <c r="T121" s="390"/>
      <c r="U121" s="390"/>
      <c r="V121" s="390"/>
      <c r="W121" s="390"/>
      <c r="X121" s="390"/>
      <c r="Y121" s="390"/>
      <c r="Z121" s="390"/>
      <c r="AA121" s="390"/>
      <c r="AB121" s="390"/>
      <c r="AC121" s="390"/>
      <c r="AD121" s="390"/>
      <c r="AE121" s="390"/>
      <c r="AF121" s="390"/>
      <c r="AG121" s="390"/>
      <c r="AH121" s="390"/>
      <c r="AI121" s="390"/>
      <c r="AJ121" s="392">
        <v>0</v>
      </c>
      <c r="AK121" s="393"/>
      <c r="AL121" s="393"/>
      <c r="AM121" s="405" t="s">
        <v>694</v>
      </c>
      <c r="AN121" s="390"/>
      <c r="AO121" s="390"/>
      <c r="AP121" s="390"/>
      <c r="AQ121" s="158" t="s">
        <v>211</v>
      </c>
      <c r="AR121" s="394">
        <f t="shared" si="4"/>
        <v>0</v>
      </c>
      <c r="AS121" s="390"/>
    </row>
    <row r="122" spans="2:45" ht="19.899999999999999" customHeight="1" x14ac:dyDescent="0.2">
      <c r="B122" s="405">
        <v>4</v>
      </c>
      <c r="C122" s="390"/>
      <c r="D122" s="390"/>
      <c r="E122" s="391" t="s">
        <v>695</v>
      </c>
      <c r="F122" s="390"/>
      <c r="G122" s="390"/>
      <c r="H122" s="390"/>
      <c r="I122" s="390"/>
      <c r="J122" s="390"/>
      <c r="K122" s="390"/>
      <c r="L122" s="390"/>
      <c r="M122" s="390"/>
      <c r="N122" s="390"/>
      <c r="O122" s="390"/>
      <c r="P122" s="391" t="s">
        <v>696</v>
      </c>
      <c r="Q122" s="390"/>
      <c r="R122" s="390"/>
      <c r="S122" s="390"/>
      <c r="T122" s="390"/>
      <c r="U122" s="390"/>
      <c r="V122" s="390"/>
      <c r="W122" s="390"/>
      <c r="X122" s="390"/>
      <c r="Y122" s="390"/>
      <c r="Z122" s="390"/>
      <c r="AA122" s="390"/>
      <c r="AB122" s="390"/>
      <c r="AC122" s="390"/>
      <c r="AD122" s="390"/>
      <c r="AE122" s="390"/>
      <c r="AF122" s="390"/>
      <c r="AG122" s="390"/>
      <c r="AH122" s="390"/>
      <c r="AI122" s="390"/>
      <c r="AJ122" s="392">
        <v>0</v>
      </c>
      <c r="AK122" s="393"/>
      <c r="AL122" s="393"/>
      <c r="AM122" s="405" t="s">
        <v>664</v>
      </c>
      <c r="AN122" s="390"/>
      <c r="AO122" s="390"/>
      <c r="AP122" s="390"/>
      <c r="AQ122" s="158" t="s">
        <v>229</v>
      </c>
      <c r="AR122" s="394">
        <f t="shared" si="4"/>
        <v>0</v>
      </c>
      <c r="AS122" s="390"/>
    </row>
    <row r="123" spans="2:45" ht="19.899999999999999" customHeight="1" x14ac:dyDescent="0.2">
      <c r="B123" s="405">
        <v>5</v>
      </c>
      <c r="C123" s="390"/>
      <c r="D123" s="390"/>
      <c r="E123" s="391" t="s">
        <v>697</v>
      </c>
      <c r="F123" s="390"/>
      <c r="G123" s="390"/>
      <c r="H123" s="390"/>
      <c r="I123" s="390"/>
      <c r="J123" s="390"/>
      <c r="K123" s="390"/>
      <c r="L123" s="390"/>
      <c r="M123" s="390"/>
      <c r="N123" s="390"/>
      <c r="O123" s="390"/>
      <c r="P123" s="391" t="s">
        <v>698</v>
      </c>
      <c r="Q123" s="390"/>
      <c r="R123" s="390"/>
      <c r="S123" s="390"/>
      <c r="T123" s="390"/>
      <c r="U123" s="390"/>
      <c r="V123" s="390"/>
      <c r="W123" s="390"/>
      <c r="X123" s="390"/>
      <c r="Y123" s="390"/>
      <c r="Z123" s="390"/>
      <c r="AA123" s="390"/>
      <c r="AB123" s="390"/>
      <c r="AC123" s="390"/>
      <c r="AD123" s="390"/>
      <c r="AE123" s="390"/>
      <c r="AF123" s="390"/>
      <c r="AG123" s="390"/>
      <c r="AH123" s="390"/>
      <c r="AI123" s="390"/>
      <c r="AJ123" s="392">
        <v>0</v>
      </c>
      <c r="AK123" s="393"/>
      <c r="AL123" s="393"/>
      <c r="AM123" s="405" t="s">
        <v>699</v>
      </c>
      <c r="AN123" s="390"/>
      <c r="AO123" s="390"/>
      <c r="AP123" s="390"/>
      <c r="AQ123" s="158" t="s">
        <v>229</v>
      </c>
      <c r="AR123" s="394">
        <f t="shared" si="4"/>
        <v>0</v>
      </c>
      <c r="AS123" s="390"/>
    </row>
    <row r="124" spans="2:45" ht="15" customHeight="1" x14ac:dyDescent="0.2">
      <c r="B124" s="387" t="s">
        <v>833</v>
      </c>
      <c r="C124" s="387"/>
      <c r="D124" s="387"/>
      <c r="E124" s="387"/>
      <c r="F124" s="387"/>
      <c r="G124" s="387"/>
      <c r="H124" s="387"/>
      <c r="I124" s="387"/>
      <c r="J124" s="387"/>
      <c r="K124" s="387"/>
      <c r="L124" s="387"/>
      <c r="M124" s="387"/>
      <c r="N124" s="387"/>
      <c r="O124" s="387"/>
      <c r="P124" s="387"/>
      <c r="Q124" s="387"/>
      <c r="R124" s="387"/>
      <c r="S124" s="387"/>
      <c r="T124" s="387"/>
      <c r="U124" s="387"/>
      <c r="V124" s="387"/>
      <c r="W124" s="387"/>
      <c r="X124" s="387"/>
      <c r="Y124" s="387"/>
      <c r="Z124" s="387"/>
      <c r="AA124" s="387"/>
      <c r="AB124" s="387"/>
      <c r="AC124" s="387"/>
      <c r="AD124" s="387"/>
      <c r="AE124" s="387"/>
      <c r="AF124" s="387"/>
      <c r="AG124" s="387"/>
      <c r="AH124" s="387"/>
      <c r="AI124" s="387"/>
      <c r="AJ124" s="387"/>
      <c r="AK124" s="387"/>
      <c r="AL124" s="387"/>
      <c r="AM124" s="387"/>
      <c r="AN124" s="387"/>
      <c r="AO124" s="387"/>
      <c r="AP124" s="387"/>
      <c r="AQ124" s="387"/>
      <c r="AR124" s="387"/>
      <c r="AS124" s="165">
        <f>SUM(AR119:AS123)</f>
        <v>0</v>
      </c>
    </row>
    <row r="125" spans="2:45" ht="19.899999999999999" customHeight="1" x14ac:dyDescent="0.2">
      <c r="B125" s="420">
        <v>1</v>
      </c>
      <c r="C125" s="420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421" t="s">
        <v>615</v>
      </c>
      <c r="R125" s="421"/>
      <c r="S125" s="421"/>
      <c r="T125" s="421"/>
      <c r="U125" s="421"/>
      <c r="V125" s="421"/>
      <c r="W125" s="421"/>
      <c r="X125" s="421"/>
      <c r="Y125" s="421"/>
      <c r="Z125" s="421"/>
      <c r="AA125" s="421"/>
      <c r="AB125" s="421"/>
      <c r="AC125" s="421"/>
      <c r="AD125" s="421"/>
      <c r="AE125" s="421"/>
      <c r="AF125" s="421"/>
      <c r="AG125" s="421"/>
      <c r="AH125" s="421"/>
      <c r="AI125" s="421"/>
      <c r="AJ125" s="403">
        <v>0</v>
      </c>
      <c r="AK125" s="403"/>
      <c r="AL125" s="403"/>
      <c r="AM125" s="171"/>
      <c r="AN125" s="171"/>
      <c r="AO125" s="422">
        <v>1</v>
      </c>
      <c r="AP125" s="422"/>
      <c r="AQ125" s="172" t="s">
        <v>490</v>
      </c>
      <c r="AR125" s="171"/>
      <c r="AS125" s="173">
        <f>AJ125*AO125</f>
        <v>0</v>
      </c>
    </row>
    <row r="126" spans="2:45" ht="15" customHeight="1" x14ac:dyDescent="0.2">
      <c r="B126" s="418" t="s">
        <v>615</v>
      </c>
      <c r="C126" s="418"/>
      <c r="D126" s="418"/>
      <c r="E126" s="418"/>
      <c r="F126" s="418"/>
      <c r="G126" s="418"/>
      <c r="H126" s="418"/>
      <c r="I126" s="418"/>
      <c r="J126" s="418"/>
      <c r="K126" s="418"/>
      <c r="L126" s="418"/>
      <c r="M126" s="418"/>
      <c r="N126" s="418"/>
      <c r="O126" s="418"/>
      <c r="P126" s="418"/>
      <c r="Q126" s="418"/>
      <c r="R126" s="418"/>
      <c r="S126" s="418"/>
      <c r="T126" s="418"/>
      <c r="U126" s="418"/>
      <c r="V126" s="418"/>
      <c r="W126" s="418"/>
      <c r="X126" s="418"/>
      <c r="Y126" s="418"/>
      <c r="Z126" s="418"/>
      <c r="AA126" s="418"/>
      <c r="AB126" s="418"/>
      <c r="AC126" s="418"/>
      <c r="AD126" s="418"/>
      <c r="AE126" s="418"/>
      <c r="AF126" s="418"/>
      <c r="AG126" s="418"/>
      <c r="AH126" s="418"/>
      <c r="AI126" s="418"/>
      <c r="AJ126" s="418"/>
      <c r="AK126" s="418"/>
      <c r="AL126" s="418"/>
      <c r="AM126" s="418"/>
      <c r="AN126" s="418"/>
      <c r="AO126" s="418"/>
      <c r="AP126" s="418"/>
      <c r="AQ126" s="418"/>
      <c r="AR126" s="418"/>
      <c r="AS126" s="169">
        <f>SUM(AS125)</f>
        <v>0</v>
      </c>
    </row>
    <row r="127" spans="2:45" ht="19.899999999999999" customHeight="1" x14ac:dyDescent="0.2">
      <c r="B127" s="407" t="s">
        <v>834</v>
      </c>
      <c r="C127" s="407"/>
      <c r="D127" s="407"/>
      <c r="E127" s="407"/>
      <c r="F127" s="156"/>
      <c r="G127" s="396" t="str">
        <f>B116</f>
        <v>C801-3 - Stavební práce - výseky, kapsy, rýhy</v>
      </c>
      <c r="H127" s="396"/>
      <c r="I127" s="396"/>
      <c r="J127" s="396"/>
      <c r="K127" s="396"/>
      <c r="L127" s="396"/>
      <c r="M127" s="396"/>
      <c r="N127" s="396"/>
      <c r="O127" s="396"/>
      <c r="P127" s="396"/>
      <c r="Q127" s="396"/>
      <c r="R127" s="396"/>
      <c r="S127" s="396"/>
      <c r="T127" s="396"/>
      <c r="U127" s="396"/>
      <c r="V127" s="396"/>
      <c r="W127" s="396"/>
      <c r="X127" s="396"/>
      <c r="Y127" s="396"/>
      <c r="Z127" s="396"/>
      <c r="AA127" s="396"/>
      <c r="AB127" s="396"/>
      <c r="AC127" s="396"/>
      <c r="AD127" s="396"/>
      <c r="AE127" s="396"/>
      <c r="AF127" s="396"/>
      <c r="AG127" s="396"/>
      <c r="AH127" s="396"/>
      <c r="AI127" s="396"/>
      <c r="AJ127" s="397">
        <f>AS126+AS124</f>
        <v>0</v>
      </c>
      <c r="AK127" s="398"/>
      <c r="AL127" s="398"/>
      <c r="AM127" s="398"/>
      <c r="AN127" s="398"/>
      <c r="AO127" s="398"/>
      <c r="AP127" s="398"/>
      <c r="AQ127" s="398"/>
      <c r="AR127" s="398"/>
      <c r="AS127" s="398"/>
    </row>
    <row r="128" spans="2:45" ht="19.899999999999999" customHeight="1" x14ac:dyDescent="0.2"/>
    <row r="129" spans="2:45" ht="19.899999999999999" customHeight="1" x14ac:dyDescent="0.2">
      <c r="B129" s="399" t="s">
        <v>700</v>
      </c>
      <c r="C129" s="390"/>
      <c r="D129" s="390"/>
      <c r="E129" s="390"/>
      <c r="F129" s="390"/>
      <c r="G129" s="390"/>
      <c r="H129" s="390"/>
      <c r="I129" s="390"/>
      <c r="J129" s="390"/>
      <c r="K129" s="390"/>
      <c r="L129" s="390"/>
      <c r="M129" s="390"/>
      <c r="N129" s="390"/>
      <c r="O129" s="390"/>
      <c r="P129" s="390"/>
      <c r="Q129" s="390"/>
      <c r="R129" s="390"/>
      <c r="S129" s="390"/>
      <c r="T129" s="390"/>
      <c r="U129" s="390"/>
      <c r="V129" s="390"/>
      <c r="W129" s="390"/>
      <c r="X129" s="390"/>
      <c r="Y129" s="390"/>
      <c r="Z129" s="390"/>
      <c r="AA129" s="390"/>
      <c r="AB129" s="390"/>
      <c r="AC129" s="390"/>
      <c r="AD129" s="390"/>
      <c r="AE129" s="390"/>
      <c r="AF129" s="390"/>
      <c r="AG129" s="390"/>
      <c r="AH129" s="390"/>
      <c r="AI129" s="390"/>
      <c r="AJ129" s="390"/>
      <c r="AK129" s="390"/>
      <c r="AL129" s="390"/>
      <c r="AM129" s="390"/>
      <c r="AN129" s="390"/>
      <c r="AO129" s="390"/>
      <c r="AP129" s="390"/>
      <c r="AQ129" s="390"/>
      <c r="AR129" s="390"/>
      <c r="AS129" s="390"/>
    </row>
    <row r="130" spans="2:45" ht="14.65" customHeight="1" x14ac:dyDescent="0.2">
      <c r="B130" s="406" t="s">
        <v>701</v>
      </c>
      <c r="C130" s="390"/>
      <c r="D130" s="390"/>
      <c r="E130" s="390"/>
      <c r="F130" s="390"/>
      <c r="G130" s="390"/>
      <c r="H130" s="390"/>
      <c r="I130" s="390"/>
      <c r="J130" s="390"/>
      <c r="K130" s="390"/>
      <c r="L130" s="390"/>
      <c r="M130" s="390"/>
      <c r="N130" s="390"/>
      <c r="O130" s="390"/>
      <c r="P130" s="390"/>
      <c r="Q130" s="390"/>
      <c r="R130" s="390"/>
      <c r="S130" s="390"/>
      <c r="T130" s="390"/>
      <c r="U130" s="390"/>
      <c r="V130" s="390"/>
      <c r="W130" s="390"/>
    </row>
    <row r="131" spans="2:45" ht="0" hidden="1" customHeight="1" x14ac:dyDescent="0.2"/>
    <row r="132" spans="2:45" x14ac:dyDescent="0.2">
      <c r="B132" s="400" t="s">
        <v>536</v>
      </c>
      <c r="C132" s="401"/>
      <c r="D132" s="402" t="s">
        <v>537</v>
      </c>
      <c r="E132" s="401"/>
      <c r="F132" s="401"/>
      <c r="G132" s="401"/>
      <c r="H132" s="401"/>
      <c r="I132" s="401"/>
      <c r="J132" s="401"/>
      <c r="K132" s="401"/>
      <c r="L132" s="401"/>
      <c r="M132" s="402" t="s">
        <v>538</v>
      </c>
      <c r="N132" s="401"/>
      <c r="O132" s="401"/>
      <c r="P132" s="401"/>
      <c r="Q132" s="401"/>
      <c r="R132" s="401"/>
      <c r="S132" s="401"/>
      <c r="T132" s="401"/>
      <c r="U132" s="401"/>
      <c r="V132" s="401"/>
      <c r="W132" s="401"/>
      <c r="X132" s="401"/>
      <c r="Y132" s="401"/>
      <c r="Z132" s="401"/>
      <c r="AA132" s="401"/>
      <c r="AB132" s="401"/>
      <c r="AC132" s="401"/>
      <c r="AD132" s="401"/>
      <c r="AE132" s="401"/>
      <c r="AF132" s="401"/>
      <c r="AG132" s="401"/>
      <c r="AH132" s="400" t="s">
        <v>539</v>
      </c>
      <c r="AI132" s="401"/>
      <c r="AJ132" s="401"/>
      <c r="AK132" s="400" t="s">
        <v>60</v>
      </c>
      <c r="AL132" s="401"/>
      <c r="AM132" s="401"/>
      <c r="AN132" s="401"/>
      <c r="AO132" s="164" t="s">
        <v>540</v>
      </c>
      <c r="AP132" s="400" t="s">
        <v>702</v>
      </c>
      <c r="AQ132" s="401"/>
      <c r="AR132" s="401"/>
      <c r="AS132" s="167" t="s">
        <v>541</v>
      </c>
    </row>
    <row r="133" spans="2:45" ht="22.9" customHeight="1" x14ac:dyDescent="0.2">
      <c r="B133" s="405">
        <v>1</v>
      </c>
      <c r="C133" s="390"/>
      <c r="D133" s="391" t="s">
        <v>0</v>
      </c>
      <c r="E133" s="390"/>
      <c r="F133" s="390"/>
      <c r="G133" s="390"/>
      <c r="H133" s="390"/>
      <c r="I133" s="390"/>
      <c r="J133" s="390"/>
      <c r="K133" s="390"/>
      <c r="L133" s="390"/>
      <c r="M133" s="391" t="s">
        <v>703</v>
      </c>
      <c r="N133" s="390"/>
      <c r="O133" s="390"/>
      <c r="P133" s="390"/>
      <c r="Q133" s="390"/>
      <c r="R133" s="390"/>
      <c r="S133" s="390"/>
      <c r="T133" s="390"/>
      <c r="U133" s="390"/>
      <c r="V133" s="390"/>
      <c r="W133" s="390"/>
      <c r="X133" s="390"/>
      <c r="Y133" s="390"/>
      <c r="Z133" s="390"/>
      <c r="AA133" s="390"/>
      <c r="AB133" s="390"/>
      <c r="AC133" s="390"/>
      <c r="AD133" s="390"/>
      <c r="AE133" s="390"/>
      <c r="AF133" s="390"/>
      <c r="AG133" s="390"/>
      <c r="AH133" s="403">
        <v>0</v>
      </c>
      <c r="AI133" s="404"/>
      <c r="AJ133" s="404"/>
      <c r="AK133" s="394">
        <v>40</v>
      </c>
      <c r="AL133" s="390"/>
      <c r="AM133" s="390"/>
      <c r="AN133" s="390"/>
      <c r="AO133" s="158" t="s">
        <v>704</v>
      </c>
      <c r="AP133" s="403">
        <v>0</v>
      </c>
      <c r="AQ133" s="404"/>
      <c r="AR133" s="404"/>
      <c r="AS133" s="166">
        <f>(AH133*AK133)+AP133</f>
        <v>0</v>
      </c>
    </row>
    <row r="134" spans="2:45" ht="22.9" customHeight="1" x14ac:dyDescent="0.2">
      <c r="B134" s="405">
        <v>2</v>
      </c>
      <c r="C134" s="390"/>
      <c r="D134" s="391" t="s">
        <v>705</v>
      </c>
      <c r="E134" s="390"/>
      <c r="F134" s="390"/>
      <c r="G134" s="390"/>
      <c r="H134" s="390"/>
      <c r="I134" s="390"/>
      <c r="J134" s="390"/>
      <c r="K134" s="390"/>
      <c r="L134" s="390"/>
      <c r="M134" s="391" t="s">
        <v>706</v>
      </c>
      <c r="N134" s="390"/>
      <c r="O134" s="390"/>
      <c r="P134" s="390"/>
      <c r="Q134" s="390"/>
      <c r="R134" s="390"/>
      <c r="S134" s="390"/>
      <c r="T134" s="390"/>
      <c r="U134" s="390"/>
      <c r="V134" s="390"/>
      <c r="W134" s="390"/>
      <c r="X134" s="390"/>
      <c r="Y134" s="390"/>
      <c r="Z134" s="390"/>
      <c r="AA134" s="390"/>
      <c r="AB134" s="390"/>
      <c r="AC134" s="390"/>
      <c r="AD134" s="390"/>
      <c r="AE134" s="390"/>
      <c r="AF134" s="390"/>
      <c r="AG134" s="390"/>
      <c r="AH134" s="403">
        <v>0</v>
      </c>
      <c r="AI134" s="404"/>
      <c r="AJ134" s="404"/>
      <c r="AK134" s="394">
        <v>8</v>
      </c>
      <c r="AL134" s="390"/>
      <c r="AM134" s="390"/>
      <c r="AN134" s="390"/>
      <c r="AO134" s="158" t="s">
        <v>211</v>
      </c>
      <c r="AP134" s="403">
        <v>0</v>
      </c>
      <c r="AQ134" s="404"/>
      <c r="AR134" s="404"/>
      <c r="AS134" s="166">
        <f t="shared" ref="AS134" si="5">(AH134*AK134)+AP134</f>
        <v>0</v>
      </c>
    </row>
    <row r="135" spans="2:45" ht="22.9" customHeight="1" x14ac:dyDescent="0.2">
      <c r="B135" s="405">
        <v>3</v>
      </c>
      <c r="C135" s="390"/>
      <c r="D135" s="391" t="s">
        <v>707</v>
      </c>
      <c r="E135" s="390"/>
      <c r="F135" s="390"/>
      <c r="G135" s="390"/>
      <c r="H135" s="390"/>
      <c r="I135" s="390"/>
      <c r="J135" s="390"/>
      <c r="K135" s="390"/>
      <c r="L135" s="390"/>
      <c r="M135" s="391" t="s">
        <v>708</v>
      </c>
      <c r="N135" s="390"/>
      <c r="O135" s="390"/>
      <c r="P135" s="390"/>
      <c r="Q135" s="390"/>
      <c r="R135" s="390"/>
      <c r="S135" s="390"/>
      <c r="T135" s="390"/>
      <c r="U135" s="390"/>
      <c r="V135" s="390"/>
      <c r="W135" s="390"/>
      <c r="X135" s="390"/>
      <c r="Y135" s="390"/>
      <c r="Z135" s="390"/>
      <c r="AA135" s="390"/>
      <c r="AB135" s="390"/>
      <c r="AC135" s="390"/>
      <c r="AD135" s="390"/>
      <c r="AE135" s="390"/>
      <c r="AF135" s="390"/>
      <c r="AG135" s="390"/>
      <c r="AH135" s="403">
        <v>0</v>
      </c>
      <c r="AI135" s="404"/>
      <c r="AJ135" s="404"/>
      <c r="AK135" s="394">
        <v>445</v>
      </c>
      <c r="AL135" s="390"/>
      <c r="AM135" s="390"/>
      <c r="AN135" s="390"/>
      <c r="AO135" s="158" t="s">
        <v>704</v>
      </c>
      <c r="AP135" s="403">
        <v>0</v>
      </c>
      <c r="AQ135" s="404"/>
      <c r="AR135" s="404"/>
      <c r="AS135" s="166">
        <f t="shared" ref="AS135" si="6">(AH135*AK135)+AP135</f>
        <v>0</v>
      </c>
    </row>
    <row r="136" spans="2:45" ht="22.9" customHeight="1" x14ac:dyDescent="0.2">
      <c r="B136" s="405">
        <v>4</v>
      </c>
      <c r="C136" s="390"/>
      <c r="D136" s="391" t="s">
        <v>709</v>
      </c>
      <c r="E136" s="390"/>
      <c r="F136" s="390"/>
      <c r="G136" s="390"/>
      <c r="H136" s="390"/>
      <c r="I136" s="390"/>
      <c r="J136" s="390"/>
      <c r="K136" s="390"/>
      <c r="L136" s="390"/>
      <c r="M136" s="391" t="s">
        <v>710</v>
      </c>
      <c r="N136" s="390"/>
      <c r="O136" s="390"/>
      <c r="P136" s="390"/>
      <c r="Q136" s="390"/>
      <c r="R136" s="390"/>
      <c r="S136" s="390"/>
      <c r="T136" s="390"/>
      <c r="U136" s="390"/>
      <c r="V136" s="390"/>
      <c r="W136" s="390"/>
      <c r="X136" s="390"/>
      <c r="Y136" s="390"/>
      <c r="Z136" s="390"/>
      <c r="AA136" s="390"/>
      <c r="AB136" s="390"/>
      <c r="AC136" s="390"/>
      <c r="AD136" s="390"/>
      <c r="AE136" s="390"/>
      <c r="AF136" s="390"/>
      <c r="AG136" s="390"/>
      <c r="AH136" s="403">
        <v>0</v>
      </c>
      <c r="AI136" s="404"/>
      <c r="AJ136" s="404"/>
      <c r="AK136" s="394">
        <v>83</v>
      </c>
      <c r="AL136" s="390"/>
      <c r="AM136" s="390"/>
      <c r="AN136" s="390"/>
      <c r="AO136" s="158" t="s">
        <v>211</v>
      </c>
      <c r="AP136" s="403">
        <v>0</v>
      </c>
      <c r="AQ136" s="404"/>
      <c r="AR136" s="404"/>
      <c r="AS136" s="166">
        <f t="shared" ref="AS136" si="7">(AH136*AK136)+AP136</f>
        <v>0</v>
      </c>
    </row>
    <row r="137" spans="2:45" ht="22.9" customHeight="1" x14ac:dyDescent="0.2">
      <c r="B137" s="405">
        <v>5</v>
      </c>
      <c r="C137" s="390"/>
      <c r="D137" s="391" t="s">
        <v>711</v>
      </c>
      <c r="E137" s="390"/>
      <c r="F137" s="390"/>
      <c r="G137" s="390"/>
      <c r="H137" s="390"/>
      <c r="I137" s="390"/>
      <c r="J137" s="390"/>
      <c r="K137" s="390"/>
      <c r="L137" s="390"/>
      <c r="M137" s="391" t="s">
        <v>712</v>
      </c>
      <c r="N137" s="390"/>
      <c r="O137" s="390"/>
      <c r="P137" s="390"/>
      <c r="Q137" s="390"/>
      <c r="R137" s="390"/>
      <c r="S137" s="390"/>
      <c r="T137" s="390"/>
      <c r="U137" s="390"/>
      <c r="V137" s="390"/>
      <c r="W137" s="390"/>
      <c r="X137" s="390"/>
      <c r="Y137" s="390"/>
      <c r="Z137" s="390"/>
      <c r="AA137" s="390"/>
      <c r="AB137" s="390"/>
      <c r="AC137" s="390"/>
      <c r="AD137" s="390"/>
      <c r="AE137" s="390"/>
      <c r="AF137" s="390"/>
      <c r="AG137" s="390"/>
      <c r="AH137" s="403">
        <v>0</v>
      </c>
      <c r="AI137" s="404"/>
      <c r="AJ137" s="404"/>
      <c r="AK137" s="394">
        <v>58</v>
      </c>
      <c r="AL137" s="390"/>
      <c r="AM137" s="390"/>
      <c r="AN137" s="390"/>
      <c r="AO137" s="158" t="s">
        <v>229</v>
      </c>
      <c r="AP137" s="403">
        <v>0</v>
      </c>
      <c r="AQ137" s="404"/>
      <c r="AR137" s="404"/>
      <c r="AS137" s="166">
        <f t="shared" ref="AS137" si="8">(AH137*AK137)+AP137</f>
        <v>0</v>
      </c>
    </row>
    <row r="138" spans="2:45" ht="22.9" customHeight="1" x14ac:dyDescent="0.2">
      <c r="B138" s="405">
        <v>6</v>
      </c>
      <c r="C138" s="390"/>
      <c r="D138" s="391" t="s">
        <v>713</v>
      </c>
      <c r="E138" s="390"/>
      <c r="F138" s="390"/>
      <c r="G138" s="390"/>
      <c r="H138" s="390"/>
      <c r="I138" s="390"/>
      <c r="J138" s="390"/>
      <c r="K138" s="390"/>
      <c r="L138" s="390"/>
      <c r="M138" s="391" t="s">
        <v>714</v>
      </c>
      <c r="N138" s="390"/>
      <c r="O138" s="390"/>
      <c r="P138" s="390"/>
      <c r="Q138" s="390"/>
      <c r="R138" s="390"/>
      <c r="S138" s="390"/>
      <c r="T138" s="390"/>
      <c r="U138" s="390"/>
      <c r="V138" s="390"/>
      <c r="W138" s="390"/>
      <c r="X138" s="390"/>
      <c r="Y138" s="390"/>
      <c r="Z138" s="390"/>
      <c r="AA138" s="390"/>
      <c r="AB138" s="390"/>
      <c r="AC138" s="390"/>
      <c r="AD138" s="390"/>
      <c r="AE138" s="390"/>
      <c r="AF138" s="390"/>
      <c r="AG138" s="390"/>
      <c r="AH138" s="403">
        <v>0</v>
      </c>
      <c r="AI138" s="404"/>
      <c r="AJ138" s="404"/>
      <c r="AK138" s="394">
        <v>25</v>
      </c>
      <c r="AL138" s="390"/>
      <c r="AM138" s="390"/>
      <c r="AN138" s="390"/>
      <c r="AO138" s="158" t="s">
        <v>229</v>
      </c>
      <c r="AP138" s="403">
        <v>0</v>
      </c>
      <c r="AQ138" s="404"/>
      <c r="AR138" s="404"/>
      <c r="AS138" s="166">
        <f t="shared" ref="AS138" si="9">(AH138*AK138)+AP138</f>
        <v>0</v>
      </c>
    </row>
    <row r="139" spans="2:45" ht="22.9" customHeight="1" x14ac:dyDescent="0.2">
      <c r="B139" s="405">
        <v>7</v>
      </c>
      <c r="C139" s="390"/>
      <c r="D139" s="391" t="s">
        <v>715</v>
      </c>
      <c r="E139" s="390"/>
      <c r="F139" s="390"/>
      <c r="G139" s="390"/>
      <c r="H139" s="390"/>
      <c r="I139" s="390"/>
      <c r="J139" s="390"/>
      <c r="K139" s="390"/>
      <c r="L139" s="390"/>
      <c r="M139" s="391" t="s">
        <v>716</v>
      </c>
      <c r="N139" s="390"/>
      <c r="O139" s="390"/>
      <c r="P139" s="390"/>
      <c r="Q139" s="390"/>
      <c r="R139" s="390"/>
      <c r="S139" s="390"/>
      <c r="T139" s="390"/>
      <c r="U139" s="390"/>
      <c r="V139" s="390"/>
      <c r="W139" s="390"/>
      <c r="X139" s="390"/>
      <c r="Y139" s="390"/>
      <c r="Z139" s="390"/>
      <c r="AA139" s="390"/>
      <c r="AB139" s="390"/>
      <c r="AC139" s="390"/>
      <c r="AD139" s="390"/>
      <c r="AE139" s="390"/>
      <c r="AF139" s="390"/>
      <c r="AG139" s="390"/>
      <c r="AH139" s="403">
        <v>0</v>
      </c>
      <c r="AI139" s="404"/>
      <c r="AJ139" s="404"/>
      <c r="AK139" s="394">
        <v>58</v>
      </c>
      <c r="AL139" s="390"/>
      <c r="AM139" s="390"/>
      <c r="AN139" s="390"/>
      <c r="AO139" s="158" t="s">
        <v>211</v>
      </c>
      <c r="AP139" s="403">
        <v>0</v>
      </c>
      <c r="AQ139" s="404"/>
      <c r="AR139" s="404"/>
      <c r="AS139" s="166">
        <f t="shared" ref="AS139" si="10">(AH139*AK139)+AP139</f>
        <v>0</v>
      </c>
    </row>
    <row r="140" spans="2:45" ht="22.9" customHeight="1" x14ac:dyDescent="0.2">
      <c r="B140" s="405">
        <v>8</v>
      </c>
      <c r="C140" s="390"/>
      <c r="D140" s="391" t="s">
        <v>717</v>
      </c>
      <c r="E140" s="390"/>
      <c r="F140" s="390"/>
      <c r="G140" s="390"/>
      <c r="H140" s="390"/>
      <c r="I140" s="390"/>
      <c r="J140" s="390"/>
      <c r="K140" s="390"/>
      <c r="L140" s="390"/>
      <c r="M140" s="391" t="s">
        <v>718</v>
      </c>
      <c r="N140" s="390"/>
      <c r="O140" s="390"/>
      <c r="P140" s="390"/>
      <c r="Q140" s="390"/>
      <c r="R140" s="390"/>
      <c r="S140" s="390"/>
      <c r="T140" s="390"/>
      <c r="U140" s="390"/>
      <c r="V140" s="390"/>
      <c r="W140" s="390"/>
      <c r="X140" s="390"/>
      <c r="Y140" s="390"/>
      <c r="Z140" s="390"/>
      <c r="AA140" s="390"/>
      <c r="AB140" s="390"/>
      <c r="AC140" s="390"/>
      <c r="AD140" s="390"/>
      <c r="AE140" s="390"/>
      <c r="AF140" s="390"/>
      <c r="AG140" s="390"/>
      <c r="AH140" s="403">
        <v>0</v>
      </c>
      <c r="AI140" s="404"/>
      <c r="AJ140" s="404"/>
      <c r="AK140" s="394">
        <v>25</v>
      </c>
      <c r="AL140" s="390"/>
      <c r="AM140" s="390"/>
      <c r="AN140" s="390"/>
      <c r="AO140" s="158" t="s">
        <v>211</v>
      </c>
      <c r="AP140" s="403">
        <v>0</v>
      </c>
      <c r="AQ140" s="404"/>
      <c r="AR140" s="404"/>
      <c r="AS140" s="166">
        <f t="shared" ref="AS140" si="11">(AH140*AK140)+AP140</f>
        <v>0</v>
      </c>
    </row>
    <row r="141" spans="2:45" ht="22.9" customHeight="1" x14ac:dyDescent="0.2">
      <c r="B141" s="405">
        <v>9</v>
      </c>
      <c r="C141" s="390"/>
      <c r="D141" s="391" t="s">
        <v>719</v>
      </c>
      <c r="E141" s="390"/>
      <c r="F141" s="390"/>
      <c r="G141" s="390"/>
      <c r="H141" s="390"/>
      <c r="I141" s="390"/>
      <c r="J141" s="390"/>
      <c r="K141" s="390"/>
      <c r="L141" s="390"/>
      <c r="M141" s="391" t="s">
        <v>720</v>
      </c>
      <c r="N141" s="390"/>
      <c r="O141" s="390"/>
      <c r="P141" s="390"/>
      <c r="Q141" s="390"/>
      <c r="R141" s="390"/>
      <c r="S141" s="390"/>
      <c r="T141" s="390"/>
      <c r="U141" s="390"/>
      <c r="V141" s="390"/>
      <c r="W141" s="390"/>
      <c r="X141" s="390"/>
      <c r="Y141" s="390"/>
      <c r="Z141" s="390"/>
      <c r="AA141" s="390"/>
      <c r="AB141" s="390"/>
      <c r="AC141" s="390"/>
      <c r="AD141" s="390"/>
      <c r="AE141" s="390"/>
      <c r="AF141" s="390"/>
      <c r="AG141" s="390"/>
      <c r="AH141" s="403">
        <v>0</v>
      </c>
      <c r="AI141" s="404"/>
      <c r="AJ141" s="404"/>
      <c r="AK141" s="394">
        <v>6</v>
      </c>
      <c r="AL141" s="390"/>
      <c r="AM141" s="390"/>
      <c r="AN141" s="390"/>
      <c r="AO141" s="158" t="s">
        <v>229</v>
      </c>
      <c r="AP141" s="403">
        <v>0</v>
      </c>
      <c r="AQ141" s="404"/>
      <c r="AR141" s="404"/>
      <c r="AS141" s="166">
        <f t="shared" ref="AS141" si="12">(AH141*AK141)+AP141</f>
        <v>0</v>
      </c>
    </row>
    <row r="142" spans="2:45" ht="22.9" customHeight="1" x14ac:dyDescent="0.2">
      <c r="B142" s="405">
        <v>10</v>
      </c>
      <c r="C142" s="390"/>
      <c r="D142" s="391" t="s">
        <v>721</v>
      </c>
      <c r="E142" s="390"/>
      <c r="F142" s="390"/>
      <c r="G142" s="390"/>
      <c r="H142" s="390"/>
      <c r="I142" s="390"/>
      <c r="J142" s="390"/>
      <c r="K142" s="390"/>
      <c r="L142" s="390"/>
      <c r="M142" s="391" t="s">
        <v>722</v>
      </c>
      <c r="N142" s="390"/>
      <c r="O142" s="390"/>
      <c r="P142" s="390"/>
      <c r="Q142" s="390"/>
      <c r="R142" s="390"/>
      <c r="S142" s="390"/>
      <c r="T142" s="390"/>
      <c r="U142" s="390"/>
      <c r="V142" s="390"/>
      <c r="W142" s="390"/>
      <c r="X142" s="390"/>
      <c r="Y142" s="390"/>
      <c r="Z142" s="390"/>
      <c r="AA142" s="390"/>
      <c r="AB142" s="390"/>
      <c r="AC142" s="390"/>
      <c r="AD142" s="390"/>
      <c r="AE142" s="390"/>
      <c r="AF142" s="390"/>
      <c r="AG142" s="390"/>
      <c r="AH142" s="403">
        <v>0</v>
      </c>
      <c r="AI142" s="404"/>
      <c r="AJ142" s="404"/>
      <c r="AK142" s="394">
        <v>125</v>
      </c>
      <c r="AL142" s="390"/>
      <c r="AM142" s="390"/>
      <c r="AN142" s="390"/>
      <c r="AO142" s="158" t="s">
        <v>229</v>
      </c>
      <c r="AP142" s="403">
        <v>0</v>
      </c>
      <c r="AQ142" s="404"/>
      <c r="AR142" s="404"/>
      <c r="AS142" s="166">
        <f t="shared" ref="AS142" si="13">(AH142*AK142)+AP142</f>
        <v>0</v>
      </c>
    </row>
    <row r="143" spans="2:45" ht="22.9" customHeight="1" x14ac:dyDescent="0.2">
      <c r="B143" s="405">
        <v>11</v>
      </c>
      <c r="C143" s="390"/>
      <c r="D143" s="391" t="s">
        <v>723</v>
      </c>
      <c r="E143" s="390"/>
      <c r="F143" s="390"/>
      <c r="G143" s="390"/>
      <c r="H143" s="390"/>
      <c r="I143" s="390"/>
      <c r="J143" s="390"/>
      <c r="K143" s="390"/>
      <c r="L143" s="390"/>
      <c r="M143" s="391" t="s">
        <v>724</v>
      </c>
      <c r="N143" s="390"/>
      <c r="O143" s="390"/>
      <c r="P143" s="390"/>
      <c r="Q143" s="390"/>
      <c r="R143" s="390"/>
      <c r="S143" s="390"/>
      <c r="T143" s="390"/>
      <c r="U143" s="390"/>
      <c r="V143" s="390"/>
      <c r="W143" s="390"/>
      <c r="X143" s="390"/>
      <c r="Y143" s="390"/>
      <c r="Z143" s="390"/>
      <c r="AA143" s="390"/>
      <c r="AB143" s="390"/>
      <c r="AC143" s="390"/>
      <c r="AD143" s="390"/>
      <c r="AE143" s="390"/>
      <c r="AF143" s="390"/>
      <c r="AG143" s="390"/>
      <c r="AH143" s="403">
        <v>0</v>
      </c>
      <c r="AI143" s="404"/>
      <c r="AJ143" s="404"/>
      <c r="AK143" s="394">
        <v>105</v>
      </c>
      <c r="AL143" s="390"/>
      <c r="AM143" s="390"/>
      <c r="AN143" s="390"/>
      <c r="AO143" s="158" t="s">
        <v>229</v>
      </c>
      <c r="AP143" s="403">
        <v>0</v>
      </c>
      <c r="AQ143" s="404"/>
      <c r="AR143" s="404"/>
      <c r="AS143" s="166">
        <f t="shared" ref="AS143" si="14">(AH143*AK143)+AP143</f>
        <v>0</v>
      </c>
    </row>
    <row r="144" spans="2:45" ht="22.9" customHeight="1" x14ac:dyDescent="0.2">
      <c r="B144" s="405">
        <v>12</v>
      </c>
      <c r="C144" s="390"/>
      <c r="D144" s="391" t="s">
        <v>725</v>
      </c>
      <c r="E144" s="390"/>
      <c r="F144" s="390"/>
      <c r="G144" s="390"/>
      <c r="H144" s="390"/>
      <c r="I144" s="390"/>
      <c r="J144" s="390"/>
      <c r="K144" s="390"/>
      <c r="L144" s="390"/>
      <c r="M144" s="391" t="s">
        <v>726</v>
      </c>
      <c r="N144" s="390"/>
      <c r="O144" s="390"/>
      <c r="P144" s="390"/>
      <c r="Q144" s="390"/>
      <c r="R144" s="390"/>
      <c r="S144" s="390"/>
      <c r="T144" s="390"/>
      <c r="U144" s="390"/>
      <c r="V144" s="390"/>
      <c r="W144" s="390"/>
      <c r="X144" s="390"/>
      <c r="Y144" s="390"/>
      <c r="Z144" s="390"/>
      <c r="AA144" s="390"/>
      <c r="AB144" s="390"/>
      <c r="AC144" s="390"/>
      <c r="AD144" s="390"/>
      <c r="AE144" s="390"/>
      <c r="AF144" s="390"/>
      <c r="AG144" s="390"/>
      <c r="AH144" s="403">
        <v>0</v>
      </c>
      <c r="AI144" s="404"/>
      <c r="AJ144" s="404"/>
      <c r="AK144" s="394">
        <v>118</v>
      </c>
      <c r="AL144" s="390"/>
      <c r="AM144" s="390"/>
      <c r="AN144" s="390"/>
      <c r="AO144" s="158" t="s">
        <v>229</v>
      </c>
      <c r="AP144" s="403">
        <v>0</v>
      </c>
      <c r="AQ144" s="404"/>
      <c r="AR144" s="404"/>
      <c r="AS144" s="166">
        <f t="shared" ref="AS144" si="15">(AH144*AK144)+AP144</f>
        <v>0</v>
      </c>
    </row>
    <row r="145" spans="2:45" ht="22.9" customHeight="1" x14ac:dyDescent="0.2">
      <c r="B145" s="405">
        <v>13</v>
      </c>
      <c r="C145" s="390"/>
      <c r="D145" s="391" t="s">
        <v>725</v>
      </c>
      <c r="E145" s="390"/>
      <c r="F145" s="390"/>
      <c r="G145" s="390"/>
      <c r="H145" s="390"/>
      <c r="I145" s="390"/>
      <c r="J145" s="390"/>
      <c r="K145" s="390"/>
      <c r="L145" s="390"/>
      <c r="M145" s="391" t="s">
        <v>726</v>
      </c>
      <c r="N145" s="390"/>
      <c r="O145" s="390"/>
      <c r="P145" s="390"/>
      <c r="Q145" s="390"/>
      <c r="R145" s="390"/>
      <c r="S145" s="390"/>
      <c r="T145" s="390"/>
      <c r="U145" s="390"/>
      <c r="V145" s="390"/>
      <c r="W145" s="390"/>
      <c r="X145" s="390"/>
      <c r="Y145" s="390"/>
      <c r="Z145" s="390"/>
      <c r="AA145" s="390"/>
      <c r="AB145" s="390"/>
      <c r="AC145" s="390"/>
      <c r="AD145" s="390"/>
      <c r="AE145" s="390"/>
      <c r="AF145" s="390"/>
      <c r="AG145" s="390"/>
      <c r="AH145" s="403">
        <v>0</v>
      </c>
      <c r="AI145" s="404"/>
      <c r="AJ145" s="404"/>
      <c r="AK145" s="394">
        <v>112</v>
      </c>
      <c r="AL145" s="390"/>
      <c r="AM145" s="390"/>
      <c r="AN145" s="390"/>
      <c r="AO145" s="158" t="s">
        <v>229</v>
      </c>
      <c r="AP145" s="403">
        <v>0</v>
      </c>
      <c r="AQ145" s="404"/>
      <c r="AR145" s="404"/>
      <c r="AS145" s="166">
        <f t="shared" ref="AS145" si="16">(AH145*AK145)+AP145</f>
        <v>0</v>
      </c>
    </row>
    <row r="146" spans="2:45" ht="22.9" customHeight="1" x14ac:dyDescent="0.2">
      <c r="B146" s="405">
        <v>14</v>
      </c>
      <c r="C146" s="390"/>
      <c r="D146" s="391" t="s">
        <v>727</v>
      </c>
      <c r="E146" s="390"/>
      <c r="F146" s="390"/>
      <c r="G146" s="390"/>
      <c r="H146" s="390"/>
      <c r="I146" s="390"/>
      <c r="J146" s="390"/>
      <c r="K146" s="390"/>
      <c r="L146" s="390"/>
      <c r="M146" s="391" t="s">
        <v>728</v>
      </c>
      <c r="N146" s="390"/>
      <c r="O146" s="390"/>
      <c r="P146" s="390"/>
      <c r="Q146" s="390"/>
      <c r="R146" s="390"/>
      <c r="S146" s="390"/>
      <c r="T146" s="390"/>
      <c r="U146" s="390"/>
      <c r="V146" s="390"/>
      <c r="W146" s="390"/>
      <c r="X146" s="390"/>
      <c r="Y146" s="390"/>
      <c r="Z146" s="390"/>
      <c r="AA146" s="390"/>
      <c r="AB146" s="390"/>
      <c r="AC146" s="390"/>
      <c r="AD146" s="390"/>
      <c r="AE146" s="390"/>
      <c r="AF146" s="390"/>
      <c r="AG146" s="390"/>
      <c r="AH146" s="403">
        <v>0</v>
      </c>
      <c r="AI146" s="404"/>
      <c r="AJ146" s="404"/>
      <c r="AK146" s="394">
        <v>1</v>
      </c>
      <c r="AL146" s="390"/>
      <c r="AM146" s="390"/>
      <c r="AN146" s="390"/>
      <c r="AO146" s="158" t="s">
        <v>211</v>
      </c>
      <c r="AP146" s="403">
        <v>0</v>
      </c>
      <c r="AQ146" s="404"/>
      <c r="AR146" s="404"/>
      <c r="AS146" s="166">
        <f t="shared" ref="AS146" si="17">(AH146*AK146)+AP146</f>
        <v>0</v>
      </c>
    </row>
    <row r="147" spans="2:45" ht="22.9" customHeight="1" x14ac:dyDescent="0.2">
      <c r="B147" s="405">
        <v>15</v>
      </c>
      <c r="C147" s="390"/>
      <c r="D147" s="391" t="s">
        <v>729</v>
      </c>
      <c r="E147" s="390"/>
      <c r="F147" s="390"/>
      <c r="G147" s="390"/>
      <c r="H147" s="390"/>
      <c r="I147" s="390"/>
      <c r="J147" s="390"/>
      <c r="K147" s="390"/>
      <c r="L147" s="390"/>
      <c r="M147" s="391" t="s">
        <v>730</v>
      </c>
      <c r="N147" s="390"/>
      <c r="O147" s="390"/>
      <c r="P147" s="390"/>
      <c r="Q147" s="390"/>
      <c r="R147" s="390"/>
      <c r="S147" s="390"/>
      <c r="T147" s="390"/>
      <c r="U147" s="390"/>
      <c r="V147" s="390"/>
      <c r="W147" s="390"/>
      <c r="X147" s="390"/>
      <c r="Y147" s="390"/>
      <c r="Z147" s="390"/>
      <c r="AA147" s="390"/>
      <c r="AB147" s="390"/>
      <c r="AC147" s="390"/>
      <c r="AD147" s="390"/>
      <c r="AE147" s="390"/>
      <c r="AF147" s="390"/>
      <c r="AG147" s="390"/>
      <c r="AH147" s="403">
        <v>0</v>
      </c>
      <c r="AI147" s="404"/>
      <c r="AJ147" s="404"/>
      <c r="AK147" s="394">
        <v>6</v>
      </c>
      <c r="AL147" s="390"/>
      <c r="AM147" s="390"/>
      <c r="AN147" s="390"/>
      <c r="AO147" s="158" t="s">
        <v>211</v>
      </c>
      <c r="AP147" s="403">
        <v>0</v>
      </c>
      <c r="AQ147" s="404"/>
      <c r="AR147" s="404"/>
      <c r="AS147" s="166">
        <f t="shared" ref="AS147" si="18">(AH147*AK147)+AP147</f>
        <v>0</v>
      </c>
    </row>
    <row r="148" spans="2:45" ht="22.9" customHeight="1" x14ac:dyDescent="0.2">
      <c r="B148" s="405">
        <v>16</v>
      </c>
      <c r="C148" s="390"/>
      <c r="D148" s="391" t="s">
        <v>731</v>
      </c>
      <c r="E148" s="390"/>
      <c r="F148" s="390"/>
      <c r="G148" s="390"/>
      <c r="H148" s="390"/>
      <c r="I148" s="390"/>
      <c r="J148" s="390"/>
      <c r="K148" s="390"/>
      <c r="L148" s="390"/>
      <c r="M148" s="391" t="s">
        <v>732</v>
      </c>
      <c r="N148" s="390"/>
      <c r="O148" s="390"/>
      <c r="P148" s="390"/>
      <c r="Q148" s="390"/>
      <c r="R148" s="390"/>
      <c r="S148" s="390"/>
      <c r="T148" s="390"/>
      <c r="U148" s="390"/>
      <c r="V148" s="390"/>
      <c r="W148" s="390"/>
      <c r="X148" s="390"/>
      <c r="Y148" s="390"/>
      <c r="Z148" s="390"/>
      <c r="AA148" s="390"/>
      <c r="AB148" s="390"/>
      <c r="AC148" s="390"/>
      <c r="AD148" s="390"/>
      <c r="AE148" s="390"/>
      <c r="AF148" s="390"/>
      <c r="AG148" s="390"/>
      <c r="AH148" s="403">
        <v>0</v>
      </c>
      <c r="AI148" s="404"/>
      <c r="AJ148" s="404"/>
      <c r="AK148" s="394">
        <v>8</v>
      </c>
      <c r="AL148" s="390"/>
      <c r="AM148" s="390"/>
      <c r="AN148" s="390"/>
      <c r="AO148" s="158" t="s">
        <v>211</v>
      </c>
      <c r="AP148" s="403">
        <v>0</v>
      </c>
      <c r="AQ148" s="404"/>
      <c r="AR148" s="404"/>
      <c r="AS148" s="166">
        <f t="shared" ref="AS148" si="19">(AH148*AK148)+AP148</f>
        <v>0</v>
      </c>
    </row>
    <row r="149" spans="2:45" ht="22.9" customHeight="1" x14ac:dyDescent="0.2">
      <c r="B149" s="405">
        <v>17</v>
      </c>
      <c r="C149" s="390"/>
      <c r="D149" s="391" t="s">
        <v>731</v>
      </c>
      <c r="E149" s="390"/>
      <c r="F149" s="390"/>
      <c r="G149" s="390"/>
      <c r="H149" s="390"/>
      <c r="I149" s="390"/>
      <c r="J149" s="390"/>
      <c r="K149" s="390"/>
      <c r="L149" s="390"/>
      <c r="M149" s="391" t="s">
        <v>732</v>
      </c>
      <c r="N149" s="390"/>
      <c r="O149" s="390"/>
      <c r="P149" s="390"/>
      <c r="Q149" s="390"/>
      <c r="R149" s="390"/>
      <c r="S149" s="390"/>
      <c r="T149" s="390"/>
      <c r="U149" s="390"/>
      <c r="V149" s="390"/>
      <c r="W149" s="390"/>
      <c r="X149" s="390"/>
      <c r="Y149" s="390"/>
      <c r="Z149" s="390"/>
      <c r="AA149" s="390"/>
      <c r="AB149" s="390"/>
      <c r="AC149" s="390"/>
      <c r="AD149" s="390"/>
      <c r="AE149" s="390"/>
      <c r="AF149" s="390"/>
      <c r="AG149" s="390"/>
      <c r="AH149" s="403">
        <v>0</v>
      </c>
      <c r="AI149" s="404"/>
      <c r="AJ149" s="404"/>
      <c r="AK149" s="394">
        <v>60</v>
      </c>
      <c r="AL149" s="390"/>
      <c r="AM149" s="390"/>
      <c r="AN149" s="390"/>
      <c r="AO149" s="158" t="s">
        <v>211</v>
      </c>
      <c r="AP149" s="403">
        <v>0</v>
      </c>
      <c r="AQ149" s="404"/>
      <c r="AR149" s="404"/>
      <c r="AS149" s="166">
        <f t="shared" ref="AS149" si="20">(AH149*AK149)+AP149</f>
        <v>0</v>
      </c>
    </row>
    <row r="150" spans="2:45" ht="22.9" customHeight="1" x14ac:dyDescent="0.2">
      <c r="B150" s="405">
        <v>18</v>
      </c>
      <c r="C150" s="390"/>
      <c r="D150" s="391" t="s">
        <v>733</v>
      </c>
      <c r="E150" s="390"/>
      <c r="F150" s="390"/>
      <c r="G150" s="390"/>
      <c r="H150" s="390"/>
      <c r="I150" s="390"/>
      <c r="J150" s="390"/>
      <c r="K150" s="390"/>
      <c r="L150" s="390"/>
      <c r="M150" s="391" t="s">
        <v>734</v>
      </c>
      <c r="N150" s="390"/>
      <c r="O150" s="390"/>
      <c r="P150" s="390"/>
      <c r="Q150" s="390"/>
      <c r="R150" s="390"/>
      <c r="S150" s="390"/>
      <c r="T150" s="390"/>
      <c r="U150" s="390"/>
      <c r="V150" s="390"/>
      <c r="W150" s="390"/>
      <c r="X150" s="390"/>
      <c r="Y150" s="390"/>
      <c r="Z150" s="390"/>
      <c r="AA150" s="390"/>
      <c r="AB150" s="390"/>
      <c r="AC150" s="390"/>
      <c r="AD150" s="390"/>
      <c r="AE150" s="390"/>
      <c r="AF150" s="390"/>
      <c r="AG150" s="390"/>
      <c r="AH150" s="403">
        <v>0</v>
      </c>
      <c r="AI150" s="404"/>
      <c r="AJ150" s="404"/>
      <c r="AK150" s="394">
        <v>13</v>
      </c>
      <c r="AL150" s="390"/>
      <c r="AM150" s="390"/>
      <c r="AN150" s="390"/>
      <c r="AO150" s="158" t="s">
        <v>211</v>
      </c>
      <c r="AP150" s="403">
        <v>0</v>
      </c>
      <c r="AQ150" s="404"/>
      <c r="AR150" s="404"/>
      <c r="AS150" s="166">
        <f t="shared" ref="AS150" si="21">(AH150*AK150)+AP150</f>
        <v>0</v>
      </c>
    </row>
    <row r="151" spans="2:45" ht="22.9" customHeight="1" x14ac:dyDescent="0.2">
      <c r="B151" s="405">
        <v>19</v>
      </c>
      <c r="C151" s="390"/>
      <c r="D151" s="391" t="s">
        <v>735</v>
      </c>
      <c r="E151" s="390"/>
      <c r="F151" s="390"/>
      <c r="G151" s="390"/>
      <c r="H151" s="390"/>
      <c r="I151" s="390"/>
      <c r="J151" s="390"/>
      <c r="K151" s="390"/>
      <c r="L151" s="390"/>
      <c r="M151" s="391" t="s">
        <v>736</v>
      </c>
      <c r="N151" s="390"/>
      <c r="O151" s="390"/>
      <c r="P151" s="390"/>
      <c r="Q151" s="390"/>
      <c r="R151" s="390"/>
      <c r="S151" s="390"/>
      <c r="T151" s="390"/>
      <c r="U151" s="390"/>
      <c r="V151" s="390"/>
      <c r="W151" s="390"/>
      <c r="X151" s="390"/>
      <c r="Y151" s="390"/>
      <c r="Z151" s="390"/>
      <c r="AA151" s="390"/>
      <c r="AB151" s="390"/>
      <c r="AC151" s="390"/>
      <c r="AD151" s="390"/>
      <c r="AE151" s="390"/>
      <c r="AF151" s="390"/>
      <c r="AG151" s="390"/>
      <c r="AH151" s="403">
        <v>0</v>
      </c>
      <c r="AI151" s="404"/>
      <c r="AJ151" s="404"/>
      <c r="AK151" s="394">
        <v>6</v>
      </c>
      <c r="AL151" s="390"/>
      <c r="AM151" s="390"/>
      <c r="AN151" s="390"/>
      <c r="AO151" s="158" t="s">
        <v>211</v>
      </c>
      <c r="AP151" s="403">
        <v>0</v>
      </c>
      <c r="AQ151" s="404"/>
      <c r="AR151" s="404"/>
      <c r="AS151" s="166">
        <f t="shared" ref="AS151" si="22">(AH151*AK151)+AP151</f>
        <v>0</v>
      </c>
    </row>
    <row r="152" spans="2:45" ht="22.9" customHeight="1" x14ac:dyDescent="0.2">
      <c r="B152" s="405">
        <v>20</v>
      </c>
      <c r="C152" s="390"/>
      <c r="D152" s="391" t="s">
        <v>737</v>
      </c>
      <c r="E152" s="390"/>
      <c r="F152" s="390"/>
      <c r="G152" s="390"/>
      <c r="H152" s="390"/>
      <c r="I152" s="390"/>
      <c r="J152" s="390"/>
      <c r="K152" s="390"/>
      <c r="L152" s="390"/>
      <c r="M152" s="391" t="s">
        <v>738</v>
      </c>
      <c r="N152" s="390"/>
      <c r="O152" s="390"/>
      <c r="P152" s="390"/>
      <c r="Q152" s="390"/>
      <c r="R152" s="390"/>
      <c r="S152" s="390"/>
      <c r="T152" s="390"/>
      <c r="U152" s="390"/>
      <c r="V152" s="390"/>
      <c r="W152" s="390"/>
      <c r="X152" s="390"/>
      <c r="Y152" s="390"/>
      <c r="Z152" s="390"/>
      <c r="AA152" s="390"/>
      <c r="AB152" s="390"/>
      <c r="AC152" s="390"/>
      <c r="AD152" s="390"/>
      <c r="AE152" s="390"/>
      <c r="AF152" s="390"/>
      <c r="AG152" s="390"/>
      <c r="AH152" s="403">
        <v>0</v>
      </c>
      <c r="AI152" s="404"/>
      <c r="AJ152" s="404"/>
      <c r="AK152" s="394">
        <v>3390</v>
      </c>
      <c r="AL152" s="390"/>
      <c r="AM152" s="390"/>
      <c r="AN152" s="390"/>
      <c r="AO152" s="158" t="s">
        <v>229</v>
      </c>
      <c r="AP152" s="403">
        <v>0</v>
      </c>
      <c r="AQ152" s="404"/>
      <c r="AR152" s="404"/>
      <c r="AS152" s="166">
        <f t="shared" ref="AS152" si="23">(AH152*AK152)+AP152</f>
        <v>0</v>
      </c>
    </row>
    <row r="153" spans="2:45" ht="22.9" customHeight="1" x14ac:dyDescent="0.2">
      <c r="B153" s="405">
        <v>21</v>
      </c>
      <c r="C153" s="390"/>
      <c r="D153" s="391" t="s">
        <v>739</v>
      </c>
      <c r="E153" s="390"/>
      <c r="F153" s="390"/>
      <c r="G153" s="390"/>
      <c r="H153" s="390"/>
      <c r="I153" s="390"/>
      <c r="J153" s="390"/>
      <c r="K153" s="390"/>
      <c r="L153" s="390"/>
      <c r="M153" s="391" t="s">
        <v>740</v>
      </c>
      <c r="N153" s="390"/>
      <c r="O153" s="390"/>
      <c r="P153" s="390"/>
      <c r="Q153" s="390"/>
      <c r="R153" s="390"/>
      <c r="S153" s="390"/>
      <c r="T153" s="390"/>
      <c r="U153" s="390"/>
      <c r="V153" s="390"/>
      <c r="W153" s="390"/>
      <c r="X153" s="390"/>
      <c r="Y153" s="390"/>
      <c r="Z153" s="390"/>
      <c r="AA153" s="390"/>
      <c r="AB153" s="390"/>
      <c r="AC153" s="390"/>
      <c r="AD153" s="390"/>
      <c r="AE153" s="390"/>
      <c r="AF153" s="390"/>
      <c r="AG153" s="390"/>
      <c r="AH153" s="403">
        <v>0</v>
      </c>
      <c r="AI153" s="404"/>
      <c r="AJ153" s="404"/>
      <c r="AK153" s="394">
        <v>55</v>
      </c>
      <c r="AL153" s="390"/>
      <c r="AM153" s="390"/>
      <c r="AN153" s="390"/>
      <c r="AO153" s="158" t="s">
        <v>229</v>
      </c>
      <c r="AP153" s="403">
        <v>0</v>
      </c>
      <c r="AQ153" s="404"/>
      <c r="AR153" s="404"/>
      <c r="AS153" s="166">
        <f t="shared" ref="AS153" si="24">(AH153*AK153)+AP153</f>
        <v>0</v>
      </c>
    </row>
    <row r="154" spans="2:45" ht="22.9" customHeight="1" x14ac:dyDescent="0.2">
      <c r="B154" s="405">
        <v>22</v>
      </c>
      <c r="C154" s="390"/>
      <c r="D154" s="391" t="s">
        <v>741</v>
      </c>
      <c r="E154" s="390"/>
      <c r="F154" s="390"/>
      <c r="G154" s="390"/>
      <c r="H154" s="390"/>
      <c r="I154" s="390"/>
      <c r="J154" s="390"/>
      <c r="K154" s="390"/>
      <c r="L154" s="390"/>
      <c r="M154" s="391" t="s">
        <v>742</v>
      </c>
      <c r="N154" s="390"/>
      <c r="O154" s="390"/>
      <c r="P154" s="390"/>
      <c r="Q154" s="390"/>
      <c r="R154" s="390"/>
      <c r="S154" s="390"/>
      <c r="T154" s="390"/>
      <c r="U154" s="390"/>
      <c r="V154" s="390"/>
      <c r="W154" s="390"/>
      <c r="X154" s="390"/>
      <c r="Y154" s="390"/>
      <c r="Z154" s="390"/>
      <c r="AA154" s="390"/>
      <c r="AB154" s="390"/>
      <c r="AC154" s="390"/>
      <c r="AD154" s="390"/>
      <c r="AE154" s="390"/>
      <c r="AF154" s="390"/>
      <c r="AG154" s="390"/>
      <c r="AH154" s="403">
        <v>0</v>
      </c>
      <c r="AI154" s="404"/>
      <c r="AJ154" s="404"/>
      <c r="AK154" s="394">
        <v>50</v>
      </c>
      <c r="AL154" s="390"/>
      <c r="AM154" s="390"/>
      <c r="AN154" s="390"/>
      <c r="AO154" s="158" t="s">
        <v>211</v>
      </c>
      <c r="AP154" s="403">
        <v>0</v>
      </c>
      <c r="AQ154" s="404"/>
      <c r="AR154" s="404"/>
      <c r="AS154" s="166">
        <f t="shared" ref="AS154" si="25">(AH154*AK154)+AP154</f>
        <v>0</v>
      </c>
    </row>
    <row r="155" spans="2:45" ht="22.9" customHeight="1" x14ac:dyDescent="0.2">
      <c r="B155" s="405">
        <v>23</v>
      </c>
      <c r="C155" s="390"/>
      <c r="D155" s="391" t="s">
        <v>743</v>
      </c>
      <c r="E155" s="390"/>
      <c r="F155" s="390"/>
      <c r="G155" s="390"/>
      <c r="H155" s="390"/>
      <c r="I155" s="390"/>
      <c r="J155" s="390"/>
      <c r="K155" s="390"/>
      <c r="L155" s="390"/>
      <c r="M155" s="391" t="s">
        <v>744</v>
      </c>
      <c r="N155" s="390"/>
      <c r="O155" s="390"/>
      <c r="P155" s="390"/>
      <c r="Q155" s="390"/>
      <c r="R155" s="390"/>
      <c r="S155" s="390"/>
      <c r="T155" s="390"/>
      <c r="U155" s="390"/>
      <c r="V155" s="390"/>
      <c r="W155" s="390"/>
      <c r="X155" s="390"/>
      <c r="Y155" s="390"/>
      <c r="Z155" s="390"/>
      <c r="AA155" s="390"/>
      <c r="AB155" s="390"/>
      <c r="AC155" s="390"/>
      <c r="AD155" s="390"/>
      <c r="AE155" s="390"/>
      <c r="AF155" s="390"/>
      <c r="AG155" s="390"/>
      <c r="AH155" s="403">
        <v>0</v>
      </c>
      <c r="AI155" s="404"/>
      <c r="AJ155" s="404"/>
      <c r="AK155" s="394">
        <v>1</v>
      </c>
      <c r="AL155" s="390"/>
      <c r="AM155" s="390"/>
      <c r="AN155" s="390"/>
      <c r="AO155" s="158" t="s">
        <v>211</v>
      </c>
      <c r="AP155" s="403">
        <v>0</v>
      </c>
      <c r="AQ155" s="404"/>
      <c r="AR155" s="404"/>
      <c r="AS155" s="166">
        <f t="shared" ref="AS155" si="26">(AH155*AK155)+AP155</f>
        <v>0</v>
      </c>
    </row>
    <row r="156" spans="2:45" ht="22.9" customHeight="1" x14ac:dyDescent="0.2">
      <c r="B156" s="405">
        <v>24</v>
      </c>
      <c r="C156" s="390"/>
      <c r="D156" s="391" t="s">
        <v>745</v>
      </c>
      <c r="E156" s="390"/>
      <c r="F156" s="390"/>
      <c r="G156" s="390"/>
      <c r="H156" s="390"/>
      <c r="I156" s="390"/>
      <c r="J156" s="390"/>
      <c r="K156" s="390"/>
      <c r="L156" s="390"/>
      <c r="M156" s="391" t="s">
        <v>746</v>
      </c>
      <c r="N156" s="390"/>
      <c r="O156" s="390"/>
      <c r="P156" s="390"/>
      <c r="Q156" s="390"/>
      <c r="R156" s="390"/>
      <c r="S156" s="390"/>
      <c r="T156" s="390"/>
      <c r="U156" s="390"/>
      <c r="V156" s="390"/>
      <c r="W156" s="390"/>
      <c r="X156" s="390"/>
      <c r="Y156" s="390"/>
      <c r="Z156" s="390"/>
      <c r="AA156" s="390"/>
      <c r="AB156" s="390"/>
      <c r="AC156" s="390"/>
      <c r="AD156" s="390"/>
      <c r="AE156" s="390"/>
      <c r="AF156" s="390"/>
      <c r="AG156" s="390"/>
      <c r="AH156" s="403">
        <v>0</v>
      </c>
      <c r="AI156" s="404"/>
      <c r="AJ156" s="404"/>
      <c r="AK156" s="394">
        <v>1</v>
      </c>
      <c r="AL156" s="390"/>
      <c r="AM156" s="390"/>
      <c r="AN156" s="390"/>
      <c r="AO156" s="158" t="s">
        <v>211</v>
      </c>
      <c r="AP156" s="403">
        <v>0</v>
      </c>
      <c r="AQ156" s="404"/>
      <c r="AR156" s="404"/>
      <c r="AS156" s="166">
        <f t="shared" ref="AS156" si="27">(AH156*AK156)+AP156</f>
        <v>0</v>
      </c>
    </row>
    <row r="157" spans="2:45" ht="22.9" customHeight="1" x14ac:dyDescent="0.2">
      <c r="B157" s="405">
        <v>25</v>
      </c>
      <c r="C157" s="390"/>
      <c r="D157" s="391" t="s">
        <v>747</v>
      </c>
      <c r="E157" s="390"/>
      <c r="F157" s="390"/>
      <c r="G157" s="390"/>
      <c r="H157" s="390"/>
      <c r="I157" s="390"/>
      <c r="J157" s="390"/>
      <c r="K157" s="390"/>
      <c r="L157" s="390"/>
      <c r="M157" s="391" t="s">
        <v>748</v>
      </c>
      <c r="N157" s="390"/>
      <c r="O157" s="390"/>
      <c r="P157" s="390"/>
      <c r="Q157" s="390"/>
      <c r="R157" s="390"/>
      <c r="S157" s="390"/>
      <c r="T157" s="390"/>
      <c r="U157" s="390"/>
      <c r="V157" s="390"/>
      <c r="W157" s="390"/>
      <c r="X157" s="390"/>
      <c r="Y157" s="390"/>
      <c r="Z157" s="390"/>
      <c r="AA157" s="390"/>
      <c r="AB157" s="390"/>
      <c r="AC157" s="390"/>
      <c r="AD157" s="390"/>
      <c r="AE157" s="390"/>
      <c r="AF157" s="390"/>
      <c r="AG157" s="390"/>
      <c r="AH157" s="403">
        <v>0</v>
      </c>
      <c r="AI157" s="404"/>
      <c r="AJ157" s="404"/>
      <c r="AK157" s="394">
        <v>1</v>
      </c>
      <c r="AL157" s="390"/>
      <c r="AM157" s="390"/>
      <c r="AN157" s="390"/>
      <c r="AO157" s="158" t="s">
        <v>211</v>
      </c>
      <c r="AP157" s="403">
        <v>0</v>
      </c>
      <c r="AQ157" s="404"/>
      <c r="AR157" s="404"/>
      <c r="AS157" s="166">
        <f t="shared" ref="AS157" si="28">(AH157*AK157)+AP157</f>
        <v>0</v>
      </c>
    </row>
    <row r="158" spans="2:45" ht="22.9" customHeight="1" x14ac:dyDescent="0.2">
      <c r="B158" s="405">
        <v>26</v>
      </c>
      <c r="C158" s="390"/>
      <c r="D158" s="391" t="s">
        <v>749</v>
      </c>
      <c r="E158" s="390"/>
      <c r="F158" s="390"/>
      <c r="G158" s="390"/>
      <c r="H158" s="390"/>
      <c r="I158" s="390"/>
      <c r="J158" s="390"/>
      <c r="K158" s="390"/>
      <c r="L158" s="390"/>
      <c r="M158" s="391" t="s">
        <v>750</v>
      </c>
      <c r="N158" s="390"/>
      <c r="O158" s="390"/>
      <c r="P158" s="390"/>
      <c r="Q158" s="390"/>
      <c r="R158" s="390"/>
      <c r="S158" s="390"/>
      <c r="T158" s="390"/>
      <c r="U158" s="390"/>
      <c r="V158" s="390"/>
      <c r="W158" s="390"/>
      <c r="X158" s="390"/>
      <c r="Y158" s="390"/>
      <c r="Z158" s="390"/>
      <c r="AA158" s="390"/>
      <c r="AB158" s="390"/>
      <c r="AC158" s="390"/>
      <c r="AD158" s="390"/>
      <c r="AE158" s="390"/>
      <c r="AF158" s="390"/>
      <c r="AG158" s="390"/>
      <c r="AH158" s="403">
        <v>0</v>
      </c>
      <c r="AI158" s="404"/>
      <c r="AJ158" s="404"/>
      <c r="AK158" s="394">
        <v>6</v>
      </c>
      <c r="AL158" s="390"/>
      <c r="AM158" s="390"/>
      <c r="AN158" s="390"/>
      <c r="AO158" s="158" t="s">
        <v>211</v>
      </c>
      <c r="AP158" s="403">
        <v>0</v>
      </c>
      <c r="AQ158" s="404"/>
      <c r="AR158" s="404"/>
      <c r="AS158" s="166">
        <f t="shared" ref="AS158" si="29">(AH158*AK158)+AP158</f>
        <v>0</v>
      </c>
    </row>
    <row r="159" spans="2:45" ht="22.9" customHeight="1" x14ac:dyDescent="0.2">
      <c r="B159" s="405">
        <v>27</v>
      </c>
      <c r="C159" s="390"/>
      <c r="D159" s="391" t="s">
        <v>751</v>
      </c>
      <c r="E159" s="390"/>
      <c r="F159" s="390"/>
      <c r="G159" s="390"/>
      <c r="H159" s="390"/>
      <c r="I159" s="390"/>
      <c r="J159" s="390"/>
      <c r="K159" s="390"/>
      <c r="L159" s="390"/>
      <c r="M159" s="391" t="s">
        <v>752</v>
      </c>
      <c r="N159" s="390"/>
      <c r="O159" s="390"/>
      <c r="P159" s="390"/>
      <c r="Q159" s="390"/>
      <c r="R159" s="390"/>
      <c r="S159" s="390"/>
      <c r="T159" s="390"/>
      <c r="U159" s="390"/>
      <c r="V159" s="390"/>
      <c r="W159" s="390"/>
      <c r="X159" s="390"/>
      <c r="Y159" s="390"/>
      <c r="Z159" s="390"/>
      <c r="AA159" s="390"/>
      <c r="AB159" s="390"/>
      <c r="AC159" s="390"/>
      <c r="AD159" s="390"/>
      <c r="AE159" s="390"/>
      <c r="AF159" s="390"/>
      <c r="AG159" s="390"/>
      <c r="AH159" s="403">
        <v>0</v>
      </c>
      <c r="AI159" s="404"/>
      <c r="AJ159" s="404"/>
      <c r="AK159" s="394">
        <v>1</v>
      </c>
      <c r="AL159" s="390"/>
      <c r="AM159" s="390"/>
      <c r="AN159" s="390"/>
      <c r="AO159" s="158" t="s">
        <v>211</v>
      </c>
      <c r="AP159" s="403">
        <v>0</v>
      </c>
      <c r="AQ159" s="404"/>
      <c r="AR159" s="404"/>
      <c r="AS159" s="166">
        <f t="shared" ref="AS159" si="30">(AH159*AK159)+AP159</f>
        <v>0</v>
      </c>
    </row>
    <row r="160" spans="2:45" ht="22.9" customHeight="1" x14ac:dyDescent="0.2">
      <c r="B160" s="405">
        <v>28</v>
      </c>
      <c r="C160" s="390"/>
      <c r="D160" s="391" t="s">
        <v>753</v>
      </c>
      <c r="E160" s="390"/>
      <c r="F160" s="390"/>
      <c r="G160" s="390"/>
      <c r="H160" s="390"/>
      <c r="I160" s="390"/>
      <c r="J160" s="390"/>
      <c r="K160" s="390"/>
      <c r="L160" s="390"/>
      <c r="M160" s="391" t="s">
        <v>754</v>
      </c>
      <c r="N160" s="390"/>
      <c r="O160" s="390"/>
      <c r="P160" s="390"/>
      <c r="Q160" s="390"/>
      <c r="R160" s="390"/>
      <c r="S160" s="390"/>
      <c r="T160" s="390"/>
      <c r="U160" s="390"/>
      <c r="V160" s="390"/>
      <c r="W160" s="390"/>
      <c r="X160" s="390"/>
      <c r="Y160" s="390"/>
      <c r="Z160" s="390"/>
      <c r="AA160" s="390"/>
      <c r="AB160" s="390"/>
      <c r="AC160" s="390"/>
      <c r="AD160" s="390"/>
      <c r="AE160" s="390"/>
      <c r="AF160" s="390"/>
      <c r="AG160" s="390"/>
      <c r="AH160" s="403">
        <v>0</v>
      </c>
      <c r="AI160" s="404"/>
      <c r="AJ160" s="404"/>
      <c r="AK160" s="394">
        <v>3</v>
      </c>
      <c r="AL160" s="390"/>
      <c r="AM160" s="390"/>
      <c r="AN160" s="390"/>
      <c r="AO160" s="158" t="s">
        <v>211</v>
      </c>
      <c r="AP160" s="403">
        <v>0</v>
      </c>
      <c r="AQ160" s="404"/>
      <c r="AR160" s="404"/>
      <c r="AS160" s="166">
        <f t="shared" ref="AS160" si="31">(AH160*AK160)+AP160</f>
        <v>0</v>
      </c>
    </row>
    <row r="161" spans="2:45" ht="22.9" customHeight="1" x14ac:dyDescent="0.2">
      <c r="B161" s="405">
        <v>29</v>
      </c>
      <c r="C161" s="390"/>
      <c r="D161" s="391" t="s">
        <v>753</v>
      </c>
      <c r="E161" s="390"/>
      <c r="F161" s="390"/>
      <c r="G161" s="390"/>
      <c r="H161" s="390"/>
      <c r="I161" s="390"/>
      <c r="J161" s="390"/>
      <c r="K161" s="390"/>
      <c r="L161" s="390"/>
      <c r="M161" s="391" t="s">
        <v>754</v>
      </c>
      <c r="N161" s="390"/>
      <c r="O161" s="390"/>
      <c r="P161" s="390"/>
      <c r="Q161" s="390"/>
      <c r="R161" s="390"/>
      <c r="S161" s="390"/>
      <c r="T161" s="390"/>
      <c r="U161" s="390"/>
      <c r="V161" s="390"/>
      <c r="W161" s="390"/>
      <c r="X161" s="390"/>
      <c r="Y161" s="390"/>
      <c r="Z161" s="390"/>
      <c r="AA161" s="390"/>
      <c r="AB161" s="390"/>
      <c r="AC161" s="390"/>
      <c r="AD161" s="390"/>
      <c r="AE161" s="390"/>
      <c r="AF161" s="390"/>
      <c r="AG161" s="390"/>
      <c r="AH161" s="403">
        <v>0</v>
      </c>
      <c r="AI161" s="404"/>
      <c r="AJ161" s="404"/>
      <c r="AK161" s="394">
        <v>6</v>
      </c>
      <c r="AL161" s="390"/>
      <c r="AM161" s="390"/>
      <c r="AN161" s="390"/>
      <c r="AO161" s="158" t="s">
        <v>211</v>
      </c>
      <c r="AP161" s="403">
        <v>0</v>
      </c>
      <c r="AQ161" s="404"/>
      <c r="AR161" s="404"/>
      <c r="AS161" s="166">
        <f t="shared" ref="AS161" si="32">(AH161*AK161)+AP161</f>
        <v>0</v>
      </c>
    </row>
    <row r="162" spans="2:45" ht="22.9" customHeight="1" x14ac:dyDescent="0.2">
      <c r="B162" s="405">
        <v>30</v>
      </c>
      <c r="C162" s="390"/>
      <c r="D162" s="391" t="s">
        <v>753</v>
      </c>
      <c r="E162" s="390"/>
      <c r="F162" s="390"/>
      <c r="G162" s="390"/>
      <c r="H162" s="390"/>
      <c r="I162" s="390"/>
      <c r="J162" s="390"/>
      <c r="K162" s="390"/>
      <c r="L162" s="390"/>
      <c r="M162" s="391" t="s">
        <v>754</v>
      </c>
      <c r="N162" s="390"/>
      <c r="O162" s="390"/>
      <c r="P162" s="390"/>
      <c r="Q162" s="390"/>
      <c r="R162" s="390"/>
      <c r="S162" s="390"/>
      <c r="T162" s="390"/>
      <c r="U162" s="390"/>
      <c r="V162" s="390"/>
      <c r="W162" s="390"/>
      <c r="X162" s="390"/>
      <c r="Y162" s="390"/>
      <c r="Z162" s="390"/>
      <c r="AA162" s="390"/>
      <c r="AB162" s="390"/>
      <c r="AC162" s="390"/>
      <c r="AD162" s="390"/>
      <c r="AE162" s="390"/>
      <c r="AF162" s="390"/>
      <c r="AG162" s="390"/>
      <c r="AH162" s="403">
        <v>0</v>
      </c>
      <c r="AI162" s="404"/>
      <c r="AJ162" s="404"/>
      <c r="AK162" s="394">
        <v>6</v>
      </c>
      <c r="AL162" s="390"/>
      <c r="AM162" s="390"/>
      <c r="AN162" s="390"/>
      <c r="AO162" s="158" t="s">
        <v>211</v>
      </c>
      <c r="AP162" s="403">
        <v>0</v>
      </c>
      <c r="AQ162" s="404"/>
      <c r="AR162" s="404"/>
      <c r="AS162" s="166">
        <f t="shared" ref="AS162" si="33">(AH162*AK162)+AP162</f>
        <v>0</v>
      </c>
    </row>
    <row r="163" spans="2:45" ht="22.9" customHeight="1" x14ac:dyDescent="0.2">
      <c r="B163" s="405">
        <v>31</v>
      </c>
      <c r="C163" s="390"/>
      <c r="D163" s="391" t="s">
        <v>755</v>
      </c>
      <c r="E163" s="390"/>
      <c r="F163" s="390"/>
      <c r="G163" s="390"/>
      <c r="H163" s="390"/>
      <c r="I163" s="390"/>
      <c r="J163" s="390"/>
      <c r="K163" s="390"/>
      <c r="L163" s="390"/>
      <c r="M163" s="391" t="s">
        <v>756</v>
      </c>
      <c r="N163" s="390"/>
      <c r="O163" s="390"/>
      <c r="P163" s="390"/>
      <c r="Q163" s="390"/>
      <c r="R163" s="390"/>
      <c r="S163" s="390"/>
      <c r="T163" s="390"/>
      <c r="U163" s="390"/>
      <c r="V163" s="390"/>
      <c r="W163" s="390"/>
      <c r="X163" s="390"/>
      <c r="Y163" s="390"/>
      <c r="Z163" s="390"/>
      <c r="AA163" s="390"/>
      <c r="AB163" s="390"/>
      <c r="AC163" s="390"/>
      <c r="AD163" s="390"/>
      <c r="AE163" s="390"/>
      <c r="AF163" s="390"/>
      <c r="AG163" s="390"/>
      <c r="AH163" s="403">
        <v>0</v>
      </c>
      <c r="AI163" s="404"/>
      <c r="AJ163" s="404"/>
      <c r="AK163" s="394">
        <v>1</v>
      </c>
      <c r="AL163" s="390"/>
      <c r="AM163" s="390"/>
      <c r="AN163" s="390"/>
      <c r="AO163" s="158" t="s">
        <v>211</v>
      </c>
      <c r="AP163" s="403">
        <v>0</v>
      </c>
      <c r="AQ163" s="404"/>
      <c r="AR163" s="404"/>
      <c r="AS163" s="166">
        <f t="shared" ref="AS163" si="34">(AH163*AK163)+AP163</f>
        <v>0</v>
      </c>
    </row>
    <row r="164" spans="2:45" ht="22.9" customHeight="1" x14ac:dyDescent="0.2">
      <c r="B164" s="405">
        <v>32</v>
      </c>
      <c r="C164" s="390"/>
      <c r="D164" s="391" t="s">
        <v>757</v>
      </c>
      <c r="E164" s="390"/>
      <c r="F164" s="390"/>
      <c r="G164" s="390"/>
      <c r="H164" s="390"/>
      <c r="I164" s="390"/>
      <c r="J164" s="390"/>
      <c r="K164" s="390"/>
      <c r="L164" s="390"/>
      <c r="M164" s="391" t="s">
        <v>758</v>
      </c>
      <c r="N164" s="390"/>
      <c r="O164" s="390"/>
      <c r="P164" s="390"/>
      <c r="Q164" s="390"/>
      <c r="R164" s="390"/>
      <c r="S164" s="390"/>
      <c r="T164" s="390"/>
      <c r="U164" s="390"/>
      <c r="V164" s="390"/>
      <c r="W164" s="390"/>
      <c r="X164" s="390"/>
      <c r="Y164" s="390"/>
      <c r="Z164" s="390"/>
      <c r="AA164" s="390"/>
      <c r="AB164" s="390"/>
      <c r="AC164" s="390"/>
      <c r="AD164" s="390"/>
      <c r="AE164" s="390"/>
      <c r="AF164" s="390"/>
      <c r="AG164" s="390"/>
      <c r="AH164" s="403">
        <v>0</v>
      </c>
      <c r="AI164" s="404"/>
      <c r="AJ164" s="404"/>
      <c r="AK164" s="394">
        <v>1</v>
      </c>
      <c r="AL164" s="390"/>
      <c r="AM164" s="390"/>
      <c r="AN164" s="390"/>
      <c r="AO164" s="158" t="s">
        <v>211</v>
      </c>
      <c r="AP164" s="403">
        <v>0</v>
      </c>
      <c r="AQ164" s="404"/>
      <c r="AR164" s="404"/>
      <c r="AS164" s="166">
        <f t="shared" ref="AS164" si="35">(AH164*AK164)+AP164</f>
        <v>0</v>
      </c>
    </row>
    <row r="165" spans="2:45" ht="15" customHeight="1" x14ac:dyDescent="0.2">
      <c r="B165" s="387" t="s">
        <v>836</v>
      </c>
      <c r="C165" s="387"/>
      <c r="D165" s="387"/>
      <c r="E165" s="387"/>
      <c r="F165" s="387"/>
      <c r="G165" s="387"/>
      <c r="H165" s="387"/>
      <c r="I165" s="387"/>
      <c r="J165" s="387"/>
      <c r="K165" s="387"/>
      <c r="L165" s="387"/>
      <c r="M165" s="387"/>
      <c r="N165" s="387"/>
      <c r="O165" s="387"/>
      <c r="P165" s="387"/>
      <c r="Q165" s="387"/>
      <c r="R165" s="387"/>
      <c r="S165" s="387"/>
      <c r="T165" s="387"/>
      <c r="U165" s="387"/>
      <c r="V165" s="387"/>
      <c r="W165" s="387"/>
      <c r="X165" s="387"/>
      <c r="Y165" s="387"/>
      <c r="Z165" s="387"/>
      <c r="AA165" s="387"/>
      <c r="AB165" s="387"/>
      <c r="AC165" s="387"/>
      <c r="AD165" s="387"/>
      <c r="AE165" s="387"/>
      <c r="AF165" s="387"/>
      <c r="AG165" s="387"/>
      <c r="AH165" s="387"/>
      <c r="AI165" s="387"/>
      <c r="AJ165" s="387"/>
      <c r="AK165" s="387"/>
      <c r="AL165" s="387"/>
      <c r="AM165" s="387"/>
      <c r="AN165" s="387"/>
      <c r="AO165" s="387"/>
      <c r="AP165" s="387"/>
      <c r="AQ165" s="387"/>
      <c r="AR165" s="387"/>
      <c r="AS165" s="159">
        <f>SUM(AS133:AS164)</f>
        <v>0</v>
      </c>
    </row>
    <row r="166" spans="2:45" ht="15" customHeight="1" x14ac:dyDescent="0.2">
      <c r="B166" s="418" t="s">
        <v>835</v>
      </c>
      <c r="C166" s="418"/>
      <c r="D166" s="418"/>
      <c r="E166" s="418"/>
      <c r="F166" s="418"/>
      <c r="G166" s="418"/>
      <c r="H166" s="418"/>
      <c r="I166" s="418"/>
      <c r="J166" s="418"/>
      <c r="K166" s="418"/>
      <c r="L166" s="418"/>
      <c r="M166" s="418"/>
      <c r="N166" s="418"/>
      <c r="O166" s="418"/>
      <c r="P166" s="418"/>
      <c r="Q166" s="418"/>
      <c r="R166" s="418"/>
      <c r="S166" s="418"/>
      <c r="T166" s="418"/>
      <c r="U166" s="418"/>
      <c r="V166" s="418"/>
      <c r="W166" s="418"/>
      <c r="X166" s="418"/>
      <c r="Y166" s="418"/>
      <c r="Z166" s="418"/>
      <c r="AA166" s="418"/>
      <c r="AB166" s="418"/>
      <c r="AC166" s="418"/>
      <c r="AD166" s="418"/>
      <c r="AE166" s="418"/>
      <c r="AF166" s="418"/>
      <c r="AG166" s="418"/>
      <c r="AH166" s="418"/>
      <c r="AI166" s="418"/>
      <c r="AJ166" s="418"/>
      <c r="AK166" s="418"/>
      <c r="AL166" s="418"/>
      <c r="AM166" s="418"/>
      <c r="AN166" s="418"/>
      <c r="AO166" s="418"/>
      <c r="AP166" s="418"/>
      <c r="AQ166" s="418"/>
      <c r="AR166" s="418"/>
      <c r="AS166" s="169">
        <f>SUM(AP133:AR164)</f>
        <v>0</v>
      </c>
    </row>
    <row r="167" spans="2:45" ht="19.899999999999999" customHeight="1" x14ac:dyDescent="0.2">
      <c r="B167" s="395" t="s">
        <v>834</v>
      </c>
      <c r="C167" s="395"/>
      <c r="D167" s="395"/>
      <c r="E167" s="395"/>
      <c r="F167" s="156"/>
      <c r="G167" s="396" t="str">
        <f>B130</f>
        <v>1.Strukturované kabelové rozvody</v>
      </c>
      <c r="H167" s="396"/>
      <c r="I167" s="396"/>
      <c r="J167" s="396"/>
      <c r="K167" s="396"/>
      <c r="L167" s="396"/>
      <c r="M167" s="396"/>
      <c r="N167" s="396"/>
      <c r="O167" s="396"/>
      <c r="P167" s="396"/>
      <c r="Q167" s="396"/>
      <c r="R167" s="396"/>
      <c r="S167" s="396"/>
      <c r="T167" s="396"/>
      <c r="U167" s="396"/>
      <c r="V167" s="396"/>
      <c r="W167" s="396"/>
      <c r="X167" s="396"/>
      <c r="Y167" s="396"/>
      <c r="Z167" s="396"/>
      <c r="AA167" s="396"/>
      <c r="AB167" s="396"/>
      <c r="AC167" s="396"/>
      <c r="AD167" s="396"/>
      <c r="AE167" s="396"/>
      <c r="AF167" s="396"/>
      <c r="AG167" s="396"/>
      <c r="AH167" s="396"/>
      <c r="AI167" s="396"/>
      <c r="AJ167" s="397">
        <f>AS165</f>
        <v>0</v>
      </c>
      <c r="AK167" s="398"/>
      <c r="AL167" s="398"/>
      <c r="AM167" s="398"/>
      <c r="AN167" s="398"/>
      <c r="AO167" s="398"/>
      <c r="AP167" s="398"/>
      <c r="AQ167" s="398"/>
      <c r="AR167" s="398"/>
      <c r="AS167" s="398"/>
    </row>
    <row r="168" spans="2:45" ht="19.899999999999999" customHeight="1" x14ac:dyDescent="0.2"/>
    <row r="169" spans="2:45" ht="14.65" customHeight="1" x14ac:dyDescent="0.2">
      <c r="B169" s="406" t="s">
        <v>759</v>
      </c>
      <c r="C169" s="390"/>
      <c r="D169" s="390"/>
      <c r="E169" s="390"/>
      <c r="F169" s="390"/>
      <c r="G169" s="390"/>
      <c r="H169" s="390"/>
      <c r="I169" s="390"/>
      <c r="J169" s="390"/>
      <c r="K169" s="390"/>
      <c r="L169" s="390"/>
      <c r="M169" s="390"/>
      <c r="N169" s="390"/>
      <c r="O169" s="390"/>
      <c r="P169" s="390"/>
      <c r="Q169" s="390"/>
    </row>
    <row r="170" spans="2:45" x14ac:dyDescent="0.2">
      <c r="B170" s="400" t="s">
        <v>536</v>
      </c>
      <c r="C170" s="401"/>
      <c r="D170" s="402" t="s">
        <v>537</v>
      </c>
      <c r="E170" s="401"/>
      <c r="F170" s="401"/>
      <c r="G170" s="401"/>
      <c r="H170" s="401"/>
      <c r="I170" s="401"/>
      <c r="J170" s="401"/>
      <c r="K170" s="401"/>
      <c r="L170" s="401"/>
      <c r="M170" s="402" t="s">
        <v>538</v>
      </c>
      <c r="N170" s="401"/>
      <c r="O170" s="401"/>
      <c r="P170" s="401"/>
      <c r="Q170" s="401"/>
      <c r="R170" s="401"/>
      <c r="S170" s="401"/>
      <c r="T170" s="401"/>
      <c r="U170" s="401"/>
      <c r="V170" s="401"/>
      <c r="W170" s="401"/>
      <c r="X170" s="401"/>
      <c r="Y170" s="401"/>
      <c r="Z170" s="401"/>
      <c r="AA170" s="401"/>
      <c r="AB170" s="401"/>
      <c r="AC170" s="401"/>
      <c r="AD170" s="401"/>
      <c r="AE170" s="401"/>
      <c r="AF170" s="401"/>
      <c r="AG170" s="401"/>
      <c r="AH170" s="400" t="s">
        <v>539</v>
      </c>
      <c r="AI170" s="401"/>
      <c r="AJ170" s="401"/>
      <c r="AK170" s="400" t="s">
        <v>60</v>
      </c>
      <c r="AL170" s="401"/>
      <c r="AM170" s="401"/>
      <c r="AN170" s="401"/>
      <c r="AO170" s="164" t="s">
        <v>540</v>
      </c>
      <c r="AP170" s="400" t="s">
        <v>702</v>
      </c>
      <c r="AQ170" s="401"/>
      <c r="AR170" s="401"/>
      <c r="AS170" s="167" t="s">
        <v>541</v>
      </c>
    </row>
    <row r="171" spans="2:45" ht="22.9" customHeight="1" x14ac:dyDescent="0.2">
      <c r="B171" s="405">
        <v>1</v>
      </c>
      <c r="C171" s="390"/>
      <c r="D171" s="391" t="s">
        <v>0</v>
      </c>
      <c r="E171" s="390"/>
      <c r="F171" s="390"/>
      <c r="G171" s="390"/>
      <c r="H171" s="390"/>
      <c r="I171" s="390"/>
      <c r="J171" s="390"/>
      <c r="K171" s="390"/>
      <c r="L171" s="390"/>
      <c r="M171" s="391" t="s">
        <v>760</v>
      </c>
      <c r="N171" s="390"/>
      <c r="O171" s="390"/>
      <c r="P171" s="390"/>
      <c r="Q171" s="390"/>
      <c r="R171" s="390"/>
      <c r="S171" s="390"/>
      <c r="T171" s="390"/>
      <c r="U171" s="390"/>
      <c r="V171" s="390"/>
      <c r="W171" s="390"/>
      <c r="X171" s="390"/>
      <c r="Y171" s="390"/>
      <c r="Z171" s="390"/>
      <c r="AA171" s="390"/>
      <c r="AB171" s="390"/>
      <c r="AC171" s="390"/>
      <c r="AD171" s="390"/>
      <c r="AE171" s="390"/>
      <c r="AF171" s="390"/>
      <c r="AG171" s="390"/>
      <c r="AH171" s="392">
        <v>0</v>
      </c>
      <c r="AI171" s="393"/>
      <c r="AJ171" s="393"/>
      <c r="AK171" s="394">
        <v>40</v>
      </c>
      <c r="AL171" s="390"/>
      <c r="AM171" s="390"/>
      <c r="AN171" s="390"/>
      <c r="AO171" s="158" t="s">
        <v>704</v>
      </c>
      <c r="AP171" s="403">
        <v>0</v>
      </c>
      <c r="AQ171" s="404"/>
      <c r="AR171" s="404"/>
      <c r="AS171" s="166">
        <f>(AH171*AK171)+AP171</f>
        <v>0</v>
      </c>
    </row>
    <row r="172" spans="2:45" ht="22.9" customHeight="1" x14ac:dyDescent="0.2">
      <c r="B172" s="405">
        <v>2</v>
      </c>
      <c r="C172" s="390"/>
      <c r="D172" s="391" t="s">
        <v>761</v>
      </c>
      <c r="E172" s="390"/>
      <c r="F172" s="390"/>
      <c r="G172" s="390"/>
      <c r="H172" s="390"/>
      <c r="I172" s="390"/>
      <c r="J172" s="390"/>
      <c r="K172" s="390"/>
      <c r="L172" s="390"/>
      <c r="M172" s="391" t="s">
        <v>762</v>
      </c>
      <c r="N172" s="390"/>
      <c r="O172" s="390"/>
      <c r="P172" s="390"/>
      <c r="Q172" s="390"/>
      <c r="R172" s="390"/>
      <c r="S172" s="390"/>
      <c r="T172" s="390"/>
      <c r="U172" s="390"/>
      <c r="V172" s="390"/>
      <c r="W172" s="390"/>
      <c r="X172" s="390"/>
      <c r="Y172" s="390"/>
      <c r="Z172" s="390"/>
      <c r="AA172" s="390"/>
      <c r="AB172" s="390"/>
      <c r="AC172" s="390"/>
      <c r="AD172" s="390"/>
      <c r="AE172" s="390"/>
      <c r="AF172" s="390"/>
      <c r="AG172" s="390"/>
      <c r="AH172" s="392">
        <v>0</v>
      </c>
      <c r="AI172" s="393"/>
      <c r="AJ172" s="393"/>
      <c r="AK172" s="394">
        <v>45</v>
      </c>
      <c r="AL172" s="390"/>
      <c r="AM172" s="390"/>
      <c r="AN172" s="390"/>
      <c r="AO172" s="158" t="s">
        <v>229</v>
      </c>
      <c r="AP172" s="403">
        <v>0</v>
      </c>
      <c r="AQ172" s="404"/>
      <c r="AR172" s="404"/>
      <c r="AS172" s="166">
        <f t="shared" ref="AS172:AS190" si="36">(AH172*AK172)+AP172</f>
        <v>0</v>
      </c>
    </row>
    <row r="173" spans="2:45" ht="22.9" customHeight="1" x14ac:dyDescent="0.2">
      <c r="B173" s="405">
        <v>3</v>
      </c>
      <c r="C173" s="390"/>
      <c r="D173" s="391" t="s">
        <v>763</v>
      </c>
      <c r="E173" s="390"/>
      <c r="F173" s="390"/>
      <c r="G173" s="390"/>
      <c r="H173" s="390"/>
      <c r="I173" s="390"/>
      <c r="J173" s="390"/>
      <c r="K173" s="390"/>
      <c r="L173" s="390"/>
      <c r="M173" s="391" t="s">
        <v>764</v>
      </c>
      <c r="N173" s="390"/>
      <c r="O173" s="390"/>
      <c r="P173" s="390"/>
      <c r="Q173" s="390"/>
      <c r="R173" s="390"/>
      <c r="S173" s="390"/>
      <c r="T173" s="390"/>
      <c r="U173" s="390"/>
      <c r="V173" s="390"/>
      <c r="W173" s="390"/>
      <c r="X173" s="390"/>
      <c r="Y173" s="390"/>
      <c r="Z173" s="390"/>
      <c r="AA173" s="390"/>
      <c r="AB173" s="390"/>
      <c r="AC173" s="390"/>
      <c r="AD173" s="390"/>
      <c r="AE173" s="390"/>
      <c r="AF173" s="390"/>
      <c r="AG173" s="390"/>
      <c r="AH173" s="392">
        <v>0</v>
      </c>
      <c r="AI173" s="393"/>
      <c r="AJ173" s="393"/>
      <c r="AK173" s="394">
        <v>3</v>
      </c>
      <c r="AL173" s="390"/>
      <c r="AM173" s="390"/>
      <c r="AN173" s="390"/>
      <c r="AO173" s="158" t="s">
        <v>211</v>
      </c>
      <c r="AP173" s="403">
        <v>0</v>
      </c>
      <c r="AQ173" s="404"/>
      <c r="AR173" s="404"/>
      <c r="AS173" s="166">
        <f t="shared" si="36"/>
        <v>0</v>
      </c>
    </row>
    <row r="174" spans="2:45" ht="22.9" customHeight="1" x14ac:dyDescent="0.2">
      <c r="B174" s="405">
        <v>4</v>
      </c>
      <c r="C174" s="390"/>
      <c r="D174" s="391" t="s">
        <v>719</v>
      </c>
      <c r="E174" s="390"/>
      <c r="F174" s="390"/>
      <c r="G174" s="390"/>
      <c r="H174" s="390"/>
      <c r="I174" s="390"/>
      <c r="J174" s="390"/>
      <c r="K174" s="390"/>
      <c r="L174" s="390"/>
      <c r="M174" s="391" t="s">
        <v>720</v>
      </c>
      <c r="N174" s="390"/>
      <c r="O174" s="390"/>
      <c r="P174" s="390"/>
      <c r="Q174" s="390"/>
      <c r="R174" s="390"/>
      <c r="S174" s="390"/>
      <c r="T174" s="390"/>
      <c r="U174" s="390"/>
      <c r="V174" s="390"/>
      <c r="W174" s="390"/>
      <c r="X174" s="390"/>
      <c r="Y174" s="390"/>
      <c r="Z174" s="390"/>
      <c r="AA174" s="390"/>
      <c r="AB174" s="390"/>
      <c r="AC174" s="390"/>
      <c r="AD174" s="390"/>
      <c r="AE174" s="390"/>
      <c r="AF174" s="390"/>
      <c r="AG174" s="390"/>
      <c r="AH174" s="392">
        <v>0</v>
      </c>
      <c r="AI174" s="393"/>
      <c r="AJ174" s="393"/>
      <c r="AK174" s="394">
        <v>45</v>
      </c>
      <c r="AL174" s="390"/>
      <c r="AM174" s="390"/>
      <c r="AN174" s="390"/>
      <c r="AO174" s="158" t="s">
        <v>229</v>
      </c>
      <c r="AP174" s="403">
        <v>0</v>
      </c>
      <c r="AQ174" s="404"/>
      <c r="AR174" s="404"/>
      <c r="AS174" s="166">
        <f t="shared" si="36"/>
        <v>0</v>
      </c>
    </row>
    <row r="175" spans="2:45" ht="22.9" customHeight="1" x14ac:dyDescent="0.2">
      <c r="B175" s="405">
        <v>5</v>
      </c>
      <c r="C175" s="390"/>
      <c r="D175" s="391" t="s">
        <v>765</v>
      </c>
      <c r="E175" s="390"/>
      <c r="F175" s="390"/>
      <c r="G175" s="390"/>
      <c r="H175" s="390"/>
      <c r="I175" s="390"/>
      <c r="J175" s="390"/>
      <c r="K175" s="390"/>
      <c r="L175" s="390"/>
      <c r="M175" s="391" t="s">
        <v>766</v>
      </c>
      <c r="N175" s="390"/>
      <c r="O175" s="390"/>
      <c r="P175" s="390"/>
      <c r="Q175" s="390"/>
      <c r="R175" s="390"/>
      <c r="S175" s="390"/>
      <c r="T175" s="390"/>
      <c r="U175" s="390"/>
      <c r="V175" s="390"/>
      <c r="W175" s="390"/>
      <c r="X175" s="390"/>
      <c r="Y175" s="390"/>
      <c r="Z175" s="390"/>
      <c r="AA175" s="390"/>
      <c r="AB175" s="390"/>
      <c r="AC175" s="390"/>
      <c r="AD175" s="390"/>
      <c r="AE175" s="390"/>
      <c r="AF175" s="390"/>
      <c r="AG175" s="390"/>
      <c r="AH175" s="392">
        <v>0</v>
      </c>
      <c r="AI175" s="393"/>
      <c r="AJ175" s="393"/>
      <c r="AK175" s="394">
        <v>45</v>
      </c>
      <c r="AL175" s="390"/>
      <c r="AM175" s="390"/>
      <c r="AN175" s="390"/>
      <c r="AO175" s="158" t="s">
        <v>229</v>
      </c>
      <c r="AP175" s="403">
        <v>0</v>
      </c>
      <c r="AQ175" s="404"/>
      <c r="AR175" s="404"/>
      <c r="AS175" s="166">
        <f t="shared" si="36"/>
        <v>0</v>
      </c>
    </row>
    <row r="176" spans="2:45" ht="22.9" customHeight="1" x14ac:dyDescent="0.2">
      <c r="B176" s="405">
        <v>6</v>
      </c>
      <c r="C176" s="390"/>
      <c r="D176" s="391" t="s">
        <v>767</v>
      </c>
      <c r="E176" s="390"/>
      <c r="F176" s="390"/>
      <c r="G176" s="390"/>
      <c r="H176" s="390"/>
      <c r="I176" s="390"/>
      <c r="J176" s="390"/>
      <c r="K176" s="390"/>
      <c r="L176" s="390"/>
      <c r="M176" s="391" t="s">
        <v>768</v>
      </c>
      <c r="N176" s="390"/>
      <c r="O176" s="390"/>
      <c r="P176" s="390"/>
      <c r="Q176" s="390"/>
      <c r="R176" s="390"/>
      <c r="S176" s="390"/>
      <c r="T176" s="390"/>
      <c r="U176" s="390"/>
      <c r="V176" s="390"/>
      <c r="W176" s="390"/>
      <c r="X176" s="390"/>
      <c r="Y176" s="390"/>
      <c r="Z176" s="390"/>
      <c r="AA176" s="390"/>
      <c r="AB176" s="390"/>
      <c r="AC176" s="390"/>
      <c r="AD176" s="390"/>
      <c r="AE176" s="390"/>
      <c r="AF176" s="390"/>
      <c r="AG176" s="390"/>
      <c r="AH176" s="392">
        <v>0</v>
      </c>
      <c r="AI176" s="393"/>
      <c r="AJ176" s="393"/>
      <c r="AK176" s="394">
        <v>40</v>
      </c>
      <c r="AL176" s="390"/>
      <c r="AM176" s="390"/>
      <c r="AN176" s="390"/>
      <c r="AO176" s="158" t="s">
        <v>229</v>
      </c>
      <c r="AP176" s="403">
        <v>0</v>
      </c>
      <c r="AQ176" s="404"/>
      <c r="AR176" s="404"/>
      <c r="AS176" s="166">
        <f t="shared" si="36"/>
        <v>0</v>
      </c>
    </row>
    <row r="177" spans="2:45" ht="22.9" customHeight="1" x14ac:dyDescent="0.2">
      <c r="B177" s="405">
        <v>7</v>
      </c>
      <c r="C177" s="390"/>
      <c r="D177" s="391" t="s">
        <v>769</v>
      </c>
      <c r="E177" s="390"/>
      <c r="F177" s="390"/>
      <c r="G177" s="390"/>
      <c r="H177" s="390"/>
      <c r="I177" s="390"/>
      <c r="J177" s="390"/>
      <c r="K177" s="390"/>
      <c r="L177" s="390"/>
      <c r="M177" s="391" t="s">
        <v>770</v>
      </c>
      <c r="N177" s="390"/>
      <c r="O177" s="390"/>
      <c r="P177" s="390"/>
      <c r="Q177" s="390"/>
      <c r="R177" s="390"/>
      <c r="S177" s="390"/>
      <c r="T177" s="390"/>
      <c r="U177" s="390"/>
      <c r="V177" s="390"/>
      <c r="W177" s="390"/>
      <c r="X177" s="390"/>
      <c r="Y177" s="390"/>
      <c r="Z177" s="390"/>
      <c r="AA177" s="390"/>
      <c r="AB177" s="390"/>
      <c r="AC177" s="390"/>
      <c r="AD177" s="390"/>
      <c r="AE177" s="390"/>
      <c r="AF177" s="390"/>
      <c r="AG177" s="390"/>
      <c r="AH177" s="392">
        <v>0</v>
      </c>
      <c r="AI177" s="393"/>
      <c r="AJ177" s="393"/>
      <c r="AK177" s="394">
        <v>29</v>
      </c>
      <c r="AL177" s="390"/>
      <c r="AM177" s="390"/>
      <c r="AN177" s="390"/>
      <c r="AO177" s="158" t="s">
        <v>211</v>
      </c>
      <c r="AP177" s="403">
        <v>0</v>
      </c>
      <c r="AQ177" s="404"/>
      <c r="AR177" s="404"/>
      <c r="AS177" s="166">
        <f t="shared" si="36"/>
        <v>0</v>
      </c>
    </row>
    <row r="178" spans="2:45" ht="22.9" customHeight="1" x14ac:dyDescent="0.2">
      <c r="B178" s="405">
        <v>8</v>
      </c>
      <c r="C178" s="390"/>
      <c r="D178" s="391" t="s">
        <v>771</v>
      </c>
      <c r="E178" s="390"/>
      <c r="F178" s="390"/>
      <c r="G178" s="390"/>
      <c r="H178" s="390"/>
      <c r="I178" s="390"/>
      <c r="J178" s="390"/>
      <c r="K178" s="390"/>
      <c r="L178" s="390"/>
      <c r="M178" s="391" t="s">
        <v>772</v>
      </c>
      <c r="N178" s="390"/>
      <c r="O178" s="390"/>
      <c r="P178" s="390"/>
      <c r="Q178" s="390"/>
      <c r="R178" s="390"/>
      <c r="S178" s="390"/>
      <c r="T178" s="390"/>
      <c r="U178" s="390"/>
      <c r="V178" s="390"/>
      <c r="W178" s="390"/>
      <c r="X178" s="390"/>
      <c r="Y178" s="390"/>
      <c r="Z178" s="390"/>
      <c r="AA178" s="390"/>
      <c r="AB178" s="390"/>
      <c r="AC178" s="390"/>
      <c r="AD178" s="390"/>
      <c r="AE178" s="390"/>
      <c r="AF178" s="390"/>
      <c r="AG178" s="390"/>
      <c r="AH178" s="392">
        <v>0</v>
      </c>
      <c r="AI178" s="393"/>
      <c r="AJ178" s="393"/>
      <c r="AK178" s="394">
        <v>1</v>
      </c>
      <c r="AL178" s="390"/>
      <c r="AM178" s="390"/>
      <c r="AN178" s="390"/>
      <c r="AO178" s="158" t="s">
        <v>211</v>
      </c>
      <c r="AP178" s="403">
        <v>0</v>
      </c>
      <c r="AQ178" s="404"/>
      <c r="AR178" s="404"/>
      <c r="AS178" s="166">
        <f t="shared" si="36"/>
        <v>0</v>
      </c>
    </row>
    <row r="179" spans="2:45" ht="22.9" customHeight="1" x14ac:dyDescent="0.2">
      <c r="B179" s="405">
        <v>9</v>
      </c>
      <c r="C179" s="390"/>
      <c r="D179" s="391" t="s">
        <v>773</v>
      </c>
      <c r="E179" s="390"/>
      <c r="F179" s="390"/>
      <c r="G179" s="390"/>
      <c r="H179" s="390"/>
      <c r="I179" s="390"/>
      <c r="J179" s="390"/>
      <c r="K179" s="390"/>
      <c r="L179" s="390"/>
      <c r="M179" s="391" t="s">
        <v>774</v>
      </c>
      <c r="N179" s="390"/>
      <c r="O179" s="390"/>
      <c r="P179" s="390"/>
      <c r="Q179" s="390"/>
      <c r="R179" s="390"/>
      <c r="S179" s="390"/>
      <c r="T179" s="390"/>
      <c r="U179" s="390"/>
      <c r="V179" s="390"/>
      <c r="W179" s="390"/>
      <c r="X179" s="390"/>
      <c r="Y179" s="390"/>
      <c r="Z179" s="390"/>
      <c r="AA179" s="390"/>
      <c r="AB179" s="390"/>
      <c r="AC179" s="390"/>
      <c r="AD179" s="390"/>
      <c r="AE179" s="390"/>
      <c r="AF179" s="390"/>
      <c r="AG179" s="390"/>
      <c r="AH179" s="392">
        <v>0</v>
      </c>
      <c r="AI179" s="393"/>
      <c r="AJ179" s="393"/>
      <c r="AK179" s="394">
        <v>1</v>
      </c>
      <c r="AL179" s="390"/>
      <c r="AM179" s="390"/>
      <c r="AN179" s="390"/>
      <c r="AO179" s="158" t="s">
        <v>211</v>
      </c>
      <c r="AP179" s="403">
        <v>0</v>
      </c>
      <c r="AQ179" s="404"/>
      <c r="AR179" s="404"/>
      <c r="AS179" s="166">
        <f t="shared" si="36"/>
        <v>0</v>
      </c>
    </row>
    <row r="180" spans="2:45" ht="22.9" customHeight="1" x14ac:dyDescent="0.2">
      <c r="B180" s="405">
        <v>10</v>
      </c>
      <c r="C180" s="390"/>
      <c r="D180" s="391" t="s">
        <v>775</v>
      </c>
      <c r="E180" s="390"/>
      <c r="F180" s="390"/>
      <c r="G180" s="390"/>
      <c r="H180" s="390"/>
      <c r="I180" s="390"/>
      <c r="J180" s="390"/>
      <c r="K180" s="390"/>
      <c r="L180" s="390"/>
      <c r="M180" s="391" t="s">
        <v>776</v>
      </c>
      <c r="N180" s="390"/>
      <c r="O180" s="390"/>
      <c r="P180" s="390"/>
      <c r="Q180" s="390"/>
      <c r="R180" s="390"/>
      <c r="S180" s="390"/>
      <c r="T180" s="390"/>
      <c r="U180" s="390"/>
      <c r="V180" s="390"/>
      <c r="W180" s="390"/>
      <c r="X180" s="390"/>
      <c r="Y180" s="390"/>
      <c r="Z180" s="390"/>
      <c r="AA180" s="390"/>
      <c r="AB180" s="390"/>
      <c r="AC180" s="390"/>
      <c r="AD180" s="390"/>
      <c r="AE180" s="390"/>
      <c r="AF180" s="390"/>
      <c r="AG180" s="390"/>
      <c r="AH180" s="392">
        <v>0</v>
      </c>
      <c r="AI180" s="393"/>
      <c r="AJ180" s="393"/>
      <c r="AK180" s="394">
        <v>1</v>
      </c>
      <c r="AL180" s="390"/>
      <c r="AM180" s="390"/>
      <c r="AN180" s="390"/>
      <c r="AO180" s="158" t="s">
        <v>211</v>
      </c>
      <c r="AP180" s="403">
        <v>0</v>
      </c>
      <c r="AQ180" s="404"/>
      <c r="AR180" s="404"/>
      <c r="AS180" s="166">
        <f t="shared" si="36"/>
        <v>0</v>
      </c>
    </row>
    <row r="181" spans="2:45" ht="22.9" customHeight="1" x14ac:dyDescent="0.2">
      <c r="B181" s="405">
        <v>11</v>
      </c>
      <c r="C181" s="390"/>
      <c r="D181" s="391" t="s">
        <v>777</v>
      </c>
      <c r="E181" s="390"/>
      <c r="F181" s="390"/>
      <c r="G181" s="390"/>
      <c r="H181" s="390"/>
      <c r="I181" s="390"/>
      <c r="J181" s="390"/>
      <c r="K181" s="390"/>
      <c r="L181" s="390"/>
      <c r="M181" s="391" t="s">
        <v>778</v>
      </c>
      <c r="N181" s="390"/>
      <c r="O181" s="390"/>
      <c r="P181" s="390"/>
      <c r="Q181" s="390"/>
      <c r="R181" s="390"/>
      <c r="S181" s="390"/>
      <c r="T181" s="390"/>
      <c r="U181" s="390"/>
      <c r="V181" s="390"/>
      <c r="W181" s="390"/>
      <c r="X181" s="390"/>
      <c r="Y181" s="390"/>
      <c r="Z181" s="390"/>
      <c r="AA181" s="390"/>
      <c r="AB181" s="390"/>
      <c r="AC181" s="390"/>
      <c r="AD181" s="390"/>
      <c r="AE181" s="390"/>
      <c r="AF181" s="390"/>
      <c r="AG181" s="390"/>
      <c r="AH181" s="392">
        <v>0</v>
      </c>
      <c r="AI181" s="393"/>
      <c r="AJ181" s="393"/>
      <c r="AK181" s="394">
        <v>1</v>
      </c>
      <c r="AL181" s="390"/>
      <c r="AM181" s="390"/>
      <c r="AN181" s="390"/>
      <c r="AO181" s="158" t="s">
        <v>211</v>
      </c>
      <c r="AP181" s="403">
        <v>0</v>
      </c>
      <c r="AQ181" s="404"/>
      <c r="AR181" s="404"/>
      <c r="AS181" s="166">
        <f t="shared" si="36"/>
        <v>0</v>
      </c>
    </row>
    <row r="182" spans="2:45" ht="22.9" customHeight="1" x14ac:dyDescent="0.2">
      <c r="B182" s="405">
        <v>12</v>
      </c>
      <c r="C182" s="390"/>
      <c r="D182" s="391" t="s">
        <v>779</v>
      </c>
      <c r="E182" s="390"/>
      <c r="F182" s="390"/>
      <c r="G182" s="390"/>
      <c r="H182" s="390"/>
      <c r="I182" s="390"/>
      <c r="J182" s="390"/>
      <c r="K182" s="390"/>
      <c r="L182" s="390"/>
      <c r="M182" s="391" t="s">
        <v>780</v>
      </c>
      <c r="N182" s="390"/>
      <c r="O182" s="390"/>
      <c r="P182" s="390"/>
      <c r="Q182" s="390"/>
      <c r="R182" s="390"/>
      <c r="S182" s="390"/>
      <c r="T182" s="390"/>
      <c r="U182" s="390"/>
      <c r="V182" s="390"/>
      <c r="W182" s="390"/>
      <c r="X182" s="390"/>
      <c r="Y182" s="390"/>
      <c r="Z182" s="390"/>
      <c r="AA182" s="390"/>
      <c r="AB182" s="390"/>
      <c r="AC182" s="390"/>
      <c r="AD182" s="390"/>
      <c r="AE182" s="390"/>
      <c r="AF182" s="390"/>
      <c r="AG182" s="390"/>
      <c r="AH182" s="392">
        <v>0</v>
      </c>
      <c r="AI182" s="393"/>
      <c r="AJ182" s="393"/>
      <c r="AK182" s="394">
        <v>8</v>
      </c>
      <c r="AL182" s="390"/>
      <c r="AM182" s="390"/>
      <c r="AN182" s="390"/>
      <c r="AO182" s="158" t="s">
        <v>211</v>
      </c>
      <c r="AP182" s="403">
        <v>0</v>
      </c>
      <c r="AQ182" s="404"/>
      <c r="AR182" s="404"/>
      <c r="AS182" s="166">
        <f t="shared" si="36"/>
        <v>0</v>
      </c>
    </row>
    <row r="183" spans="2:45" ht="22.9" customHeight="1" x14ac:dyDescent="0.2">
      <c r="B183" s="405">
        <v>13</v>
      </c>
      <c r="C183" s="390"/>
      <c r="D183" s="391" t="s">
        <v>781</v>
      </c>
      <c r="E183" s="390"/>
      <c r="F183" s="390"/>
      <c r="G183" s="390"/>
      <c r="H183" s="390"/>
      <c r="I183" s="390"/>
      <c r="J183" s="390"/>
      <c r="K183" s="390"/>
      <c r="L183" s="390"/>
      <c r="M183" s="391" t="s">
        <v>782</v>
      </c>
      <c r="N183" s="390"/>
      <c r="O183" s="390"/>
      <c r="P183" s="390"/>
      <c r="Q183" s="390"/>
      <c r="R183" s="390"/>
      <c r="S183" s="390"/>
      <c r="T183" s="390"/>
      <c r="U183" s="390"/>
      <c r="V183" s="390"/>
      <c r="W183" s="390"/>
      <c r="X183" s="390"/>
      <c r="Y183" s="390"/>
      <c r="Z183" s="390"/>
      <c r="AA183" s="390"/>
      <c r="AB183" s="390"/>
      <c r="AC183" s="390"/>
      <c r="AD183" s="390"/>
      <c r="AE183" s="390"/>
      <c r="AF183" s="390"/>
      <c r="AG183" s="390"/>
      <c r="AH183" s="392">
        <v>0</v>
      </c>
      <c r="AI183" s="393"/>
      <c r="AJ183" s="393"/>
      <c r="AK183" s="394">
        <v>8</v>
      </c>
      <c r="AL183" s="390"/>
      <c r="AM183" s="390"/>
      <c r="AN183" s="390"/>
      <c r="AO183" s="158" t="s">
        <v>211</v>
      </c>
      <c r="AP183" s="403">
        <v>0</v>
      </c>
      <c r="AQ183" s="404"/>
      <c r="AR183" s="404"/>
      <c r="AS183" s="166">
        <f t="shared" si="36"/>
        <v>0</v>
      </c>
    </row>
    <row r="184" spans="2:45" ht="22.9" customHeight="1" x14ac:dyDescent="0.2">
      <c r="B184" s="405">
        <v>14</v>
      </c>
      <c r="C184" s="390"/>
      <c r="D184" s="391" t="s">
        <v>783</v>
      </c>
      <c r="E184" s="390"/>
      <c r="F184" s="390"/>
      <c r="G184" s="390"/>
      <c r="H184" s="390"/>
      <c r="I184" s="390"/>
      <c r="J184" s="390"/>
      <c r="K184" s="390"/>
      <c r="L184" s="390"/>
      <c r="M184" s="391" t="s">
        <v>784</v>
      </c>
      <c r="N184" s="390"/>
      <c r="O184" s="390"/>
      <c r="P184" s="390"/>
      <c r="Q184" s="390"/>
      <c r="R184" s="390"/>
      <c r="S184" s="390"/>
      <c r="T184" s="390"/>
      <c r="U184" s="390"/>
      <c r="V184" s="390"/>
      <c r="W184" s="390"/>
      <c r="X184" s="390"/>
      <c r="Y184" s="390"/>
      <c r="Z184" s="390"/>
      <c r="AA184" s="390"/>
      <c r="AB184" s="390"/>
      <c r="AC184" s="390"/>
      <c r="AD184" s="390"/>
      <c r="AE184" s="390"/>
      <c r="AF184" s="390"/>
      <c r="AG184" s="390"/>
      <c r="AH184" s="392">
        <v>0</v>
      </c>
      <c r="AI184" s="393"/>
      <c r="AJ184" s="393"/>
      <c r="AK184" s="394">
        <v>1</v>
      </c>
      <c r="AL184" s="390"/>
      <c r="AM184" s="390"/>
      <c r="AN184" s="390"/>
      <c r="AO184" s="158" t="s">
        <v>211</v>
      </c>
      <c r="AP184" s="403">
        <v>0</v>
      </c>
      <c r="AQ184" s="404"/>
      <c r="AR184" s="404"/>
      <c r="AS184" s="166">
        <f t="shared" si="36"/>
        <v>0</v>
      </c>
    </row>
    <row r="185" spans="2:45" ht="22.9" customHeight="1" x14ac:dyDescent="0.2">
      <c r="B185" s="405">
        <v>15</v>
      </c>
      <c r="C185" s="390"/>
      <c r="D185" s="391" t="s">
        <v>785</v>
      </c>
      <c r="E185" s="390"/>
      <c r="F185" s="390"/>
      <c r="G185" s="390"/>
      <c r="H185" s="390"/>
      <c r="I185" s="390"/>
      <c r="J185" s="390"/>
      <c r="K185" s="390"/>
      <c r="L185" s="390"/>
      <c r="M185" s="391" t="s">
        <v>786</v>
      </c>
      <c r="N185" s="390"/>
      <c r="O185" s="390"/>
      <c r="P185" s="390"/>
      <c r="Q185" s="390"/>
      <c r="R185" s="390"/>
      <c r="S185" s="390"/>
      <c r="T185" s="390"/>
      <c r="U185" s="390"/>
      <c r="V185" s="390"/>
      <c r="W185" s="390"/>
      <c r="X185" s="390"/>
      <c r="Y185" s="390"/>
      <c r="Z185" s="390"/>
      <c r="AA185" s="390"/>
      <c r="AB185" s="390"/>
      <c r="AC185" s="390"/>
      <c r="AD185" s="390"/>
      <c r="AE185" s="390"/>
      <c r="AF185" s="390"/>
      <c r="AG185" s="390"/>
      <c r="AH185" s="392">
        <v>0</v>
      </c>
      <c r="AI185" s="393"/>
      <c r="AJ185" s="393"/>
      <c r="AK185" s="394">
        <v>1</v>
      </c>
      <c r="AL185" s="390"/>
      <c r="AM185" s="390"/>
      <c r="AN185" s="390"/>
      <c r="AO185" s="158" t="s">
        <v>211</v>
      </c>
      <c r="AP185" s="403">
        <v>0</v>
      </c>
      <c r="AQ185" s="404"/>
      <c r="AR185" s="404"/>
      <c r="AS185" s="166">
        <f t="shared" si="36"/>
        <v>0</v>
      </c>
    </row>
    <row r="186" spans="2:45" ht="22.9" customHeight="1" x14ac:dyDescent="0.2">
      <c r="B186" s="405">
        <v>16</v>
      </c>
      <c r="C186" s="390"/>
      <c r="D186" s="391" t="s">
        <v>787</v>
      </c>
      <c r="E186" s="390"/>
      <c r="F186" s="390"/>
      <c r="G186" s="390"/>
      <c r="H186" s="390"/>
      <c r="I186" s="390"/>
      <c r="J186" s="390"/>
      <c r="K186" s="390"/>
      <c r="L186" s="390"/>
      <c r="M186" s="391" t="s">
        <v>788</v>
      </c>
      <c r="N186" s="390"/>
      <c r="O186" s="390"/>
      <c r="P186" s="390"/>
      <c r="Q186" s="390"/>
      <c r="R186" s="390"/>
      <c r="S186" s="390"/>
      <c r="T186" s="390"/>
      <c r="U186" s="390"/>
      <c r="V186" s="390"/>
      <c r="W186" s="390"/>
      <c r="X186" s="390"/>
      <c r="Y186" s="390"/>
      <c r="Z186" s="390"/>
      <c r="AA186" s="390"/>
      <c r="AB186" s="390"/>
      <c r="AC186" s="390"/>
      <c r="AD186" s="390"/>
      <c r="AE186" s="390"/>
      <c r="AF186" s="390"/>
      <c r="AG186" s="390"/>
      <c r="AH186" s="392">
        <v>0</v>
      </c>
      <c r="AI186" s="393"/>
      <c r="AJ186" s="393"/>
      <c r="AK186" s="394">
        <v>4</v>
      </c>
      <c r="AL186" s="390"/>
      <c r="AM186" s="390"/>
      <c r="AN186" s="390"/>
      <c r="AO186" s="158" t="s">
        <v>211</v>
      </c>
      <c r="AP186" s="403">
        <v>0</v>
      </c>
      <c r="AQ186" s="404"/>
      <c r="AR186" s="404"/>
      <c r="AS186" s="166">
        <f t="shared" si="36"/>
        <v>0</v>
      </c>
    </row>
    <row r="187" spans="2:45" ht="22.9" customHeight="1" x14ac:dyDescent="0.2">
      <c r="B187" s="405">
        <v>17</v>
      </c>
      <c r="C187" s="390"/>
      <c r="D187" s="391" t="s">
        <v>789</v>
      </c>
      <c r="E187" s="390"/>
      <c r="F187" s="390"/>
      <c r="G187" s="390"/>
      <c r="H187" s="390"/>
      <c r="I187" s="390"/>
      <c r="J187" s="390"/>
      <c r="K187" s="390"/>
      <c r="L187" s="390"/>
      <c r="M187" s="391" t="s">
        <v>790</v>
      </c>
      <c r="N187" s="390"/>
      <c r="O187" s="390"/>
      <c r="P187" s="390"/>
      <c r="Q187" s="390"/>
      <c r="R187" s="390"/>
      <c r="S187" s="390"/>
      <c r="T187" s="390"/>
      <c r="U187" s="390"/>
      <c r="V187" s="390"/>
      <c r="W187" s="390"/>
      <c r="X187" s="390"/>
      <c r="Y187" s="390"/>
      <c r="Z187" s="390"/>
      <c r="AA187" s="390"/>
      <c r="AB187" s="390"/>
      <c r="AC187" s="390"/>
      <c r="AD187" s="390"/>
      <c r="AE187" s="390"/>
      <c r="AF187" s="390"/>
      <c r="AG187" s="390"/>
      <c r="AH187" s="392">
        <v>0</v>
      </c>
      <c r="AI187" s="393"/>
      <c r="AJ187" s="393"/>
      <c r="AK187" s="394">
        <v>1</v>
      </c>
      <c r="AL187" s="390"/>
      <c r="AM187" s="390"/>
      <c r="AN187" s="390"/>
      <c r="AO187" s="158" t="s">
        <v>211</v>
      </c>
      <c r="AP187" s="403">
        <v>0</v>
      </c>
      <c r="AQ187" s="404"/>
      <c r="AR187" s="404"/>
      <c r="AS187" s="166">
        <f t="shared" si="36"/>
        <v>0</v>
      </c>
    </row>
    <row r="188" spans="2:45" ht="22.9" customHeight="1" x14ac:dyDescent="0.2">
      <c r="B188" s="405">
        <v>18</v>
      </c>
      <c r="C188" s="390"/>
      <c r="D188" s="391" t="s">
        <v>791</v>
      </c>
      <c r="E188" s="390"/>
      <c r="F188" s="390"/>
      <c r="G188" s="390"/>
      <c r="H188" s="390"/>
      <c r="I188" s="390"/>
      <c r="J188" s="390"/>
      <c r="K188" s="390"/>
      <c r="L188" s="390"/>
      <c r="M188" s="391" t="s">
        <v>792</v>
      </c>
      <c r="N188" s="390"/>
      <c r="O188" s="390"/>
      <c r="P188" s="390"/>
      <c r="Q188" s="390"/>
      <c r="R188" s="390"/>
      <c r="S188" s="390"/>
      <c r="T188" s="390"/>
      <c r="U188" s="390"/>
      <c r="V188" s="390"/>
      <c r="W188" s="390"/>
      <c r="X188" s="390"/>
      <c r="Y188" s="390"/>
      <c r="Z188" s="390"/>
      <c r="AA188" s="390"/>
      <c r="AB188" s="390"/>
      <c r="AC188" s="390"/>
      <c r="AD188" s="390"/>
      <c r="AE188" s="390"/>
      <c r="AF188" s="390"/>
      <c r="AG188" s="390"/>
      <c r="AH188" s="392">
        <v>0</v>
      </c>
      <c r="AI188" s="393"/>
      <c r="AJ188" s="393"/>
      <c r="AK188" s="394">
        <v>1</v>
      </c>
      <c r="AL188" s="390"/>
      <c r="AM188" s="390"/>
      <c r="AN188" s="390"/>
      <c r="AO188" s="158" t="s">
        <v>211</v>
      </c>
      <c r="AP188" s="403">
        <v>0</v>
      </c>
      <c r="AQ188" s="404"/>
      <c r="AR188" s="404"/>
      <c r="AS188" s="166">
        <f t="shared" si="36"/>
        <v>0</v>
      </c>
    </row>
    <row r="189" spans="2:45" ht="22.9" customHeight="1" x14ac:dyDescent="0.2">
      <c r="B189" s="405">
        <v>19</v>
      </c>
      <c r="C189" s="390"/>
      <c r="D189" s="391" t="s">
        <v>793</v>
      </c>
      <c r="E189" s="390"/>
      <c r="F189" s="390"/>
      <c r="G189" s="390"/>
      <c r="H189" s="390"/>
      <c r="I189" s="390"/>
      <c r="J189" s="390"/>
      <c r="K189" s="390"/>
      <c r="L189" s="390"/>
      <c r="M189" s="391" t="s">
        <v>794</v>
      </c>
      <c r="N189" s="390"/>
      <c r="O189" s="390"/>
      <c r="P189" s="390"/>
      <c r="Q189" s="390"/>
      <c r="R189" s="390"/>
      <c r="S189" s="390"/>
      <c r="T189" s="390"/>
      <c r="U189" s="390"/>
      <c r="V189" s="390"/>
      <c r="W189" s="390"/>
      <c r="X189" s="390"/>
      <c r="Y189" s="390"/>
      <c r="Z189" s="390"/>
      <c r="AA189" s="390"/>
      <c r="AB189" s="390"/>
      <c r="AC189" s="390"/>
      <c r="AD189" s="390"/>
      <c r="AE189" s="390"/>
      <c r="AF189" s="390"/>
      <c r="AG189" s="390"/>
      <c r="AH189" s="392">
        <v>0</v>
      </c>
      <c r="AI189" s="393"/>
      <c r="AJ189" s="393"/>
      <c r="AK189" s="394">
        <v>2</v>
      </c>
      <c r="AL189" s="390"/>
      <c r="AM189" s="390"/>
      <c r="AN189" s="390"/>
      <c r="AO189" s="158" t="s">
        <v>211</v>
      </c>
      <c r="AP189" s="403">
        <v>0</v>
      </c>
      <c r="AQ189" s="404"/>
      <c r="AR189" s="404"/>
      <c r="AS189" s="166">
        <f t="shared" si="36"/>
        <v>0</v>
      </c>
    </row>
    <row r="190" spans="2:45" ht="30" customHeight="1" x14ac:dyDescent="0.2">
      <c r="B190" s="405">
        <v>20</v>
      </c>
      <c r="C190" s="390"/>
      <c r="D190" s="391" t="s">
        <v>795</v>
      </c>
      <c r="E190" s="390"/>
      <c r="F190" s="390"/>
      <c r="G190" s="390"/>
      <c r="H190" s="390"/>
      <c r="I190" s="390"/>
      <c r="J190" s="390"/>
      <c r="K190" s="390"/>
      <c r="L190" s="390"/>
      <c r="M190" s="391" t="s">
        <v>796</v>
      </c>
      <c r="N190" s="390"/>
      <c r="O190" s="390"/>
      <c r="P190" s="390"/>
      <c r="Q190" s="390"/>
      <c r="R190" s="390"/>
      <c r="S190" s="390"/>
      <c r="T190" s="390"/>
      <c r="U190" s="390"/>
      <c r="V190" s="390"/>
      <c r="W190" s="390"/>
      <c r="X190" s="390"/>
      <c r="Y190" s="390"/>
      <c r="Z190" s="390"/>
      <c r="AA190" s="390"/>
      <c r="AB190" s="390"/>
      <c r="AC190" s="390"/>
      <c r="AD190" s="390"/>
      <c r="AE190" s="390"/>
      <c r="AF190" s="390"/>
      <c r="AG190" s="390"/>
      <c r="AH190" s="392">
        <v>0</v>
      </c>
      <c r="AI190" s="393"/>
      <c r="AJ190" s="393"/>
      <c r="AK190" s="394">
        <v>235</v>
      </c>
      <c r="AL190" s="390"/>
      <c r="AM190" s="390"/>
      <c r="AN190" s="390"/>
      <c r="AO190" s="158" t="s">
        <v>229</v>
      </c>
      <c r="AP190" s="403">
        <v>0</v>
      </c>
      <c r="AQ190" s="404"/>
      <c r="AR190" s="404"/>
      <c r="AS190" s="166">
        <f t="shared" si="36"/>
        <v>0</v>
      </c>
    </row>
    <row r="191" spans="2:45" ht="15" customHeight="1" x14ac:dyDescent="0.2">
      <c r="B191" s="387" t="s">
        <v>836</v>
      </c>
      <c r="C191" s="387"/>
      <c r="D191" s="387"/>
      <c r="E191" s="387"/>
      <c r="F191" s="387"/>
      <c r="G191" s="387"/>
      <c r="H191" s="387"/>
      <c r="I191" s="387"/>
      <c r="J191" s="387"/>
      <c r="K191" s="387"/>
      <c r="L191" s="387"/>
      <c r="M191" s="387"/>
      <c r="N191" s="387"/>
      <c r="O191" s="387"/>
      <c r="P191" s="387"/>
      <c r="Q191" s="387"/>
      <c r="R191" s="387"/>
      <c r="S191" s="387"/>
      <c r="T191" s="387"/>
      <c r="U191" s="387"/>
      <c r="V191" s="387"/>
      <c r="W191" s="387"/>
      <c r="X191" s="387"/>
      <c r="Y191" s="387"/>
      <c r="Z191" s="387"/>
      <c r="AA191" s="387"/>
      <c r="AB191" s="387"/>
      <c r="AC191" s="387"/>
      <c r="AD191" s="387"/>
      <c r="AE191" s="387"/>
      <c r="AF191" s="387"/>
      <c r="AG191" s="387"/>
      <c r="AH191" s="387"/>
      <c r="AI191" s="387"/>
      <c r="AJ191" s="387"/>
      <c r="AK191" s="387"/>
      <c r="AL191" s="387"/>
      <c r="AM191" s="387"/>
      <c r="AN191" s="387"/>
      <c r="AO191" s="387"/>
      <c r="AP191" s="387"/>
      <c r="AQ191" s="387"/>
      <c r="AR191" s="387"/>
      <c r="AS191" s="170">
        <f>SUM(AS171:AS190)</f>
        <v>0</v>
      </c>
    </row>
    <row r="192" spans="2:45" ht="0" hidden="1" customHeight="1" x14ac:dyDescent="0.2">
      <c r="B192" s="418" t="s">
        <v>835</v>
      </c>
      <c r="C192" s="418"/>
      <c r="D192" s="418"/>
      <c r="E192" s="418"/>
      <c r="F192" s="418"/>
      <c r="G192" s="418"/>
      <c r="H192" s="418"/>
      <c r="I192" s="418"/>
      <c r="J192" s="418"/>
      <c r="K192" s="418"/>
      <c r="L192" s="418"/>
      <c r="M192" s="418"/>
      <c r="N192" s="418"/>
      <c r="O192" s="418"/>
      <c r="P192" s="418"/>
      <c r="Q192" s="418"/>
      <c r="R192" s="418"/>
      <c r="S192" s="418"/>
      <c r="T192" s="418"/>
      <c r="U192" s="418"/>
      <c r="V192" s="418"/>
      <c r="W192" s="418"/>
      <c r="X192" s="418"/>
      <c r="Y192" s="418"/>
      <c r="Z192" s="418"/>
      <c r="AA192" s="418"/>
      <c r="AB192" s="418"/>
      <c r="AC192" s="418"/>
      <c r="AD192" s="418"/>
      <c r="AE192" s="418"/>
      <c r="AF192" s="418"/>
      <c r="AG192" s="418"/>
      <c r="AH192" s="418"/>
      <c r="AI192" s="418"/>
      <c r="AJ192" s="418"/>
      <c r="AK192" s="418"/>
      <c r="AL192" s="418"/>
      <c r="AM192" s="418"/>
      <c r="AN192" s="418"/>
      <c r="AO192" s="418"/>
      <c r="AP192" s="418"/>
      <c r="AQ192" s="418"/>
      <c r="AR192" s="418"/>
      <c r="AS192" s="169">
        <f>SUM(AP181:AR190)</f>
        <v>0</v>
      </c>
    </row>
    <row r="193" spans="2:45" ht="15" customHeight="1" x14ac:dyDescent="0.2">
      <c r="B193" s="418" t="s">
        <v>835</v>
      </c>
      <c r="C193" s="418"/>
      <c r="D193" s="418"/>
      <c r="E193" s="418"/>
      <c r="F193" s="418"/>
      <c r="G193" s="418"/>
      <c r="H193" s="418"/>
      <c r="I193" s="418"/>
      <c r="J193" s="418"/>
      <c r="K193" s="418"/>
      <c r="L193" s="418"/>
      <c r="M193" s="418"/>
      <c r="N193" s="418"/>
      <c r="O193" s="418"/>
      <c r="P193" s="418"/>
      <c r="Q193" s="418"/>
      <c r="R193" s="418"/>
      <c r="S193" s="418"/>
      <c r="T193" s="418"/>
      <c r="U193" s="418"/>
      <c r="V193" s="418"/>
      <c r="W193" s="418"/>
      <c r="X193" s="418"/>
      <c r="Y193" s="418"/>
      <c r="Z193" s="418"/>
      <c r="AA193" s="418"/>
      <c r="AB193" s="418"/>
      <c r="AC193" s="418"/>
      <c r="AD193" s="418"/>
      <c r="AE193" s="418"/>
      <c r="AF193" s="418"/>
      <c r="AG193" s="418"/>
      <c r="AH193" s="418"/>
      <c r="AI193" s="418"/>
      <c r="AJ193" s="418"/>
      <c r="AK193" s="418"/>
      <c r="AL193" s="418"/>
      <c r="AM193" s="418"/>
      <c r="AN193" s="418"/>
      <c r="AO193" s="418"/>
      <c r="AP193" s="418"/>
      <c r="AQ193" s="418"/>
      <c r="AR193" s="418"/>
      <c r="AS193" s="169">
        <f>SUM(AP171:AR191)</f>
        <v>0</v>
      </c>
    </row>
    <row r="194" spans="2:45" ht="19.899999999999999" customHeight="1" x14ac:dyDescent="0.2">
      <c r="B194" s="395" t="s">
        <v>834</v>
      </c>
      <c r="C194" s="395"/>
      <c r="D194" s="395"/>
      <c r="E194" s="395"/>
      <c r="F194" s="156"/>
      <c r="G194" s="396" t="str">
        <f>B169</f>
        <v>2.Evakuační rozhlas</v>
      </c>
      <c r="H194" s="396"/>
      <c r="I194" s="396"/>
      <c r="J194" s="396"/>
      <c r="K194" s="396"/>
      <c r="L194" s="396"/>
      <c r="M194" s="396"/>
      <c r="N194" s="396"/>
      <c r="O194" s="396"/>
      <c r="P194" s="396"/>
      <c r="Q194" s="396"/>
      <c r="R194" s="396"/>
      <c r="S194" s="396"/>
      <c r="T194" s="396"/>
      <c r="U194" s="396"/>
      <c r="V194" s="396"/>
      <c r="W194" s="396"/>
      <c r="X194" s="396"/>
      <c r="Y194" s="396"/>
      <c r="Z194" s="396"/>
      <c r="AA194" s="396"/>
      <c r="AB194" s="396"/>
      <c r="AC194" s="396"/>
      <c r="AD194" s="396"/>
      <c r="AE194" s="396"/>
      <c r="AF194" s="396"/>
      <c r="AG194" s="396"/>
      <c r="AH194" s="396"/>
      <c r="AI194" s="396"/>
      <c r="AJ194" s="397">
        <f>AS191</f>
        <v>0</v>
      </c>
      <c r="AK194" s="398"/>
      <c r="AL194" s="398"/>
      <c r="AM194" s="398"/>
      <c r="AN194" s="398"/>
      <c r="AO194" s="398"/>
      <c r="AP194" s="398"/>
      <c r="AQ194" s="398"/>
      <c r="AR194" s="398"/>
      <c r="AS194" s="398"/>
    </row>
    <row r="195" spans="2:45" ht="19.899999999999999" customHeight="1" x14ac:dyDescent="0.2"/>
    <row r="196" spans="2:45" ht="14.65" customHeight="1" x14ac:dyDescent="0.2">
      <c r="B196" s="406" t="s">
        <v>797</v>
      </c>
      <c r="C196" s="390"/>
      <c r="D196" s="390"/>
      <c r="E196" s="390"/>
      <c r="F196" s="390"/>
      <c r="G196" s="390"/>
      <c r="H196" s="390"/>
      <c r="I196" s="390"/>
      <c r="J196" s="390"/>
      <c r="K196" s="390"/>
      <c r="L196" s="390"/>
      <c r="M196" s="390"/>
      <c r="N196" s="390"/>
      <c r="O196" s="390"/>
      <c r="P196" s="390"/>
      <c r="Q196" s="390"/>
      <c r="R196" s="390"/>
      <c r="S196" s="390"/>
      <c r="T196" s="390"/>
      <c r="U196" s="390"/>
      <c r="V196" s="390"/>
      <c r="W196" s="390"/>
      <c r="X196" s="390"/>
      <c r="Y196" s="390"/>
      <c r="Z196" s="390"/>
      <c r="AA196" s="390"/>
    </row>
    <row r="197" spans="2:45" ht="0" hidden="1" customHeight="1" x14ac:dyDescent="0.2"/>
    <row r="198" spans="2:45" x14ac:dyDescent="0.2">
      <c r="B198" s="400" t="s">
        <v>536</v>
      </c>
      <c r="C198" s="401"/>
      <c r="D198" s="402" t="s">
        <v>537</v>
      </c>
      <c r="E198" s="401"/>
      <c r="F198" s="401"/>
      <c r="G198" s="401"/>
      <c r="H198" s="401"/>
      <c r="I198" s="401"/>
      <c r="J198" s="401"/>
      <c r="K198" s="401"/>
      <c r="L198" s="401"/>
      <c r="M198" s="402" t="s">
        <v>538</v>
      </c>
      <c r="N198" s="401"/>
      <c r="O198" s="401"/>
      <c r="P198" s="401"/>
      <c r="Q198" s="401"/>
      <c r="R198" s="401"/>
      <c r="S198" s="401"/>
      <c r="T198" s="401"/>
      <c r="U198" s="401"/>
      <c r="V198" s="401"/>
      <c r="W198" s="401"/>
      <c r="X198" s="401"/>
      <c r="Y198" s="401"/>
      <c r="Z198" s="401"/>
      <c r="AA198" s="401"/>
      <c r="AB198" s="401"/>
      <c r="AC198" s="401"/>
      <c r="AD198" s="401"/>
      <c r="AE198" s="401"/>
      <c r="AF198" s="401"/>
      <c r="AG198" s="401"/>
      <c r="AH198" s="400" t="s">
        <v>539</v>
      </c>
      <c r="AI198" s="401"/>
      <c r="AJ198" s="401"/>
      <c r="AK198" s="400" t="s">
        <v>60</v>
      </c>
      <c r="AL198" s="401"/>
      <c r="AM198" s="401"/>
      <c r="AN198" s="401"/>
      <c r="AO198" s="164" t="s">
        <v>540</v>
      </c>
      <c r="AP198" s="400" t="s">
        <v>702</v>
      </c>
      <c r="AQ198" s="401"/>
      <c r="AR198" s="401"/>
      <c r="AS198" s="167" t="s">
        <v>541</v>
      </c>
    </row>
    <row r="199" spans="2:45" ht="19.899999999999999" customHeight="1" x14ac:dyDescent="0.2">
      <c r="B199" s="405">
        <v>1</v>
      </c>
      <c r="C199" s="390"/>
      <c r="D199" s="391" t="s">
        <v>798</v>
      </c>
      <c r="E199" s="390"/>
      <c r="F199" s="390"/>
      <c r="G199" s="390"/>
      <c r="H199" s="390"/>
      <c r="I199" s="390"/>
      <c r="J199" s="390"/>
      <c r="K199" s="390"/>
      <c r="L199" s="390"/>
      <c r="M199" s="391" t="s">
        <v>799</v>
      </c>
      <c r="N199" s="390"/>
      <c r="O199" s="390"/>
      <c r="P199" s="390"/>
      <c r="Q199" s="390"/>
      <c r="R199" s="390"/>
      <c r="S199" s="390"/>
      <c r="T199" s="390"/>
      <c r="U199" s="390"/>
      <c r="V199" s="390"/>
      <c r="W199" s="390"/>
      <c r="X199" s="390"/>
      <c r="Y199" s="390"/>
      <c r="Z199" s="390"/>
      <c r="AA199" s="390"/>
      <c r="AB199" s="390"/>
      <c r="AC199" s="390"/>
      <c r="AD199" s="390"/>
      <c r="AE199" s="390"/>
      <c r="AF199" s="390"/>
      <c r="AG199" s="390"/>
      <c r="AH199" s="392">
        <v>0</v>
      </c>
      <c r="AI199" s="393"/>
      <c r="AJ199" s="393"/>
      <c r="AK199" s="394">
        <v>44</v>
      </c>
      <c r="AL199" s="390"/>
      <c r="AM199" s="390"/>
      <c r="AN199" s="390"/>
      <c r="AO199" s="158" t="s">
        <v>211</v>
      </c>
      <c r="AP199" s="403">
        <v>0</v>
      </c>
      <c r="AQ199" s="404"/>
      <c r="AR199" s="404"/>
      <c r="AS199" s="166">
        <f>(AH199*AK199)+AP199</f>
        <v>0</v>
      </c>
    </row>
    <row r="200" spans="2:45" ht="19.899999999999999" customHeight="1" x14ac:dyDescent="0.2">
      <c r="B200" s="405">
        <v>2</v>
      </c>
      <c r="C200" s="390"/>
      <c r="D200" s="391" t="s">
        <v>800</v>
      </c>
      <c r="E200" s="390"/>
      <c r="F200" s="390"/>
      <c r="G200" s="390"/>
      <c r="H200" s="390"/>
      <c r="I200" s="390"/>
      <c r="J200" s="390"/>
      <c r="K200" s="390"/>
      <c r="L200" s="390"/>
      <c r="M200" s="391" t="s">
        <v>801</v>
      </c>
      <c r="N200" s="390"/>
      <c r="O200" s="390"/>
      <c r="P200" s="390"/>
      <c r="Q200" s="390"/>
      <c r="R200" s="390"/>
      <c r="S200" s="390"/>
      <c r="T200" s="390"/>
      <c r="U200" s="390"/>
      <c r="V200" s="390"/>
      <c r="W200" s="390"/>
      <c r="X200" s="390"/>
      <c r="Y200" s="390"/>
      <c r="Z200" s="390"/>
      <c r="AA200" s="390"/>
      <c r="AB200" s="390"/>
      <c r="AC200" s="390"/>
      <c r="AD200" s="390"/>
      <c r="AE200" s="390"/>
      <c r="AF200" s="390"/>
      <c r="AG200" s="390"/>
      <c r="AH200" s="392">
        <v>0</v>
      </c>
      <c r="AI200" s="393"/>
      <c r="AJ200" s="393"/>
      <c r="AK200" s="394">
        <v>20</v>
      </c>
      <c r="AL200" s="390"/>
      <c r="AM200" s="390"/>
      <c r="AN200" s="390"/>
      <c r="AO200" s="158" t="s">
        <v>229</v>
      </c>
      <c r="AP200" s="403">
        <v>0</v>
      </c>
      <c r="AQ200" s="404"/>
      <c r="AR200" s="404"/>
      <c r="AS200" s="166">
        <f t="shared" ref="AS200" si="37">(AH200*AK200)+AP200</f>
        <v>0</v>
      </c>
    </row>
    <row r="201" spans="2:45" ht="19.899999999999999" customHeight="1" x14ac:dyDescent="0.2">
      <c r="B201" s="405">
        <v>3</v>
      </c>
      <c r="C201" s="390"/>
      <c r="D201" s="391" t="s">
        <v>802</v>
      </c>
      <c r="E201" s="390"/>
      <c r="F201" s="390"/>
      <c r="G201" s="390"/>
      <c r="H201" s="390"/>
      <c r="I201" s="390"/>
      <c r="J201" s="390"/>
      <c r="K201" s="390"/>
      <c r="L201" s="390"/>
      <c r="M201" s="391" t="s">
        <v>803</v>
      </c>
      <c r="N201" s="390"/>
      <c r="O201" s="390"/>
      <c r="P201" s="390"/>
      <c r="Q201" s="390"/>
      <c r="R201" s="390"/>
      <c r="S201" s="390"/>
      <c r="T201" s="390"/>
      <c r="U201" s="390"/>
      <c r="V201" s="390"/>
      <c r="W201" s="390"/>
      <c r="X201" s="390"/>
      <c r="Y201" s="390"/>
      <c r="Z201" s="390"/>
      <c r="AA201" s="390"/>
      <c r="AB201" s="390"/>
      <c r="AC201" s="390"/>
      <c r="AD201" s="390"/>
      <c r="AE201" s="390"/>
      <c r="AF201" s="390"/>
      <c r="AG201" s="390"/>
      <c r="AH201" s="392">
        <v>0</v>
      </c>
      <c r="AI201" s="393"/>
      <c r="AJ201" s="393"/>
      <c r="AK201" s="394">
        <v>40</v>
      </c>
      <c r="AL201" s="390"/>
      <c r="AM201" s="390"/>
      <c r="AN201" s="390"/>
      <c r="AO201" s="158" t="s">
        <v>211</v>
      </c>
      <c r="AP201" s="403">
        <v>0</v>
      </c>
      <c r="AQ201" s="404"/>
      <c r="AR201" s="404"/>
      <c r="AS201" s="166">
        <f t="shared" ref="AS201" si="38">(AH201*AK201)+AP201</f>
        <v>0</v>
      </c>
    </row>
    <row r="202" spans="2:45" ht="19.899999999999999" customHeight="1" x14ac:dyDescent="0.2">
      <c r="B202" s="405">
        <v>4</v>
      </c>
      <c r="C202" s="390"/>
      <c r="D202" s="391" t="s">
        <v>804</v>
      </c>
      <c r="E202" s="390"/>
      <c r="F202" s="390"/>
      <c r="G202" s="390"/>
      <c r="H202" s="390"/>
      <c r="I202" s="390"/>
      <c r="J202" s="390"/>
      <c r="K202" s="390"/>
      <c r="L202" s="390"/>
      <c r="M202" s="391" t="s">
        <v>805</v>
      </c>
      <c r="N202" s="390"/>
      <c r="O202" s="390"/>
      <c r="P202" s="390"/>
      <c r="Q202" s="390"/>
      <c r="R202" s="390"/>
      <c r="S202" s="390"/>
      <c r="T202" s="390"/>
      <c r="U202" s="390"/>
      <c r="V202" s="390"/>
      <c r="W202" s="390"/>
      <c r="X202" s="390"/>
      <c r="Y202" s="390"/>
      <c r="Z202" s="390"/>
      <c r="AA202" s="390"/>
      <c r="AB202" s="390"/>
      <c r="AC202" s="390"/>
      <c r="AD202" s="390"/>
      <c r="AE202" s="390"/>
      <c r="AF202" s="390"/>
      <c r="AG202" s="390"/>
      <c r="AH202" s="392">
        <v>0</v>
      </c>
      <c r="AI202" s="393"/>
      <c r="AJ202" s="393"/>
      <c r="AK202" s="394">
        <v>6</v>
      </c>
      <c r="AL202" s="390"/>
      <c r="AM202" s="390"/>
      <c r="AN202" s="390"/>
      <c r="AO202" s="158" t="s">
        <v>211</v>
      </c>
      <c r="AP202" s="403">
        <v>0</v>
      </c>
      <c r="AQ202" s="404"/>
      <c r="AR202" s="404"/>
      <c r="AS202" s="166">
        <f t="shared" ref="AS202" si="39">(AH202*AK202)+AP202</f>
        <v>0</v>
      </c>
    </row>
    <row r="203" spans="2:45" ht="19.899999999999999" customHeight="1" x14ac:dyDescent="0.2">
      <c r="B203" s="405">
        <v>5</v>
      </c>
      <c r="C203" s="390"/>
      <c r="D203" s="391" t="s">
        <v>725</v>
      </c>
      <c r="E203" s="390"/>
      <c r="F203" s="390"/>
      <c r="G203" s="390"/>
      <c r="H203" s="390"/>
      <c r="I203" s="390"/>
      <c r="J203" s="390"/>
      <c r="K203" s="390"/>
      <c r="L203" s="390"/>
      <c r="M203" s="391" t="s">
        <v>726</v>
      </c>
      <c r="N203" s="390"/>
      <c r="O203" s="390"/>
      <c r="P203" s="390"/>
      <c r="Q203" s="390"/>
      <c r="R203" s="390"/>
      <c r="S203" s="390"/>
      <c r="T203" s="390"/>
      <c r="U203" s="390"/>
      <c r="V203" s="390"/>
      <c r="W203" s="390"/>
      <c r="X203" s="390"/>
      <c r="Y203" s="390"/>
      <c r="Z203" s="390"/>
      <c r="AA203" s="390"/>
      <c r="AB203" s="390"/>
      <c r="AC203" s="390"/>
      <c r="AD203" s="390"/>
      <c r="AE203" s="390"/>
      <c r="AF203" s="390"/>
      <c r="AG203" s="390"/>
      <c r="AH203" s="392">
        <v>0</v>
      </c>
      <c r="AI203" s="393"/>
      <c r="AJ203" s="393"/>
      <c r="AK203" s="394">
        <v>45</v>
      </c>
      <c r="AL203" s="390"/>
      <c r="AM203" s="390"/>
      <c r="AN203" s="390"/>
      <c r="AO203" s="158" t="s">
        <v>229</v>
      </c>
      <c r="AP203" s="403">
        <v>0</v>
      </c>
      <c r="AQ203" s="404"/>
      <c r="AR203" s="404"/>
      <c r="AS203" s="166">
        <f t="shared" ref="AS203" si="40">(AH203*AK203)+AP203</f>
        <v>0</v>
      </c>
    </row>
    <row r="204" spans="2:45" ht="19.899999999999999" customHeight="1" x14ac:dyDescent="0.2">
      <c r="B204" s="405">
        <v>6</v>
      </c>
      <c r="C204" s="390"/>
      <c r="D204" s="391" t="s">
        <v>806</v>
      </c>
      <c r="E204" s="390"/>
      <c r="F204" s="390"/>
      <c r="G204" s="390"/>
      <c r="H204" s="390"/>
      <c r="I204" s="390"/>
      <c r="J204" s="390"/>
      <c r="K204" s="390"/>
      <c r="L204" s="390"/>
      <c r="M204" s="391" t="s">
        <v>807</v>
      </c>
      <c r="N204" s="390"/>
      <c r="O204" s="390"/>
      <c r="P204" s="390"/>
      <c r="Q204" s="390"/>
      <c r="R204" s="390"/>
      <c r="S204" s="390"/>
      <c r="T204" s="390"/>
      <c r="U204" s="390"/>
      <c r="V204" s="390"/>
      <c r="W204" s="390"/>
      <c r="X204" s="390"/>
      <c r="Y204" s="390"/>
      <c r="Z204" s="390"/>
      <c r="AA204" s="390"/>
      <c r="AB204" s="390"/>
      <c r="AC204" s="390"/>
      <c r="AD204" s="390"/>
      <c r="AE204" s="390"/>
      <c r="AF204" s="390"/>
      <c r="AG204" s="390"/>
      <c r="AH204" s="392">
        <v>0</v>
      </c>
      <c r="AI204" s="393"/>
      <c r="AJ204" s="393"/>
      <c r="AK204" s="394">
        <v>1</v>
      </c>
      <c r="AL204" s="390"/>
      <c r="AM204" s="390"/>
      <c r="AN204" s="390"/>
      <c r="AO204" s="158" t="s">
        <v>211</v>
      </c>
      <c r="AP204" s="403">
        <v>0</v>
      </c>
      <c r="AQ204" s="404"/>
      <c r="AR204" s="404"/>
      <c r="AS204" s="166">
        <f t="shared" ref="AS204" si="41">(AH204*AK204)+AP204</f>
        <v>0</v>
      </c>
    </row>
    <row r="205" spans="2:45" ht="19.899999999999999" customHeight="1" x14ac:dyDescent="0.2">
      <c r="B205" s="405">
        <v>7</v>
      </c>
      <c r="C205" s="390"/>
      <c r="D205" s="391" t="s">
        <v>767</v>
      </c>
      <c r="E205" s="390"/>
      <c r="F205" s="390"/>
      <c r="G205" s="390"/>
      <c r="H205" s="390"/>
      <c r="I205" s="390"/>
      <c r="J205" s="390"/>
      <c r="K205" s="390"/>
      <c r="L205" s="390"/>
      <c r="M205" s="391" t="s">
        <v>768</v>
      </c>
      <c r="N205" s="390"/>
      <c r="O205" s="390"/>
      <c r="P205" s="390"/>
      <c r="Q205" s="390"/>
      <c r="R205" s="390"/>
      <c r="S205" s="390"/>
      <c r="T205" s="390"/>
      <c r="U205" s="390"/>
      <c r="V205" s="390"/>
      <c r="W205" s="390"/>
      <c r="X205" s="390"/>
      <c r="Y205" s="390"/>
      <c r="Z205" s="390"/>
      <c r="AA205" s="390"/>
      <c r="AB205" s="390"/>
      <c r="AC205" s="390"/>
      <c r="AD205" s="390"/>
      <c r="AE205" s="390"/>
      <c r="AF205" s="390"/>
      <c r="AG205" s="390"/>
      <c r="AH205" s="392">
        <v>0</v>
      </c>
      <c r="AI205" s="393"/>
      <c r="AJ205" s="393"/>
      <c r="AK205" s="394">
        <v>28</v>
      </c>
      <c r="AL205" s="390"/>
      <c r="AM205" s="390"/>
      <c r="AN205" s="390"/>
      <c r="AO205" s="158" t="s">
        <v>229</v>
      </c>
      <c r="AP205" s="403">
        <v>0</v>
      </c>
      <c r="AQ205" s="404"/>
      <c r="AR205" s="404"/>
      <c r="AS205" s="166">
        <f t="shared" ref="AS205" si="42">(AH205*AK205)+AP205</f>
        <v>0</v>
      </c>
    </row>
    <row r="206" spans="2:45" ht="19.899999999999999" customHeight="1" x14ac:dyDescent="0.2">
      <c r="B206" s="405">
        <v>8</v>
      </c>
      <c r="C206" s="390"/>
      <c r="D206" s="391" t="s">
        <v>808</v>
      </c>
      <c r="E206" s="390"/>
      <c r="F206" s="390"/>
      <c r="G206" s="390"/>
      <c r="H206" s="390"/>
      <c r="I206" s="390"/>
      <c r="J206" s="390"/>
      <c r="K206" s="390"/>
      <c r="L206" s="390"/>
      <c r="M206" s="391" t="s">
        <v>809</v>
      </c>
      <c r="N206" s="390"/>
      <c r="O206" s="390"/>
      <c r="P206" s="390"/>
      <c r="Q206" s="390"/>
      <c r="R206" s="390"/>
      <c r="S206" s="390"/>
      <c r="T206" s="390"/>
      <c r="U206" s="390"/>
      <c r="V206" s="390"/>
      <c r="W206" s="390"/>
      <c r="X206" s="390"/>
      <c r="Y206" s="390"/>
      <c r="Z206" s="390"/>
      <c r="AA206" s="390"/>
      <c r="AB206" s="390"/>
      <c r="AC206" s="390"/>
      <c r="AD206" s="390"/>
      <c r="AE206" s="390"/>
      <c r="AF206" s="390"/>
      <c r="AG206" s="390"/>
      <c r="AH206" s="392">
        <v>0</v>
      </c>
      <c r="AI206" s="393"/>
      <c r="AJ206" s="393"/>
      <c r="AK206" s="394">
        <v>140</v>
      </c>
      <c r="AL206" s="390"/>
      <c r="AM206" s="390"/>
      <c r="AN206" s="390"/>
      <c r="AO206" s="158" t="s">
        <v>229</v>
      </c>
      <c r="AP206" s="403">
        <v>0</v>
      </c>
      <c r="AQ206" s="404"/>
      <c r="AR206" s="404"/>
      <c r="AS206" s="166">
        <f t="shared" ref="AS206" si="43">(AH206*AK206)+AP206</f>
        <v>0</v>
      </c>
    </row>
    <row r="207" spans="2:45" ht="19.899999999999999" customHeight="1" x14ac:dyDescent="0.2">
      <c r="B207" s="405">
        <v>9</v>
      </c>
      <c r="C207" s="390"/>
      <c r="D207" s="391" t="s">
        <v>810</v>
      </c>
      <c r="E207" s="390"/>
      <c r="F207" s="390"/>
      <c r="G207" s="390"/>
      <c r="H207" s="390"/>
      <c r="I207" s="390"/>
      <c r="J207" s="390"/>
      <c r="K207" s="390"/>
      <c r="L207" s="390"/>
      <c r="M207" s="391" t="s">
        <v>811</v>
      </c>
      <c r="N207" s="390"/>
      <c r="O207" s="390"/>
      <c r="P207" s="390"/>
      <c r="Q207" s="390"/>
      <c r="R207" s="390"/>
      <c r="S207" s="390"/>
      <c r="T207" s="390"/>
      <c r="U207" s="390"/>
      <c r="V207" s="390"/>
      <c r="W207" s="390"/>
      <c r="X207" s="390"/>
      <c r="Y207" s="390"/>
      <c r="Z207" s="390"/>
      <c r="AA207" s="390"/>
      <c r="AB207" s="390"/>
      <c r="AC207" s="390"/>
      <c r="AD207" s="390"/>
      <c r="AE207" s="390"/>
      <c r="AF207" s="390"/>
      <c r="AG207" s="390"/>
      <c r="AH207" s="392">
        <v>0</v>
      </c>
      <c r="AI207" s="393"/>
      <c r="AJ207" s="393"/>
      <c r="AK207" s="394">
        <v>1</v>
      </c>
      <c r="AL207" s="390"/>
      <c r="AM207" s="390"/>
      <c r="AN207" s="390"/>
      <c r="AO207" s="158" t="s">
        <v>211</v>
      </c>
      <c r="AP207" s="403">
        <v>0</v>
      </c>
      <c r="AQ207" s="404"/>
      <c r="AR207" s="404"/>
      <c r="AS207" s="166">
        <f t="shared" ref="AS207" si="44">(AH207*AK207)+AP207</f>
        <v>0</v>
      </c>
    </row>
    <row r="208" spans="2:45" ht="19.899999999999999" customHeight="1" x14ac:dyDescent="0.2">
      <c r="B208" s="405">
        <v>10</v>
      </c>
      <c r="C208" s="390"/>
      <c r="D208" s="391" t="s">
        <v>812</v>
      </c>
      <c r="E208" s="390"/>
      <c r="F208" s="390"/>
      <c r="G208" s="390"/>
      <c r="H208" s="390"/>
      <c r="I208" s="390"/>
      <c r="J208" s="390"/>
      <c r="K208" s="390"/>
      <c r="L208" s="390"/>
      <c r="M208" s="391" t="s">
        <v>813</v>
      </c>
      <c r="N208" s="390"/>
      <c r="O208" s="390"/>
      <c r="P208" s="390"/>
      <c r="Q208" s="390"/>
      <c r="R208" s="390"/>
      <c r="S208" s="390"/>
      <c r="T208" s="390"/>
      <c r="U208" s="390"/>
      <c r="V208" s="390"/>
      <c r="W208" s="390"/>
      <c r="X208" s="390"/>
      <c r="Y208" s="390"/>
      <c r="Z208" s="390"/>
      <c r="AA208" s="390"/>
      <c r="AB208" s="390"/>
      <c r="AC208" s="390"/>
      <c r="AD208" s="390"/>
      <c r="AE208" s="390"/>
      <c r="AF208" s="390"/>
      <c r="AG208" s="390"/>
      <c r="AH208" s="392">
        <v>0</v>
      </c>
      <c r="AI208" s="393"/>
      <c r="AJ208" s="393"/>
      <c r="AK208" s="394">
        <v>1</v>
      </c>
      <c r="AL208" s="390"/>
      <c r="AM208" s="390"/>
      <c r="AN208" s="390"/>
      <c r="AO208" s="158" t="s">
        <v>211</v>
      </c>
      <c r="AP208" s="403">
        <v>0</v>
      </c>
      <c r="AQ208" s="404"/>
      <c r="AR208" s="404"/>
      <c r="AS208" s="166">
        <f t="shared" ref="AS208" si="45">(AH208*AK208)+AP208</f>
        <v>0</v>
      </c>
    </row>
    <row r="209" spans="2:45" ht="15" customHeight="1" x14ac:dyDescent="0.2">
      <c r="B209" s="387" t="s">
        <v>836</v>
      </c>
      <c r="C209" s="387"/>
      <c r="D209" s="387"/>
      <c r="E209" s="387"/>
      <c r="F209" s="387"/>
      <c r="G209" s="387"/>
      <c r="H209" s="387"/>
      <c r="I209" s="387"/>
      <c r="J209" s="387"/>
      <c r="K209" s="387"/>
      <c r="L209" s="387"/>
      <c r="M209" s="387"/>
      <c r="N209" s="387"/>
      <c r="O209" s="387"/>
      <c r="P209" s="387"/>
      <c r="Q209" s="387"/>
      <c r="R209" s="387"/>
      <c r="S209" s="387"/>
      <c r="T209" s="387"/>
      <c r="U209" s="387"/>
      <c r="V209" s="387"/>
      <c r="W209" s="387"/>
      <c r="X209" s="387"/>
      <c r="Y209" s="387"/>
      <c r="Z209" s="387"/>
      <c r="AA209" s="387"/>
      <c r="AB209" s="387"/>
      <c r="AC209" s="387"/>
      <c r="AD209" s="387"/>
      <c r="AE209" s="387"/>
      <c r="AF209" s="387"/>
      <c r="AG209" s="387"/>
      <c r="AH209" s="387"/>
      <c r="AI209" s="387"/>
      <c r="AJ209" s="387"/>
      <c r="AK209" s="387"/>
      <c r="AL209" s="387"/>
      <c r="AM209" s="387"/>
      <c r="AN209" s="387"/>
      <c r="AO209" s="387"/>
      <c r="AP209" s="387"/>
      <c r="AQ209" s="387"/>
      <c r="AR209" s="387"/>
      <c r="AS209" s="170">
        <f>SUM(AS199:AS208)</f>
        <v>0</v>
      </c>
    </row>
    <row r="210" spans="2:45" ht="15" customHeight="1" x14ac:dyDescent="0.2">
      <c r="B210" s="418" t="s">
        <v>835</v>
      </c>
      <c r="C210" s="418"/>
      <c r="D210" s="418"/>
      <c r="E210" s="418"/>
      <c r="F210" s="418"/>
      <c r="G210" s="418"/>
      <c r="H210" s="418"/>
      <c r="I210" s="418"/>
      <c r="J210" s="418"/>
      <c r="K210" s="418"/>
      <c r="L210" s="418"/>
      <c r="M210" s="418"/>
      <c r="N210" s="418"/>
      <c r="O210" s="418"/>
      <c r="P210" s="418"/>
      <c r="Q210" s="418"/>
      <c r="R210" s="418"/>
      <c r="S210" s="418"/>
      <c r="T210" s="418"/>
      <c r="U210" s="418"/>
      <c r="V210" s="418"/>
      <c r="W210" s="418"/>
      <c r="X210" s="418"/>
      <c r="Y210" s="418"/>
      <c r="Z210" s="418"/>
      <c r="AA210" s="418"/>
      <c r="AB210" s="418"/>
      <c r="AC210" s="418"/>
      <c r="AD210" s="418"/>
      <c r="AE210" s="418"/>
      <c r="AF210" s="418"/>
      <c r="AG210" s="418"/>
      <c r="AH210" s="418"/>
      <c r="AI210" s="418"/>
      <c r="AJ210" s="418"/>
      <c r="AK210" s="418"/>
      <c r="AL210" s="418"/>
      <c r="AM210" s="418"/>
      <c r="AN210" s="418"/>
      <c r="AO210" s="418"/>
      <c r="AP210" s="418"/>
      <c r="AQ210" s="418"/>
      <c r="AR210" s="418"/>
      <c r="AS210" s="169">
        <f>SUM(AP199:AR208)</f>
        <v>0</v>
      </c>
    </row>
    <row r="211" spans="2:45" ht="19.899999999999999" customHeight="1" x14ac:dyDescent="0.2">
      <c r="B211" s="395" t="s">
        <v>834</v>
      </c>
      <c r="C211" s="395"/>
      <c r="D211" s="395"/>
      <c r="E211" s="395"/>
      <c r="F211" s="156"/>
      <c r="G211" s="396" t="str">
        <f>B196</f>
        <v>4.Elektrická zabezpečovací signalizace</v>
      </c>
      <c r="H211" s="396"/>
      <c r="I211" s="396"/>
      <c r="J211" s="396"/>
      <c r="K211" s="396"/>
      <c r="L211" s="396"/>
      <c r="M211" s="396"/>
      <c r="N211" s="396"/>
      <c r="O211" s="396"/>
      <c r="P211" s="396"/>
      <c r="Q211" s="396"/>
      <c r="R211" s="396"/>
      <c r="S211" s="396"/>
      <c r="T211" s="396"/>
      <c r="U211" s="396"/>
      <c r="V211" s="396"/>
      <c r="W211" s="396"/>
      <c r="X211" s="396"/>
      <c r="Y211" s="396"/>
      <c r="Z211" s="396"/>
      <c r="AA211" s="396"/>
      <c r="AB211" s="396"/>
      <c r="AC211" s="396"/>
      <c r="AD211" s="396"/>
      <c r="AE211" s="396"/>
      <c r="AF211" s="396"/>
      <c r="AG211" s="396"/>
      <c r="AH211" s="396"/>
      <c r="AI211" s="396"/>
      <c r="AJ211" s="397">
        <f>AS209</f>
        <v>0</v>
      </c>
      <c r="AK211" s="398"/>
      <c r="AL211" s="398"/>
      <c r="AM211" s="398"/>
      <c r="AN211" s="398"/>
      <c r="AO211" s="398"/>
      <c r="AP211" s="398"/>
      <c r="AQ211" s="398"/>
      <c r="AR211" s="398"/>
      <c r="AS211" s="398"/>
    </row>
    <row r="212" spans="2:45" ht="19.899999999999999" customHeight="1" x14ac:dyDescent="0.2"/>
    <row r="213" spans="2:45" ht="19.899999999999999" customHeight="1" x14ac:dyDescent="0.2">
      <c r="B213" s="399" t="s">
        <v>814</v>
      </c>
      <c r="C213" s="390"/>
      <c r="D213" s="390"/>
      <c r="E213" s="390"/>
      <c r="F213" s="390"/>
      <c r="G213" s="390"/>
      <c r="H213" s="390"/>
      <c r="I213" s="390"/>
      <c r="J213" s="390"/>
      <c r="K213" s="390"/>
      <c r="L213" s="390"/>
      <c r="M213" s="390"/>
      <c r="N213" s="390"/>
      <c r="O213" s="390"/>
      <c r="P213" s="390"/>
      <c r="Q213" s="390"/>
      <c r="R213" s="390"/>
      <c r="S213" s="390"/>
      <c r="T213" s="390"/>
      <c r="U213" s="390"/>
      <c r="V213" s="390"/>
      <c r="W213" s="390"/>
      <c r="X213" s="390"/>
      <c r="Y213" s="390"/>
      <c r="Z213" s="390"/>
      <c r="AA213" s="390"/>
      <c r="AB213" s="390"/>
      <c r="AC213" s="390"/>
      <c r="AD213" s="390"/>
      <c r="AE213" s="390"/>
      <c r="AF213" s="390"/>
      <c r="AG213" s="390"/>
      <c r="AH213" s="390"/>
      <c r="AI213" s="390"/>
      <c r="AJ213" s="390"/>
      <c r="AK213" s="390"/>
      <c r="AL213" s="390"/>
      <c r="AM213" s="390"/>
      <c r="AN213" s="390"/>
      <c r="AO213" s="390"/>
      <c r="AP213" s="390"/>
      <c r="AQ213" s="390"/>
      <c r="AR213" s="390"/>
      <c r="AS213" s="390"/>
    </row>
    <row r="214" spans="2:45" ht="2.85" customHeight="1" x14ac:dyDescent="0.2"/>
    <row r="215" spans="2:45" x14ac:dyDescent="0.2">
      <c r="B215" s="400" t="s">
        <v>536</v>
      </c>
      <c r="C215" s="401"/>
      <c r="D215" s="401"/>
      <c r="E215" s="402" t="s">
        <v>537</v>
      </c>
      <c r="F215" s="401"/>
      <c r="G215" s="401"/>
      <c r="H215" s="401"/>
      <c r="I215" s="401"/>
      <c r="J215" s="401"/>
      <c r="K215" s="401"/>
      <c r="L215" s="401"/>
      <c r="M215" s="401"/>
      <c r="N215" s="401"/>
      <c r="O215" s="401"/>
      <c r="P215" s="402" t="s">
        <v>538</v>
      </c>
      <c r="Q215" s="401"/>
      <c r="R215" s="401"/>
      <c r="S215" s="401"/>
      <c r="T215" s="401"/>
      <c r="U215" s="401"/>
      <c r="V215" s="401"/>
      <c r="W215" s="401"/>
      <c r="X215" s="401"/>
      <c r="Y215" s="401"/>
      <c r="Z215" s="401"/>
      <c r="AA215" s="401"/>
      <c r="AB215" s="401"/>
      <c r="AC215" s="401"/>
      <c r="AD215" s="401"/>
      <c r="AE215" s="401"/>
      <c r="AF215" s="401"/>
      <c r="AG215" s="401"/>
      <c r="AH215" s="401"/>
      <c r="AI215" s="401"/>
      <c r="AJ215" s="400" t="s">
        <v>539</v>
      </c>
      <c r="AK215" s="401"/>
      <c r="AL215" s="401"/>
      <c r="AM215" s="400" t="s">
        <v>60</v>
      </c>
      <c r="AN215" s="401"/>
      <c r="AO215" s="401"/>
      <c r="AP215" s="401"/>
      <c r="AQ215" s="164" t="s">
        <v>540</v>
      </c>
      <c r="AR215" s="400" t="s">
        <v>541</v>
      </c>
      <c r="AS215" s="401"/>
    </row>
    <row r="216" spans="2:45" x14ac:dyDescent="0.2">
      <c r="B216" s="389">
        <v>1</v>
      </c>
      <c r="C216" s="390"/>
      <c r="D216" s="390"/>
      <c r="E216" s="391" t="s">
        <v>44</v>
      </c>
      <c r="F216" s="390"/>
      <c r="G216" s="390"/>
      <c r="H216" s="390"/>
      <c r="I216" s="390"/>
      <c r="J216" s="390"/>
      <c r="K216" s="390"/>
      <c r="L216" s="390"/>
      <c r="M216" s="390"/>
      <c r="N216" s="390"/>
      <c r="O216" s="390"/>
      <c r="P216" s="391" t="s">
        <v>815</v>
      </c>
      <c r="Q216" s="390"/>
      <c r="R216" s="390"/>
      <c r="S216" s="390"/>
      <c r="T216" s="390"/>
      <c r="U216" s="390"/>
      <c r="V216" s="390"/>
      <c r="W216" s="390"/>
      <c r="X216" s="390"/>
      <c r="Y216" s="390"/>
      <c r="Z216" s="390"/>
      <c r="AA216" s="390"/>
      <c r="AB216" s="390"/>
      <c r="AC216" s="390"/>
      <c r="AD216" s="390"/>
      <c r="AE216" s="390"/>
      <c r="AF216" s="390"/>
      <c r="AG216" s="390"/>
      <c r="AH216" s="390"/>
      <c r="AI216" s="390"/>
      <c r="AJ216" s="392">
        <v>0</v>
      </c>
      <c r="AK216" s="393"/>
      <c r="AL216" s="393"/>
      <c r="AM216" s="394">
        <v>4</v>
      </c>
      <c r="AN216" s="390"/>
      <c r="AO216" s="390"/>
      <c r="AP216" s="390"/>
      <c r="AQ216" s="158" t="s">
        <v>816</v>
      </c>
      <c r="AR216" s="394">
        <f>AJ216*AM216</f>
        <v>0</v>
      </c>
      <c r="AS216" s="390"/>
    </row>
    <row r="217" spans="2:45" x14ac:dyDescent="0.2">
      <c r="B217" s="389">
        <v>2</v>
      </c>
      <c r="C217" s="390"/>
      <c r="D217" s="390"/>
      <c r="E217" s="391" t="s">
        <v>46</v>
      </c>
      <c r="F217" s="390"/>
      <c r="G217" s="390"/>
      <c r="H217" s="390"/>
      <c r="I217" s="390"/>
      <c r="J217" s="390"/>
      <c r="K217" s="390"/>
      <c r="L217" s="390"/>
      <c r="M217" s="390"/>
      <c r="N217" s="390"/>
      <c r="O217" s="390"/>
      <c r="P217" s="391" t="s">
        <v>817</v>
      </c>
      <c r="Q217" s="390"/>
      <c r="R217" s="390"/>
      <c r="S217" s="390"/>
      <c r="T217" s="390"/>
      <c r="U217" s="390"/>
      <c r="V217" s="390"/>
      <c r="W217" s="390"/>
      <c r="X217" s="390"/>
      <c r="Y217" s="390"/>
      <c r="Z217" s="390"/>
      <c r="AA217" s="390"/>
      <c r="AB217" s="390"/>
      <c r="AC217" s="390"/>
      <c r="AD217" s="390"/>
      <c r="AE217" s="390"/>
      <c r="AF217" s="390"/>
      <c r="AG217" s="390"/>
      <c r="AH217" s="390"/>
      <c r="AI217" s="390"/>
      <c r="AJ217" s="392">
        <v>0</v>
      </c>
      <c r="AK217" s="393"/>
      <c r="AL217" s="393"/>
      <c r="AM217" s="394">
        <v>8</v>
      </c>
      <c r="AN217" s="390"/>
      <c r="AO217" s="390"/>
      <c r="AP217" s="390"/>
      <c r="AQ217" s="158" t="s">
        <v>816</v>
      </c>
      <c r="AR217" s="394">
        <f t="shared" ref="AR217:AR218" si="46">AJ217*AM217</f>
        <v>0</v>
      </c>
      <c r="AS217" s="390"/>
    </row>
    <row r="218" spans="2:45" x14ac:dyDescent="0.2">
      <c r="B218" s="389">
        <v>3</v>
      </c>
      <c r="C218" s="390"/>
      <c r="D218" s="390"/>
      <c r="E218" s="391" t="s">
        <v>79</v>
      </c>
      <c r="F218" s="390"/>
      <c r="G218" s="390"/>
      <c r="H218" s="390"/>
      <c r="I218" s="390"/>
      <c r="J218" s="390"/>
      <c r="K218" s="390"/>
      <c r="L218" s="390"/>
      <c r="M218" s="390"/>
      <c r="N218" s="390"/>
      <c r="O218" s="390"/>
      <c r="P218" s="391" t="s">
        <v>818</v>
      </c>
      <c r="Q218" s="390"/>
      <c r="R218" s="390"/>
      <c r="S218" s="390"/>
      <c r="T218" s="390"/>
      <c r="U218" s="390"/>
      <c r="V218" s="390"/>
      <c r="W218" s="390"/>
      <c r="X218" s="390"/>
      <c r="Y218" s="390"/>
      <c r="Z218" s="390"/>
      <c r="AA218" s="390"/>
      <c r="AB218" s="390"/>
      <c r="AC218" s="390"/>
      <c r="AD218" s="390"/>
      <c r="AE218" s="390"/>
      <c r="AF218" s="390"/>
      <c r="AG218" s="390"/>
      <c r="AH218" s="390"/>
      <c r="AI218" s="390"/>
      <c r="AJ218" s="392">
        <v>0</v>
      </c>
      <c r="AK218" s="393"/>
      <c r="AL218" s="393"/>
      <c r="AM218" s="394">
        <v>2</v>
      </c>
      <c r="AN218" s="390"/>
      <c r="AO218" s="390"/>
      <c r="AP218" s="390"/>
      <c r="AQ218" s="158" t="s">
        <v>816</v>
      </c>
      <c r="AR218" s="394">
        <f t="shared" si="46"/>
        <v>0</v>
      </c>
      <c r="AS218" s="390"/>
    </row>
    <row r="219" spans="2:45" ht="15" customHeight="1" x14ac:dyDescent="0.2">
      <c r="B219" s="387" t="s">
        <v>836</v>
      </c>
      <c r="C219" s="387"/>
      <c r="D219" s="387"/>
      <c r="E219" s="387"/>
      <c r="F219" s="387"/>
      <c r="G219" s="387"/>
      <c r="H219" s="387"/>
      <c r="I219" s="387"/>
      <c r="J219" s="387"/>
      <c r="K219" s="387"/>
      <c r="L219" s="387"/>
      <c r="M219" s="387"/>
      <c r="N219" s="387"/>
      <c r="O219" s="387"/>
      <c r="P219" s="387"/>
      <c r="Q219" s="387"/>
      <c r="R219" s="387"/>
      <c r="S219" s="387"/>
      <c r="T219" s="387"/>
      <c r="U219" s="387"/>
      <c r="V219" s="387"/>
      <c r="W219" s="387"/>
      <c r="X219" s="387"/>
      <c r="Y219" s="387"/>
      <c r="Z219" s="387"/>
      <c r="AA219" s="387"/>
      <c r="AB219" s="387"/>
      <c r="AC219" s="387"/>
      <c r="AD219" s="387"/>
      <c r="AE219" s="387"/>
      <c r="AF219" s="387"/>
      <c r="AG219" s="387"/>
      <c r="AH219" s="387"/>
      <c r="AI219" s="387"/>
      <c r="AJ219" s="387"/>
      <c r="AK219" s="387"/>
      <c r="AL219" s="387"/>
      <c r="AM219" s="387"/>
      <c r="AN219" s="387"/>
      <c r="AO219" s="387"/>
      <c r="AP219" s="387"/>
      <c r="AQ219" s="387"/>
      <c r="AR219" s="387"/>
      <c r="AS219" s="170">
        <f>SUM(AR216:AS218)</f>
        <v>0</v>
      </c>
    </row>
    <row r="220" spans="2:45" ht="0" hidden="1" customHeight="1" x14ac:dyDescent="0.2"/>
    <row r="221" spans="2:45" ht="19.899999999999999" customHeight="1" x14ac:dyDescent="0.2">
      <c r="B221" s="395" t="s">
        <v>834</v>
      </c>
      <c r="C221" s="395"/>
      <c r="D221" s="395"/>
      <c r="E221" s="395"/>
      <c r="F221" s="156"/>
      <c r="G221" s="396" t="str">
        <f>B213</f>
        <v>Práce v HZS</v>
      </c>
      <c r="H221" s="396"/>
      <c r="I221" s="396"/>
      <c r="J221" s="396"/>
      <c r="K221" s="396"/>
      <c r="L221" s="396"/>
      <c r="M221" s="396"/>
      <c r="N221" s="396"/>
      <c r="O221" s="396"/>
      <c r="P221" s="396"/>
      <c r="Q221" s="396"/>
      <c r="R221" s="396"/>
      <c r="S221" s="396"/>
      <c r="T221" s="396"/>
      <c r="U221" s="396"/>
      <c r="V221" s="396"/>
      <c r="W221" s="396"/>
      <c r="X221" s="396"/>
      <c r="Y221" s="396"/>
      <c r="Z221" s="396"/>
      <c r="AA221" s="396"/>
      <c r="AB221" s="396"/>
      <c r="AC221" s="396"/>
      <c r="AD221" s="396"/>
      <c r="AE221" s="396"/>
      <c r="AF221" s="396"/>
      <c r="AG221" s="396"/>
      <c r="AH221" s="396"/>
      <c r="AI221" s="396"/>
      <c r="AJ221" s="397">
        <f>AS219</f>
        <v>0</v>
      </c>
      <c r="AK221" s="398"/>
      <c r="AL221" s="398"/>
      <c r="AM221" s="398"/>
      <c r="AN221" s="398"/>
      <c r="AO221" s="398"/>
      <c r="AP221" s="398"/>
      <c r="AQ221" s="398"/>
      <c r="AR221" s="398"/>
      <c r="AS221" s="398"/>
    </row>
    <row r="222" spans="2:45" ht="19.899999999999999" customHeight="1" x14ac:dyDescent="0.2"/>
    <row r="223" spans="2:45" ht="19.899999999999999" customHeight="1" x14ac:dyDescent="0.2">
      <c r="B223" s="399" t="s">
        <v>841</v>
      </c>
      <c r="C223" s="390"/>
      <c r="D223" s="390"/>
      <c r="E223" s="390"/>
      <c r="F223" s="390"/>
      <c r="G223" s="390"/>
      <c r="H223" s="390"/>
      <c r="I223" s="390"/>
      <c r="J223" s="390"/>
      <c r="K223" s="390"/>
      <c r="L223" s="390"/>
      <c r="M223" s="390"/>
      <c r="N223" s="390"/>
      <c r="O223" s="390"/>
      <c r="P223" s="390"/>
      <c r="Q223" s="390"/>
      <c r="R223" s="390"/>
      <c r="S223" s="390"/>
      <c r="T223" s="390"/>
      <c r="U223" s="390"/>
      <c r="V223" s="390"/>
      <c r="W223" s="390"/>
      <c r="X223" s="390"/>
      <c r="Y223" s="390"/>
      <c r="Z223" s="390"/>
      <c r="AA223" s="390"/>
      <c r="AB223" s="390"/>
      <c r="AC223" s="390"/>
      <c r="AD223" s="390"/>
      <c r="AE223" s="390"/>
      <c r="AF223" s="390"/>
      <c r="AG223" s="390"/>
      <c r="AH223" s="390"/>
      <c r="AI223" s="390"/>
      <c r="AJ223" s="390"/>
      <c r="AK223" s="390"/>
      <c r="AL223" s="390"/>
      <c r="AM223" s="390"/>
      <c r="AN223" s="390"/>
      <c r="AO223" s="390"/>
      <c r="AP223" s="390"/>
      <c r="AQ223" s="390"/>
      <c r="AR223" s="390"/>
      <c r="AS223" s="390"/>
    </row>
    <row r="224" spans="2:45" ht="2.85" customHeight="1" x14ac:dyDescent="0.2"/>
    <row r="225" spans="2:45" x14ac:dyDescent="0.2">
      <c r="B225" s="400" t="s">
        <v>536</v>
      </c>
      <c r="C225" s="401"/>
      <c r="D225" s="401"/>
      <c r="E225" s="402" t="s">
        <v>537</v>
      </c>
      <c r="F225" s="401"/>
      <c r="G225" s="401"/>
      <c r="H225" s="401"/>
      <c r="I225" s="401"/>
      <c r="J225" s="401"/>
      <c r="K225" s="401"/>
      <c r="L225" s="401"/>
      <c r="M225" s="401"/>
      <c r="N225" s="401"/>
      <c r="O225" s="401"/>
      <c r="P225" s="402" t="s">
        <v>538</v>
      </c>
      <c r="Q225" s="401"/>
      <c r="R225" s="401"/>
      <c r="S225" s="401"/>
      <c r="T225" s="401"/>
      <c r="U225" s="401"/>
      <c r="V225" s="401"/>
      <c r="W225" s="401"/>
      <c r="X225" s="401"/>
      <c r="Y225" s="401"/>
      <c r="Z225" s="401"/>
      <c r="AA225" s="401"/>
      <c r="AB225" s="401"/>
      <c r="AC225" s="401"/>
      <c r="AD225" s="401"/>
      <c r="AE225" s="401"/>
      <c r="AF225" s="401"/>
      <c r="AG225" s="401"/>
      <c r="AH225" s="401"/>
      <c r="AI225" s="401"/>
      <c r="AJ225" s="400" t="s">
        <v>539</v>
      </c>
      <c r="AK225" s="401"/>
      <c r="AL225" s="401"/>
      <c r="AM225" s="400" t="s">
        <v>60</v>
      </c>
      <c r="AN225" s="401"/>
      <c r="AO225" s="401"/>
      <c r="AP225" s="401"/>
      <c r="AQ225" s="164" t="s">
        <v>540</v>
      </c>
      <c r="AR225" s="400" t="s">
        <v>541</v>
      </c>
      <c r="AS225" s="401"/>
    </row>
    <row r="226" spans="2:45" ht="19.899999999999999" customHeight="1" x14ac:dyDescent="0.2">
      <c r="B226" s="389">
        <v>1</v>
      </c>
      <c r="C226" s="390"/>
      <c r="D226" s="390"/>
      <c r="E226" s="391" t="s">
        <v>44</v>
      </c>
      <c r="F226" s="390"/>
      <c r="G226" s="390"/>
      <c r="H226" s="390"/>
      <c r="I226" s="390"/>
      <c r="J226" s="390"/>
      <c r="K226" s="390"/>
      <c r="L226" s="390"/>
      <c r="M226" s="390"/>
      <c r="N226" s="390"/>
      <c r="O226" s="390"/>
      <c r="P226" s="391" t="s">
        <v>826</v>
      </c>
      <c r="Q226" s="390"/>
      <c r="R226" s="390"/>
      <c r="S226" s="390"/>
      <c r="T226" s="390"/>
      <c r="U226" s="390"/>
      <c r="V226" s="390"/>
      <c r="W226" s="390"/>
      <c r="X226" s="390"/>
      <c r="Y226" s="390"/>
      <c r="Z226" s="390"/>
      <c r="AA226" s="390"/>
      <c r="AB226" s="390"/>
      <c r="AC226" s="390"/>
      <c r="AD226" s="390"/>
      <c r="AE226" s="390"/>
      <c r="AF226" s="390"/>
      <c r="AG226" s="390"/>
      <c r="AH226" s="390"/>
      <c r="AI226" s="390"/>
      <c r="AJ226" s="392">
        <v>0</v>
      </c>
      <c r="AK226" s="393"/>
      <c r="AL226" s="393"/>
      <c r="AM226" s="394">
        <v>1</v>
      </c>
      <c r="AN226" s="390"/>
      <c r="AO226" s="390"/>
      <c r="AP226" s="390"/>
      <c r="AQ226" s="158" t="s">
        <v>490</v>
      </c>
      <c r="AR226" s="394">
        <f>AJ226*AM226</f>
        <v>0</v>
      </c>
      <c r="AS226" s="390"/>
    </row>
    <row r="227" spans="2:45" ht="19.899999999999999" customHeight="1" x14ac:dyDescent="0.2">
      <c r="B227" s="389">
        <v>2</v>
      </c>
      <c r="C227" s="390"/>
      <c r="D227" s="390"/>
      <c r="E227" s="391" t="s">
        <v>46</v>
      </c>
      <c r="F227" s="390"/>
      <c r="G227" s="390"/>
      <c r="H227" s="390"/>
      <c r="I227" s="390"/>
      <c r="J227" s="390"/>
      <c r="K227" s="390"/>
      <c r="L227" s="390"/>
      <c r="M227" s="390"/>
      <c r="N227" s="390"/>
      <c r="O227" s="390"/>
      <c r="P227" s="391" t="s">
        <v>827</v>
      </c>
      <c r="Q227" s="390"/>
      <c r="R227" s="390"/>
      <c r="S227" s="390"/>
      <c r="T227" s="390"/>
      <c r="U227" s="390"/>
      <c r="V227" s="390"/>
      <c r="W227" s="390"/>
      <c r="X227" s="390"/>
      <c r="Y227" s="390"/>
      <c r="Z227" s="390"/>
      <c r="AA227" s="390"/>
      <c r="AB227" s="390"/>
      <c r="AC227" s="390"/>
      <c r="AD227" s="390"/>
      <c r="AE227" s="390"/>
      <c r="AF227" s="390"/>
      <c r="AG227" s="390"/>
      <c r="AH227" s="390"/>
      <c r="AI227" s="390"/>
      <c r="AJ227" s="392">
        <v>0</v>
      </c>
      <c r="AK227" s="393"/>
      <c r="AL227" s="393"/>
      <c r="AM227" s="394">
        <v>1</v>
      </c>
      <c r="AN227" s="390"/>
      <c r="AO227" s="390"/>
      <c r="AP227" s="390"/>
      <c r="AQ227" s="158" t="s">
        <v>490</v>
      </c>
      <c r="AR227" s="394">
        <f t="shared" ref="AR227:AR228" si="47">AJ227*AM227</f>
        <v>0</v>
      </c>
      <c r="AS227" s="390"/>
    </row>
    <row r="228" spans="2:45" ht="19.899999999999999" customHeight="1" x14ac:dyDescent="0.2">
      <c r="B228" s="389">
        <v>3</v>
      </c>
      <c r="C228" s="390"/>
      <c r="D228" s="390"/>
      <c r="E228" s="391" t="s">
        <v>79</v>
      </c>
      <c r="F228" s="390"/>
      <c r="G228" s="390"/>
      <c r="H228" s="390"/>
      <c r="I228" s="390"/>
      <c r="J228" s="390"/>
      <c r="K228" s="390"/>
      <c r="L228" s="390"/>
      <c r="M228" s="390"/>
      <c r="N228" s="390"/>
      <c r="O228" s="390"/>
      <c r="P228" s="391" t="s">
        <v>828</v>
      </c>
      <c r="Q228" s="390"/>
      <c r="R228" s="390"/>
      <c r="S228" s="390"/>
      <c r="T228" s="390"/>
      <c r="U228" s="390"/>
      <c r="V228" s="390"/>
      <c r="W228" s="390"/>
      <c r="X228" s="390"/>
      <c r="Y228" s="390"/>
      <c r="Z228" s="390"/>
      <c r="AA228" s="390"/>
      <c r="AB228" s="390"/>
      <c r="AC228" s="390"/>
      <c r="AD228" s="390"/>
      <c r="AE228" s="390"/>
      <c r="AF228" s="390"/>
      <c r="AG228" s="390"/>
      <c r="AH228" s="390"/>
      <c r="AI228" s="390"/>
      <c r="AJ228" s="392">
        <v>0</v>
      </c>
      <c r="AK228" s="393"/>
      <c r="AL228" s="393"/>
      <c r="AM228" s="394">
        <v>1</v>
      </c>
      <c r="AN228" s="390"/>
      <c r="AO228" s="390"/>
      <c r="AP228" s="390"/>
      <c r="AQ228" s="158" t="s">
        <v>490</v>
      </c>
      <c r="AR228" s="394">
        <f t="shared" si="47"/>
        <v>0</v>
      </c>
      <c r="AS228" s="390"/>
    </row>
    <row r="229" spans="2:45" ht="15" customHeight="1" x14ac:dyDescent="0.2">
      <c r="B229" s="387" t="s">
        <v>836</v>
      </c>
      <c r="C229" s="387"/>
      <c r="D229" s="387"/>
      <c r="E229" s="387"/>
      <c r="F229" s="387"/>
      <c r="G229" s="387"/>
      <c r="H229" s="387"/>
      <c r="I229" s="387"/>
      <c r="J229" s="387"/>
      <c r="K229" s="387"/>
      <c r="L229" s="387"/>
      <c r="M229" s="387"/>
      <c r="N229" s="387"/>
      <c r="O229" s="387"/>
      <c r="P229" s="387"/>
      <c r="Q229" s="387"/>
      <c r="R229" s="387"/>
      <c r="S229" s="387"/>
      <c r="T229" s="387"/>
      <c r="U229" s="387"/>
      <c r="V229" s="387"/>
      <c r="W229" s="387"/>
      <c r="X229" s="387"/>
      <c r="Y229" s="387"/>
      <c r="Z229" s="387"/>
      <c r="AA229" s="387"/>
      <c r="AB229" s="387"/>
      <c r="AC229" s="387"/>
      <c r="AD229" s="387"/>
      <c r="AE229" s="387"/>
      <c r="AF229" s="387"/>
      <c r="AG229" s="387"/>
      <c r="AH229" s="387"/>
      <c r="AI229" s="387"/>
      <c r="AJ229" s="387"/>
      <c r="AK229" s="387"/>
      <c r="AL229" s="387"/>
      <c r="AM229" s="387"/>
      <c r="AN229" s="387"/>
      <c r="AO229" s="387"/>
      <c r="AP229" s="387"/>
      <c r="AQ229" s="387"/>
      <c r="AR229" s="387"/>
      <c r="AS229" s="170">
        <f>SUM(AR226:AS228)</f>
        <v>0</v>
      </c>
    </row>
    <row r="230" spans="2:45" ht="19.899999999999999" customHeight="1" x14ac:dyDescent="0.2">
      <c r="B230" s="395" t="s">
        <v>834</v>
      </c>
      <c r="C230" s="395"/>
      <c r="D230" s="395"/>
      <c r="E230" s="395"/>
      <c r="F230" s="156"/>
      <c r="G230" s="396" t="str">
        <f>B223</f>
        <v>Vedlejší rozpočtové náklady</v>
      </c>
      <c r="H230" s="396"/>
      <c r="I230" s="396"/>
      <c r="J230" s="396"/>
      <c r="K230" s="396"/>
      <c r="L230" s="396"/>
      <c r="M230" s="396"/>
      <c r="N230" s="396"/>
      <c r="O230" s="396"/>
      <c r="P230" s="396"/>
      <c r="Q230" s="396"/>
      <c r="R230" s="396"/>
      <c r="S230" s="396"/>
      <c r="T230" s="396"/>
      <c r="U230" s="396"/>
      <c r="V230" s="396"/>
      <c r="W230" s="396"/>
      <c r="X230" s="396"/>
      <c r="Y230" s="396"/>
      <c r="Z230" s="396"/>
      <c r="AA230" s="396"/>
      <c r="AB230" s="396"/>
      <c r="AC230" s="396"/>
      <c r="AD230" s="396"/>
      <c r="AE230" s="396"/>
      <c r="AF230" s="396"/>
      <c r="AG230" s="396"/>
      <c r="AH230" s="396"/>
      <c r="AI230" s="396"/>
      <c r="AJ230" s="397">
        <f>AS229</f>
        <v>0</v>
      </c>
      <c r="AK230" s="398"/>
      <c r="AL230" s="398"/>
      <c r="AM230" s="398"/>
      <c r="AN230" s="398"/>
      <c r="AO230" s="398"/>
      <c r="AP230" s="398"/>
      <c r="AQ230" s="398"/>
      <c r="AR230" s="398"/>
      <c r="AS230" s="398"/>
    </row>
  </sheetData>
  <mergeCells count="991">
    <mergeCell ref="B229:AR229"/>
    <mergeCell ref="B230:E230"/>
    <mergeCell ref="G230:AI230"/>
    <mergeCell ref="AJ230:AS230"/>
    <mergeCell ref="AJ225:AL225"/>
    <mergeCell ref="AM225:AP225"/>
    <mergeCell ref="AR225:AS225"/>
    <mergeCell ref="B226:D226"/>
    <mergeCell ref="E226:O226"/>
    <mergeCell ref="P226:AI226"/>
    <mergeCell ref="AJ226:AL226"/>
    <mergeCell ref="AM226:AP226"/>
    <mergeCell ref="AR226:AS226"/>
    <mergeCell ref="B227:D227"/>
    <mergeCell ref="E227:O227"/>
    <mergeCell ref="P227:AI227"/>
    <mergeCell ref="AJ227:AL227"/>
    <mergeCell ref="AM227:AP227"/>
    <mergeCell ref="AR227:AS227"/>
    <mergeCell ref="B228:D228"/>
    <mergeCell ref="E228:O228"/>
    <mergeCell ref="P228:AI228"/>
    <mergeCell ref="AJ228:AL228"/>
    <mergeCell ref="AM228:AP228"/>
    <mergeCell ref="AR228:AS228"/>
    <mergeCell ref="B219:AR219"/>
    <mergeCell ref="B221:E221"/>
    <mergeCell ref="G221:AI221"/>
    <mergeCell ref="AJ221:AS221"/>
    <mergeCell ref="AU2:AX2"/>
    <mergeCell ref="B210:AR210"/>
    <mergeCell ref="B192:AR192"/>
    <mergeCell ref="B193:AR193"/>
    <mergeCell ref="B166:AR166"/>
    <mergeCell ref="Q125:AI125"/>
    <mergeCell ref="AJ125:AL125"/>
    <mergeCell ref="Q104:AI104"/>
    <mergeCell ref="Q105:AI105"/>
    <mergeCell ref="AJ104:AL104"/>
    <mergeCell ref="AJ105:AL105"/>
    <mergeCell ref="AO125:AP125"/>
    <mergeCell ref="B104:C104"/>
    <mergeCell ref="B105:C105"/>
    <mergeCell ref="AU3:AX3"/>
    <mergeCell ref="B165:AR165"/>
    <mergeCell ref="B167:E167"/>
    <mergeCell ref="G167:AI167"/>
    <mergeCell ref="AJ167:AS167"/>
    <mergeCell ref="A1:AS3"/>
    <mergeCell ref="AU1:AX1"/>
    <mergeCell ref="B125:C125"/>
    <mergeCell ref="B106:AR106"/>
    <mergeCell ref="B126:AR126"/>
    <mergeCell ref="B77:C77"/>
    <mergeCell ref="Q77:AI77"/>
    <mergeCell ref="AJ77:AL77"/>
    <mergeCell ref="B78:C78"/>
    <mergeCell ref="Q78:AI78"/>
    <mergeCell ref="AJ78:AL78"/>
    <mergeCell ref="B79:AR79"/>
    <mergeCell ref="B63:C63"/>
    <mergeCell ref="Q63:AI63"/>
    <mergeCell ref="AJ63:AL63"/>
    <mergeCell ref="B4:AS4"/>
    <mergeCell ref="B6:D6"/>
    <mergeCell ref="E6:O6"/>
    <mergeCell ref="P6:AI6"/>
    <mergeCell ref="AJ6:AL6"/>
    <mergeCell ref="AM6:AP6"/>
    <mergeCell ref="B62:AQ62"/>
    <mergeCell ref="B42:E42"/>
    <mergeCell ref="AJ42:AS42"/>
    <mergeCell ref="B66:E66"/>
    <mergeCell ref="G66:AI66"/>
    <mergeCell ref="AJ66:AS66"/>
    <mergeCell ref="B64:C64"/>
    <mergeCell ref="Q64:AI64"/>
    <mergeCell ref="AJ64:AL64"/>
    <mergeCell ref="B65:AR65"/>
    <mergeCell ref="B39:C39"/>
    <mergeCell ref="Q39:AI39"/>
    <mergeCell ref="AJ39:AL39"/>
    <mergeCell ref="B40:C40"/>
    <mergeCell ref="Q40:AI40"/>
    <mergeCell ref="AJ40:AL40"/>
    <mergeCell ref="B41:AR41"/>
    <mergeCell ref="B51:D51"/>
    <mergeCell ref="E51:O51"/>
    <mergeCell ref="P51:AI51"/>
    <mergeCell ref="AJ51:AL51"/>
    <mergeCell ref="AM51:AP51"/>
    <mergeCell ref="AR51:AS51"/>
    <mergeCell ref="B50:D50"/>
    <mergeCell ref="E50:O50"/>
    <mergeCell ref="P50:AI50"/>
    <mergeCell ref="AJ50:AL50"/>
    <mergeCell ref="B11:D11"/>
    <mergeCell ref="E11:O11"/>
    <mergeCell ref="P11:AI11"/>
    <mergeCell ref="AJ11:AL11"/>
    <mergeCell ref="AM11:AP11"/>
    <mergeCell ref="AR11:AS11"/>
    <mergeCell ref="B10:D10"/>
    <mergeCell ref="E10:O10"/>
    <mergeCell ref="P10:AI10"/>
    <mergeCell ref="AJ10:AL10"/>
    <mergeCell ref="AM10:AP10"/>
    <mergeCell ref="AR10:AS10"/>
    <mergeCell ref="AR6:AS6"/>
    <mergeCell ref="B7:D7"/>
    <mergeCell ref="E7:O7"/>
    <mergeCell ref="P7:AI7"/>
    <mergeCell ref="AJ7:AL7"/>
    <mergeCell ref="AM7:AP7"/>
    <mergeCell ref="AR7:AS7"/>
    <mergeCell ref="B14:D14"/>
    <mergeCell ref="E14:O14"/>
    <mergeCell ref="P14:AI14"/>
    <mergeCell ref="AJ14:AL14"/>
    <mergeCell ref="AM14:AP14"/>
    <mergeCell ref="AR14:AS14"/>
    <mergeCell ref="B13:D13"/>
    <mergeCell ref="E13:O13"/>
    <mergeCell ref="P13:AI13"/>
    <mergeCell ref="AJ13:AL13"/>
    <mergeCell ref="AM13:AP13"/>
    <mergeCell ref="AR13:AS13"/>
    <mergeCell ref="B12:D12"/>
    <mergeCell ref="E12:O12"/>
    <mergeCell ref="P12:AI12"/>
    <mergeCell ref="AJ12:AL12"/>
    <mergeCell ref="AM12:AP12"/>
    <mergeCell ref="AR12:AS12"/>
    <mergeCell ref="B17:D17"/>
    <mergeCell ref="E17:O17"/>
    <mergeCell ref="P17:AI17"/>
    <mergeCell ref="AJ17:AL17"/>
    <mergeCell ref="AM17:AP17"/>
    <mergeCell ref="AR17:AS17"/>
    <mergeCell ref="B16:D16"/>
    <mergeCell ref="E16:O16"/>
    <mergeCell ref="P16:AI16"/>
    <mergeCell ref="AJ16:AL16"/>
    <mergeCell ref="AM16:AP16"/>
    <mergeCell ref="AR16:AS16"/>
    <mergeCell ref="B15:D15"/>
    <mergeCell ref="E15:O15"/>
    <mergeCell ref="P15:AI15"/>
    <mergeCell ref="AJ15:AL15"/>
    <mergeCell ref="AM15:AP15"/>
    <mergeCell ref="AR15:AS15"/>
    <mergeCell ref="B20:D20"/>
    <mergeCell ref="E20:O20"/>
    <mergeCell ref="P20:AI20"/>
    <mergeCell ref="AJ20:AL20"/>
    <mergeCell ref="AM20:AP20"/>
    <mergeCell ref="AR20:AS20"/>
    <mergeCell ref="B19:D19"/>
    <mergeCell ref="E19:O19"/>
    <mergeCell ref="P19:AI19"/>
    <mergeCell ref="AJ19:AL19"/>
    <mergeCell ref="AM19:AP19"/>
    <mergeCell ref="AR19:AS19"/>
    <mergeCell ref="B18:D18"/>
    <mergeCell ref="E18:O18"/>
    <mergeCell ref="P18:AI18"/>
    <mergeCell ref="AJ18:AL18"/>
    <mergeCell ref="AM18:AP18"/>
    <mergeCell ref="AR18:AS18"/>
    <mergeCell ref="B23:D23"/>
    <mergeCell ref="E23:O23"/>
    <mergeCell ref="P23:AI23"/>
    <mergeCell ref="AJ23:AL23"/>
    <mergeCell ref="AM23:AP23"/>
    <mergeCell ref="AR23:AS23"/>
    <mergeCell ref="B22:D22"/>
    <mergeCell ref="E22:O22"/>
    <mergeCell ref="P22:AI22"/>
    <mergeCell ref="AJ22:AL22"/>
    <mergeCell ref="AM22:AP22"/>
    <mergeCell ref="AR22:AS22"/>
    <mergeCell ref="B21:D21"/>
    <mergeCell ref="E21:O21"/>
    <mergeCell ref="P21:AI21"/>
    <mergeCell ref="AJ21:AL21"/>
    <mergeCell ref="AM21:AP21"/>
    <mergeCell ref="AR21:AS21"/>
    <mergeCell ref="B26:D26"/>
    <mergeCell ref="E26:O26"/>
    <mergeCell ref="P26:AI26"/>
    <mergeCell ref="AJ26:AL26"/>
    <mergeCell ref="AM26:AP26"/>
    <mergeCell ref="AR26:AS26"/>
    <mergeCell ref="B25:D25"/>
    <mergeCell ref="E25:O25"/>
    <mergeCell ref="P25:AI25"/>
    <mergeCell ref="AJ25:AL25"/>
    <mergeCell ref="AM25:AP25"/>
    <mergeCell ref="AR25:AS25"/>
    <mergeCell ref="B24:D24"/>
    <mergeCell ref="E24:O24"/>
    <mergeCell ref="P24:AI24"/>
    <mergeCell ref="AJ24:AL24"/>
    <mergeCell ref="AM24:AP24"/>
    <mergeCell ref="AR24:AS24"/>
    <mergeCell ref="B29:D29"/>
    <mergeCell ref="E29:O29"/>
    <mergeCell ref="P29:AI29"/>
    <mergeCell ref="AJ29:AL29"/>
    <mergeCell ref="AM29:AP29"/>
    <mergeCell ref="AR29:AS29"/>
    <mergeCell ref="B28:D28"/>
    <mergeCell ref="E28:O28"/>
    <mergeCell ref="P28:AI28"/>
    <mergeCell ref="AJ28:AL28"/>
    <mergeCell ref="AM28:AP28"/>
    <mergeCell ref="AR28:AS28"/>
    <mergeCell ref="B27:D27"/>
    <mergeCell ref="E27:O27"/>
    <mergeCell ref="P27:AI27"/>
    <mergeCell ref="AJ27:AL27"/>
    <mergeCell ref="AM27:AP27"/>
    <mergeCell ref="AR27:AS27"/>
    <mergeCell ref="B32:D32"/>
    <mergeCell ref="E32:O32"/>
    <mergeCell ref="P32:AI32"/>
    <mergeCell ref="AJ32:AL32"/>
    <mergeCell ref="AM32:AP32"/>
    <mergeCell ref="AR32:AS32"/>
    <mergeCell ref="B31:D31"/>
    <mergeCell ref="E31:O31"/>
    <mergeCell ref="P31:AI31"/>
    <mergeCell ref="AJ31:AL31"/>
    <mergeCell ref="AM31:AP31"/>
    <mergeCell ref="AR31:AS31"/>
    <mergeCell ref="B30:D30"/>
    <mergeCell ref="E30:O30"/>
    <mergeCell ref="P30:AI30"/>
    <mergeCell ref="AJ30:AL30"/>
    <mergeCell ref="AM30:AP30"/>
    <mergeCell ref="AR30:AS30"/>
    <mergeCell ref="B35:D35"/>
    <mergeCell ref="E35:O35"/>
    <mergeCell ref="P35:AI35"/>
    <mergeCell ref="AJ35:AL35"/>
    <mergeCell ref="AM35:AP35"/>
    <mergeCell ref="AR35:AS35"/>
    <mergeCell ref="B34:D34"/>
    <mergeCell ref="E34:O34"/>
    <mergeCell ref="P34:AI34"/>
    <mergeCell ref="AJ34:AL34"/>
    <mergeCell ref="AM34:AP34"/>
    <mergeCell ref="AR34:AS34"/>
    <mergeCell ref="B33:D33"/>
    <mergeCell ref="E33:O33"/>
    <mergeCell ref="P33:AI33"/>
    <mergeCell ref="AJ33:AL33"/>
    <mergeCell ref="AM33:AP33"/>
    <mergeCell ref="AR33:AS33"/>
    <mergeCell ref="B36:D36"/>
    <mergeCell ref="E36:O36"/>
    <mergeCell ref="P36:AI36"/>
    <mergeCell ref="AJ36:AL36"/>
    <mergeCell ref="AM36:AP36"/>
    <mergeCell ref="AR36:AS36"/>
    <mergeCell ref="B47:D47"/>
    <mergeCell ref="E47:O47"/>
    <mergeCell ref="P47:AI47"/>
    <mergeCell ref="AJ47:AL47"/>
    <mergeCell ref="AM47:AP47"/>
    <mergeCell ref="AR47:AS47"/>
    <mergeCell ref="B44:AS44"/>
    <mergeCell ref="B46:D46"/>
    <mergeCell ref="E46:O46"/>
    <mergeCell ref="P46:AI46"/>
    <mergeCell ref="AJ46:AL46"/>
    <mergeCell ref="AM46:AP46"/>
    <mergeCell ref="AR46:AS46"/>
    <mergeCell ref="G42:AI42"/>
    <mergeCell ref="AM50:AP50"/>
    <mergeCell ref="AR50:AS50"/>
    <mergeCell ref="B48:D48"/>
    <mergeCell ref="E48:O48"/>
    <mergeCell ref="P48:AI48"/>
    <mergeCell ref="AJ48:AL48"/>
    <mergeCell ref="AM48:AP48"/>
    <mergeCell ref="AR48:AS48"/>
    <mergeCell ref="B54:D54"/>
    <mergeCell ref="E54:O54"/>
    <mergeCell ref="P54:AI54"/>
    <mergeCell ref="AJ54:AL54"/>
    <mergeCell ref="AM54:AP54"/>
    <mergeCell ref="AR54:AS54"/>
    <mergeCell ref="B53:D53"/>
    <mergeCell ref="E53:O53"/>
    <mergeCell ref="P53:AI53"/>
    <mergeCell ref="AJ53:AL53"/>
    <mergeCell ref="AM53:AP53"/>
    <mergeCell ref="AR53:AS53"/>
    <mergeCell ref="B52:D52"/>
    <mergeCell ref="E52:O52"/>
    <mergeCell ref="P52:AI52"/>
    <mergeCell ref="AJ52:AL52"/>
    <mergeCell ref="AM52:AP52"/>
    <mergeCell ref="AR52:AS52"/>
    <mergeCell ref="B57:D57"/>
    <mergeCell ref="E57:O57"/>
    <mergeCell ref="P57:AI57"/>
    <mergeCell ref="AJ57:AL57"/>
    <mergeCell ref="AM57:AP57"/>
    <mergeCell ref="AR57:AS57"/>
    <mergeCell ref="B56:D56"/>
    <mergeCell ref="E56:O56"/>
    <mergeCell ref="P56:AI56"/>
    <mergeCell ref="AJ56:AL56"/>
    <mergeCell ref="AM56:AP56"/>
    <mergeCell ref="AR56:AS56"/>
    <mergeCell ref="B55:D55"/>
    <mergeCell ref="E55:O55"/>
    <mergeCell ref="P55:AI55"/>
    <mergeCell ref="AJ55:AL55"/>
    <mergeCell ref="AM55:AP55"/>
    <mergeCell ref="AR55:AS55"/>
    <mergeCell ref="B58:D58"/>
    <mergeCell ref="E58:O58"/>
    <mergeCell ref="P58:AI58"/>
    <mergeCell ref="AJ58:AL58"/>
    <mergeCell ref="AM58:AP58"/>
    <mergeCell ref="AR58:AS58"/>
    <mergeCell ref="B61:D61"/>
    <mergeCell ref="E61:O61"/>
    <mergeCell ref="P61:AI61"/>
    <mergeCell ref="AJ61:AL61"/>
    <mergeCell ref="AM61:AP61"/>
    <mergeCell ref="AR61:AS61"/>
    <mergeCell ref="B60:D60"/>
    <mergeCell ref="E60:O60"/>
    <mergeCell ref="P60:AI60"/>
    <mergeCell ref="AJ60:AL60"/>
    <mergeCell ref="AM60:AP60"/>
    <mergeCell ref="AR60:AS60"/>
    <mergeCell ref="B59:D59"/>
    <mergeCell ref="E59:O59"/>
    <mergeCell ref="P59:AI59"/>
    <mergeCell ref="AJ59:AL59"/>
    <mergeCell ref="AM59:AP59"/>
    <mergeCell ref="AR59:AS59"/>
    <mergeCell ref="B71:D71"/>
    <mergeCell ref="E71:O71"/>
    <mergeCell ref="P71:AI71"/>
    <mergeCell ref="AJ71:AL71"/>
    <mergeCell ref="AM71:AP71"/>
    <mergeCell ref="AR71:AS71"/>
    <mergeCell ref="B68:AS68"/>
    <mergeCell ref="B70:D70"/>
    <mergeCell ref="E70:O70"/>
    <mergeCell ref="P70:AI70"/>
    <mergeCell ref="AJ70:AL70"/>
    <mergeCell ref="AM70:AP70"/>
    <mergeCell ref="AR70:AS70"/>
    <mergeCell ref="B74:D74"/>
    <mergeCell ref="E74:O74"/>
    <mergeCell ref="P74:AI74"/>
    <mergeCell ref="AJ74:AL74"/>
    <mergeCell ref="AM74:AP74"/>
    <mergeCell ref="AR74:AS74"/>
    <mergeCell ref="B72:D72"/>
    <mergeCell ref="E72:O72"/>
    <mergeCell ref="P72:AI72"/>
    <mergeCell ref="AJ72:AL72"/>
    <mergeCell ref="AM72:AP72"/>
    <mergeCell ref="AR72:AS72"/>
    <mergeCell ref="B73:AQ73"/>
    <mergeCell ref="B75:AQ75"/>
    <mergeCell ref="B80:E80"/>
    <mergeCell ref="G80:AI80"/>
    <mergeCell ref="AJ80:AS80"/>
    <mergeCell ref="B82:AS82"/>
    <mergeCell ref="B83:D83"/>
    <mergeCell ref="E83:O83"/>
    <mergeCell ref="P83:AI83"/>
    <mergeCell ref="AJ83:AL83"/>
    <mergeCell ref="AM83:AP83"/>
    <mergeCell ref="AR83:AS83"/>
    <mergeCell ref="AR88:AS88"/>
    <mergeCell ref="B86:D86"/>
    <mergeCell ref="E86:O86"/>
    <mergeCell ref="P86:AI86"/>
    <mergeCell ref="AJ86:AL86"/>
    <mergeCell ref="AM86:AP86"/>
    <mergeCell ref="AR86:AS86"/>
    <mergeCell ref="B85:D85"/>
    <mergeCell ref="E85:O85"/>
    <mergeCell ref="P85:AI85"/>
    <mergeCell ref="AJ85:AL85"/>
    <mergeCell ref="AM85:AP85"/>
    <mergeCell ref="AR85:AS85"/>
    <mergeCell ref="AR91:AS91"/>
    <mergeCell ref="B84:D84"/>
    <mergeCell ref="E84:O84"/>
    <mergeCell ref="P84:AI84"/>
    <mergeCell ref="AJ84:AL84"/>
    <mergeCell ref="AM84:AP84"/>
    <mergeCell ref="AR84:AS84"/>
    <mergeCell ref="B90:D90"/>
    <mergeCell ref="E90:O90"/>
    <mergeCell ref="P90:AI90"/>
    <mergeCell ref="AJ90:AL90"/>
    <mergeCell ref="AM90:AP90"/>
    <mergeCell ref="AR90:AS90"/>
    <mergeCell ref="B89:D89"/>
    <mergeCell ref="E89:O89"/>
    <mergeCell ref="P89:AI89"/>
    <mergeCell ref="AJ89:AL89"/>
    <mergeCell ref="AM89:AP89"/>
    <mergeCell ref="AR89:AS89"/>
    <mergeCell ref="B88:D88"/>
    <mergeCell ref="E88:O88"/>
    <mergeCell ref="P88:AI88"/>
    <mergeCell ref="AJ88:AL88"/>
    <mergeCell ref="AM88:AP88"/>
    <mergeCell ref="B95:D95"/>
    <mergeCell ref="E95:O95"/>
    <mergeCell ref="P95:AI95"/>
    <mergeCell ref="AJ95:AL95"/>
    <mergeCell ref="AM95:AP95"/>
    <mergeCell ref="AR95:AS95"/>
    <mergeCell ref="B87:AR87"/>
    <mergeCell ref="B93:D93"/>
    <mergeCell ref="E93:O93"/>
    <mergeCell ref="P93:AI93"/>
    <mergeCell ref="AJ93:AL93"/>
    <mergeCell ref="AM93:AP93"/>
    <mergeCell ref="AR93:AS93"/>
    <mergeCell ref="B92:D92"/>
    <mergeCell ref="E92:O92"/>
    <mergeCell ref="P92:AI92"/>
    <mergeCell ref="AJ92:AL92"/>
    <mergeCell ref="AM92:AP92"/>
    <mergeCell ref="AR92:AS92"/>
    <mergeCell ref="B91:D91"/>
    <mergeCell ref="E91:O91"/>
    <mergeCell ref="P91:AI91"/>
    <mergeCell ref="AJ91:AL91"/>
    <mergeCell ref="AM91:AP91"/>
    <mergeCell ref="B97:D97"/>
    <mergeCell ref="E97:O97"/>
    <mergeCell ref="P97:AI97"/>
    <mergeCell ref="AJ97:AL97"/>
    <mergeCell ref="AM97:AP97"/>
    <mergeCell ref="AR97:AS97"/>
    <mergeCell ref="B96:D96"/>
    <mergeCell ref="E96:O96"/>
    <mergeCell ref="P96:AI96"/>
    <mergeCell ref="AJ96:AL96"/>
    <mergeCell ref="AM96:AP96"/>
    <mergeCell ref="AR96:AS96"/>
    <mergeCell ref="B101:D101"/>
    <mergeCell ref="E101:O101"/>
    <mergeCell ref="P101:AI101"/>
    <mergeCell ref="AJ101:AL101"/>
    <mergeCell ref="AM101:AP101"/>
    <mergeCell ref="AR101:AS101"/>
    <mergeCell ref="B94:D94"/>
    <mergeCell ref="E94:O94"/>
    <mergeCell ref="P94:AI94"/>
    <mergeCell ref="AJ94:AL94"/>
    <mergeCell ref="AM94:AP94"/>
    <mergeCell ref="AR94:AS94"/>
    <mergeCell ref="B99:D99"/>
    <mergeCell ref="E99:O99"/>
    <mergeCell ref="P99:AI99"/>
    <mergeCell ref="AJ99:AL99"/>
    <mergeCell ref="AM99:AP99"/>
    <mergeCell ref="AR99:AS99"/>
    <mergeCell ref="B98:D98"/>
    <mergeCell ref="E98:O98"/>
    <mergeCell ref="P98:AI98"/>
    <mergeCell ref="AJ98:AL98"/>
    <mergeCell ref="AM98:AP98"/>
    <mergeCell ref="AR98:AS98"/>
    <mergeCell ref="AR112:AS112"/>
    <mergeCell ref="B109:AS109"/>
    <mergeCell ref="B111:D111"/>
    <mergeCell ref="E111:O111"/>
    <mergeCell ref="P111:AI111"/>
    <mergeCell ref="AJ111:AL111"/>
    <mergeCell ref="AM111:AP111"/>
    <mergeCell ref="AR111:AS111"/>
    <mergeCell ref="B100:D100"/>
    <mergeCell ref="E100:O100"/>
    <mergeCell ref="P100:AI100"/>
    <mergeCell ref="AJ100:AL100"/>
    <mergeCell ref="AM100:AP100"/>
    <mergeCell ref="AR100:AS100"/>
    <mergeCell ref="B103:AR103"/>
    <mergeCell ref="B107:E107"/>
    <mergeCell ref="G107:AI107"/>
    <mergeCell ref="AJ107:AS107"/>
    <mergeCell ref="B102:D102"/>
    <mergeCell ref="E102:O102"/>
    <mergeCell ref="P102:AI102"/>
    <mergeCell ref="AJ102:AL102"/>
    <mergeCell ref="AM102:AP102"/>
    <mergeCell ref="AR102:AS102"/>
    <mergeCell ref="B118:D118"/>
    <mergeCell ref="E118:O118"/>
    <mergeCell ref="P118:AI118"/>
    <mergeCell ref="AJ118:AL118"/>
    <mergeCell ref="AM118:AP118"/>
    <mergeCell ref="B112:D112"/>
    <mergeCell ref="E112:O112"/>
    <mergeCell ref="P112:AI112"/>
    <mergeCell ref="AJ112:AL112"/>
    <mergeCell ref="AM112:AP112"/>
    <mergeCell ref="B122:D122"/>
    <mergeCell ref="E122:O122"/>
    <mergeCell ref="P122:AI122"/>
    <mergeCell ref="AJ122:AL122"/>
    <mergeCell ref="AM122:AP122"/>
    <mergeCell ref="AR122:AS122"/>
    <mergeCell ref="B113:AQ113"/>
    <mergeCell ref="B114:E114"/>
    <mergeCell ref="G114:AI114"/>
    <mergeCell ref="AJ114:AS114"/>
    <mergeCell ref="B120:D120"/>
    <mergeCell ref="E120:O120"/>
    <mergeCell ref="P120:AI120"/>
    <mergeCell ref="AJ120:AL120"/>
    <mergeCell ref="AM120:AP120"/>
    <mergeCell ref="AR120:AS120"/>
    <mergeCell ref="AR118:AS118"/>
    <mergeCell ref="B119:D119"/>
    <mergeCell ref="E119:O119"/>
    <mergeCell ref="P119:AI119"/>
    <mergeCell ref="AJ119:AL119"/>
    <mergeCell ref="AM119:AP119"/>
    <mergeCell ref="AR119:AS119"/>
    <mergeCell ref="B116:AS116"/>
    <mergeCell ref="B121:D121"/>
    <mergeCell ref="E121:O121"/>
    <mergeCell ref="P121:AI121"/>
    <mergeCell ref="AJ121:AL121"/>
    <mergeCell ref="AM121:AP121"/>
    <mergeCell ref="AR121:AS121"/>
    <mergeCell ref="B129:AS129"/>
    <mergeCell ref="B130:W130"/>
    <mergeCell ref="B132:C132"/>
    <mergeCell ref="D132:L132"/>
    <mergeCell ref="M132:AG132"/>
    <mergeCell ref="AH132:AJ132"/>
    <mergeCell ref="AK132:AN132"/>
    <mergeCell ref="AP132:AR132"/>
    <mergeCell ref="B124:AR124"/>
    <mergeCell ref="B127:E127"/>
    <mergeCell ref="G127:AI127"/>
    <mergeCell ref="AJ127:AS127"/>
    <mergeCell ref="B123:D123"/>
    <mergeCell ref="E123:O123"/>
    <mergeCell ref="P123:AI123"/>
    <mergeCell ref="AJ123:AL123"/>
    <mergeCell ref="AM123:AP123"/>
    <mergeCell ref="AR123:AS123"/>
    <mergeCell ref="AP135:AR135"/>
    <mergeCell ref="B136:C136"/>
    <mergeCell ref="D136:L136"/>
    <mergeCell ref="M136:AG136"/>
    <mergeCell ref="AH136:AJ136"/>
    <mergeCell ref="AK136:AN136"/>
    <mergeCell ref="AP136:AR136"/>
    <mergeCell ref="B135:C135"/>
    <mergeCell ref="D135:L135"/>
    <mergeCell ref="M135:AG135"/>
    <mergeCell ref="AH135:AJ135"/>
    <mergeCell ref="AK135:AN135"/>
    <mergeCell ref="AP133:AR133"/>
    <mergeCell ref="B134:C134"/>
    <mergeCell ref="D134:L134"/>
    <mergeCell ref="M134:AG134"/>
    <mergeCell ref="AH134:AJ134"/>
    <mergeCell ref="AK134:AN134"/>
    <mergeCell ref="AP134:AR134"/>
    <mergeCell ref="B133:C133"/>
    <mergeCell ref="D133:L133"/>
    <mergeCell ref="M133:AG133"/>
    <mergeCell ref="AH133:AJ133"/>
    <mergeCell ref="AK133:AN133"/>
    <mergeCell ref="AP139:AR139"/>
    <mergeCell ref="B140:C140"/>
    <mergeCell ref="D140:L140"/>
    <mergeCell ref="M140:AG140"/>
    <mergeCell ref="AH140:AJ140"/>
    <mergeCell ref="AK140:AN140"/>
    <mergeCell ref="AP140:AR140"/>
    <mergeCell ref="B139:C139"/>
    <mergeCell ref="D139:L139"/>
    <mergeCell ref="M139:AG139"/>
    <mergeCell ref="AH139:AJ139"/>
    <mergeCell ref="AK139:AN139"/>
    <mergeCell ref="AP137:AR137"/>
    <mergeCell ref="B138:C138"/>
    <mergeCell ref="D138:L138"/>
    <mergeCell ref="M138:AG138"/>
    <mergeCell ref="AH138:AJ138"/>
    <mergeCell ref="AK138:AN138"/>
    <mergeCell ref="AP138:AR138"/>
    <mergeCell ref="B137:C137"/>
    <mergeCell ref="D137:L137"/>
    <mergeCell ref="M137:AG137"/>
    <mergeCell ref="AH137:AJ137"/>
    <mergeCell ref="AK137:AN137"/>
    <mergeCell ref="AP143:AR143"/>
    <mergeCell ref="B144:C144"/>
    <mergeCell ref="D144:L144"/>
    <mergeCell ref="M144:AG144"/>
    <mergeCell ref="AH144:AJ144"/>
    <mergeCell ref="AK144:AN144"/>
    <mergeCell ref="AP144:AR144"/>
    <mergeCell ref="B143:C143"/>
    <mergeCell ref="D143:L143"/>
    <mergeCell ref="M143:AG143"/>
    <mergeCell ref="AH143:AJ143"/>
    <mergeCell ref="AK143:AN143"/>
    <mergeCell ref="AP141:AR141"/>
    <mergeCell ref="B142:C142"/>
    <mergeCell ref="D142:L142"/>
    <mergeCell ref="M142:AG142"/>
    <mergeCell ref="AH142:AJ142"/>
    <mergeCell ref="AK142:AN142"/>
    <mergeCell ref="AP142:AR142"/>
    <mergeCell ref="B141:C141"/>
    <mergeCell ref="D141:L141"/>
    <mergeCell ref="M141:AG141"/>
    <mergeCell ref="AH141:AJ141"/>
    <mergeCell ref="AK141:AN141"/>
    <mergeCell ref="AP147:AR147"/>
    <mergeCell ref="B148:C148"/>
    <mergeCell ref="D148:L148"/>
    <mergeCell ref="M148:AG148"/>
    <mergeCell ref="AH148:AJ148"/>
    <mergeCell ref="AK148:AN148"/>
    <mergeCell ref="AP148:AR148"/>
    <mergeCell ref="B147:C147"/>
    <mergeCell ref="D147:L147"/>
    <mergeCell ref="M147:AG147"/>
    <mergeCell ref="AH147:AJ147"/>
    <mergeCell ref="AK147:AN147"/>
    <mergeCell ref="AP145:AR145"/>
    <mergeCell ref="B146:C146"/>
    <mergeCell ref="D146:L146"/>
    <mergeCell ref="M146:AG146"/>
    <mergeCell ref="AH146:AJ146"/>
    <mergeCell ref="AK146:AN146"/>
    <mergeCell ref="AP146:AR146"/>
    <mergeCell ref="B145:C145"/>
    <mergeCell ref="D145:L145"/>
    <mergeCell ref="M145:AG145"/>
    <mergeCell ref="AH145:AJ145"/>
    <mergeCell ref="AK145:AN145"/>
    <mergeCell ref="AP151:AR151"/>
    <mergeCell ref="B152:C152"/>
    <mergeCell ref="D152:L152"/>
    <mergeCell ref="M152:AG152"/>
    <mergeCell ref="AH152:AJ152"/>
    <mergeCell ref="AK152:AN152"/>
    <mergeCell ref="AP152:AR152"/>
    <mergeCell ref="B151:C151"/>
    <mergeCell ref="D151:L151"/>
    <mergeCell ref="M151:AG151"/>
    <mergeCell ref="AH151:AJ151"/>
    <mergeCell ref="AK151:AN151"/>
    <mergeCell ref="AP149:AR149"/>
    <mergeCell ref="B150:C150"/>
    <mergeCell ref="D150:L150"/>
    <mergeCell ref="M150:AG150"/>
    <mergeCell ref="AH150:AJ150"/>
    <mergeCell ref="AK150:AN150"/>
    <mergeCell ref="AP150:AR150"/>
    <mergeCell ref="B149:C149"/>
    <mergeCell ref="D149:L149"/>
    <mergeCell ref="M149:AG149"/>
    <mergeCell ref="AH149:AJ149"/>
    <mergeCell ref="AK149:AN149"/>
    <mergeCell ref="AP155:AR155"/>
    <mergeCell ref="B156:C156"/>
    <mergeCell ref="D156:L156"/>
    <mergeCell ref="M156:AG156"/>
    <mergeCell ref="AH156:AJ156"/>
    <mergeCell ref="AK156:AN156"/>
    <mergeCell ref="AP156:AR156"/>
    <mergeCell ref="B155:C155"/>
    <mergeCell ref="D155:L155"/>
    <mergeCell ref="M155:AG155"/>
    <mergeCell ref="AH155:AJ155"/>
    <mergeCell ref="AK155:AN155"/>
    <mergeCell ref="AP153:AR153"/>
    <mergeCell ref="B154:C154"/>
    <mergeCell ref="D154:L154"/>
    <mergeCell ref="M154:AG154"/>
    <mergeCell ref="AH154:AJ154"/>
    <mergeCell ref="AK154:AN154"/>
    <mergeCell ref="AP154:AR154"/>
    <mergeCell ref="B153:C153"/>
    <mergeCell ref="D153:L153"/>
    <mergeCell ref="M153:AG153"/>
    <mergeCell ref="AH153:AJ153"/>
    <mergeCell ref="AK153:AN153"/>
    <mergeCell ref="AP159:AR159"/>
    <mergeCell ref="B160:C160"/>
    <mergeCell ref="D160:L160"/>
    <mergeCell ref="M160:AG160"/>
    <mergeCell ref="AH160:AJ160"/>
    <mergeCell ref="AK160:AN160"/>
    <mergeCell ref="AP160:AR160"/>
    <mergeCell ref="B159:C159"/>
    <mergeCell ref="D159:L159"/>
    <mergeCell ref="M159:AG159"/>
    <mergeCell ref="AH159:AJ159"/>
    <mergeCell ref="AK159:AN159"/>
    <mergeCell ref="AP157:AR157"/>
    <mergeCell ref="B158:C158"/>
    <mergeCell ref="D158:L158"/>
    <mergeCell ref="M158:AG158"/>
    <mergeCell ref="AH158:AJ158"/>
    <mergeCell ref="AK158:AN158"/>
    <mergeCell ref="AP158:AR158"/>
    <mergeCell ref="B157:C157"/>
    <mergeCell ref="D157:L157"/>
    <mergeCell ref="M157:AG157"/>
    <mergeCell ref="AH157:AJ157"/>
    <mergeCell ref="AK157:AN157"/>
    <mergeCell ref="AP163:AR163"/>
    <mergeCell ref="B164:C164"/>
    <mergeCell ref="D164:L164"/>
    <mergeCell ref="M164:AG164"/>
    <mergeCell ref="AH164:AJ164"/>
    <mergeCell ref="AK164:AN164"/>
    <mergeCell ref="AP164:AR164"/>
    <mergeCell ref="B163:C163"/>
    <mergeCell ref="D163:L163"/>
    <mergeCell ref="M163:AG163"/>
    <mergeCell ref="AH163:AJ163"/>
    <mergeCell ref="AK163:AN163"/>
    <mergeCell ref="AP161:AR161"/>
    <mergeCell ref="B162:C162"/>
    <mergeCell ref="D162:L162"/>
    <mergeCell ref="M162:AG162"/>
    <mergeCell ref="AH162:AJ162"/>
    <mergeCell ref="AK162:AN162"/>
    <mergeCell ref="AP162:AR162"/>
    <mergeCell ref="B161:C161"/>
    <mergeCell ref="D161:L161"/>
    <mergeCell ref="M161:AG161"/>
    <mergeCell ref="AH161:AJ161"/>
    <mergeCell ref="AK161:AN161"/>
    <mergeCell ref="AP170:AR170"/>
    <mergeCell ref="B171:C171"/>
    <mergeCell ref="D171:L171"/>
    <mergeCell ref="M171:AG171"/>
    <mergeCell ref="AH171:AJ171"/>
    <mergeCell ref="AK171:AN171"/>
    <mergeCell ref="AP171:AR171"/>
    <mergeCell ref="B169:Q169"/>
    <mergeCell ref="B170:C170"/>
    <mergeCell ref="D170:L170"/>
    <mergeCell ref="M170:AG170"/>
    <mergeCell ref="AH170:AJ170"/>
    <mergeCell ref="AK170:AN170"/>
    <mergeCell ref="AP173:AR173"/>
    <mergeCell ref="B174:C174"/>
    <mergeCell ref="D174:L174"/>
    <mergeCell ref="M174:AG174"/>
    <mergeCell ref="AH174:AJ174"/>
    <mergeCell ref="AK174:AN174"/>
    <mergeCell ref="AP174:AR174"/>
    <mergeCell ref="B173:C173"/>
    <mergeCell ref="D173:L173"/>
    <mergeCell ref="M173:AG173"/>
    <mergeCell ref="AH173:AJ173"/>
    <mergeCell ref="AK173:AN173"/>
    <mergeCell ref="B172:C172"/>
    <mergeCell ref="D172:L172"/>
    <mergeCell ref="M172:AG172"/>
    <mergeCell ref="AH172:AJ172"/>
    <mergeCell ref="AK172:AN172"/>
    <mergeCell ref="AP172:AR172"/>
    <mergeCell ref="AP177:AR177"/>
    <mergeCell ref="B178:C178"/>
    <mergeCell ref="D178:L178"/>
    <mergeCell ref="M178:AG178"/>
    <mergeCell ref="AH178:AJ178"/>
    <mergeCell ref="AK178:AN178"/>
    <mergeCell ref="AP178:AR178"/>
    <mergeCell ref="B177:C177"/>
    <mergeCell ref="D177:L177"/>
    <mergeCell ref="M177:AG177"/>
    <mergeCell ref="AH177:AJ177"/>
    <mergeCell ref="AK177:AN177"/>
    <mergeCell ref="AP175:AR175"/>
    <mergeCell ref="B176:C176"/>
    <mergeCell ref="D176:L176"/>
    <mergeCell ref="M176:AG176"/>
    <mergeCell ref="AH176:AJ176"/>
    <mergeCell ref="AK176:AN176"/>
    <mergeCell ref="AP176:AR176"/>
    <mergeCell ref="B175:C175"/>
    <mergeCell ref="D175:L175"/>
    <mergeCell ref="M175:AG175"/>
    <mergeCell ref="AH175:AJ175"/>
    <mergeCell ref="AK175:AN175"/>
    <mergeCell ref="AP181:AR181"/>
    <mergeCell ref="B182:C182"/>
    <mergeCell ref="D182:L182"/>
    <mergeCell ref="M182:AG182"/>
    <mergeCell ref="AH182:AJ182"/>
    <mergeCell ref="AK182:AN182"/>
    <mergeCell ref="AP182:AR182"/>
    <mergeCell ref="B181:C181"/>
    <mergeCell ref="D181:L181"/>
    <mergeCell ref="M181:AG181"/>
    <mergeCell ref="AH181:AJ181"/>
    <mergeCell ref="AK181:AN181"/>
    <mergeCell ref="AP179:AR179"/>
    <mergeCell ref="B180:C180"/>
    <mergeCell ref="D180:L180"/>
    <mergeCell ref="M180:AG180"/>
    <mergeCell ref="AH180:AJ180"/>
    <mergeCell ref="AK180:AN180"/>
    <mergeCell ref="AP180:AR180"/>
    <mergeCell ref="B179:C179"/>
    <mergeCell ref="D179:L179"/>
    <mergeCell ref="M179:AG179"/>
    <mergeCell ref="AH179:AJ179"/>
    <mergeCell ref="AK179:AN179"/>
    <mergeCell ref="AP185:AR185"/>
    <mergeCell ref="B186:C186"/>
    <mergeCell ref="D186:L186"/>
    <mergeCell ref="M186:AG186"/>
    <mergeCell ref="AH186:AJ186"/>
    <mergeCell ref="AK186:AN186"/>
    <mergeCell ref="AP186:AR186"/>
    <mergeCell ref="B185:C185"/>
    <mergeCell ref="D185:L185"/>
    <mergeCell ref="M185:AG185"/>
    <mergeCell ref="AH185:AJ185"/>
    <mergeCell ref="AK185:AN185"/>
    <mergeCell ref="AP183:AR183"/>
    <mergeCell ref="B184:C184"/>
    <mergeCell ref="D184:L184"/>
    <mergeCell ref="M184:AG184"/>
    <mergeCell ref="AH184:AJ184"/>
    <mergeCell ref="AK184:AN184"/>
    <mergeCell ref="AP184:AR184"/>
    <mergeCell ref="B183:C183"/>
    <mergeCell ref="D183:L183"/>
    <mergeCell ref="M183:AG183"/>
    <mergeCell ref="AH183:AJ183"/>
    <mergeCell ref="AK183:AN183"/>
    <mergeCell ref="AP189:AR189"/>
    <mergeCell ref="B190:C190"/>
    <mergeCell ref="D190:L190"/>
    <mergeCell ref="M190:AG190"/>
    <mergeCell ref="AH190:AJ190"/>
    <mergeCell ref="AK190:AN190"/>
    <mergeCell ref="AP190:AR190"/>
    <mergeCell ref="B189:C189"/>
    <mergeCell ref="D189:L189"/>
    <mergeCell ref="M189:AG189"/>
    <mergeCell ref="AH189:AJ189"/>
    <mergeCell ref="AK189:AN189"/>
    <mergeCell ref="AP187:AR187"/>
    <mergeCell ref="B188:C188"/>
    <mergeCell ref="D188:L188"/>
    <mergeCell ref="M188:AG188"/>
    <mergeCell ref="AH188:AJ188"/>
    <mergeCell ref="AK188:AN188"/>
    <mergeCell ref="AP188:AR188"/>
    <mergeCell ref="B187:C187"/>
    <mergeCell ref="D187:L187"/>
    <mergeCell ref="M187:AG187"/>
    <mergeCell ref="AH187:AJ187"/>
    <mergeCell ref="AK187:AN187"/>
    <mergeCell ref="AP198:AR198"/>
    <mergeCell ref="B199:C199"/>
    <mergeCell ref="D199:L199"/>
    <mergeCell ref="M199:AG199"/>
    <mergeCell ref="AH199:AJ199"/>
    <mergeCell ref="AK199:AN199"/>
    <mergeCell ref="AP199:AR199"/>
    <mergeCell ref="B196:AA196"/>
    <mergeCell ref="B198:C198"/>
    <mergeCell ref="D198:L198"/>
    <mergeCell ref="M198:AG198"/>
    <mergeCell ref="AH198:AJ198"/>
    <mergeCell ref="AK198:AN198"/>
    <mergeCell ref="B191:AR191"/>
    <mergeCell ref="B194:E194"/>
    <mergeCell ref="G194:AI194"/>
    <mergeCell ref="AJ194:AS194"/>
    <mergeCell ref="AP201:AR201"/>
    <mergeCell ref="B202:C202"/>
    <mergeCell ref="D202:L202"/>
    <mergeCell ref="M202:AG202"/>
    <mergeCell ref="AH202:AJ202"/>
    <mergeCell ref="AK202:AN202"/>
    <mergeCell ref="AP202:AR202"/>
    <mergeCell ref="B201:C201"/>
    <mergeCell ref="D201:L201"/>
    <mergeCell ref="M201:AG201"/>
    <mergeCell ref="AH201:AJ201"/>
    <mergeCell ref="AK201:AN201"/>
    <mergeCell ref="B200:C200"/>
    <mergeCell ref="D200:L200"/>
    <mergeCell ref="M200:AG200"/>
    <mergeCell ref="AH200:AJ200"/>
    <mergeCell ref="AK200:AN200"/>
    <mergeCell ref="AP200:AR200"/>
    <mergeCell ref="AP205:AR205"/>
    <mergeCell ref="B206:C206"/>
    <mergeCell ref="D206:L206"/>
    <mergeCell ref="M206:AG206"/>
    <mergeCell ref="AH206:AJ206"/>
    <mergeCell ref="AK206:AN206"/>
    <mergeCell ref="AP206:AR206"/>
    <mergeCell ref="B205:C205"/>
    <mergeCell ref="D205:L205"/>
    <mergeCell ref="M205:AG205"/>
    <mergeCell ref="AH205:AJ205"/>
    <mergeCell ref="AK205:AN205"/>
    <mergeCell ref="AP203:AR203"/>
    <mergeCell ref="B204:C204"/>
    <mergeCell ref="D204:L204"/>
    <mergeCell ref="M204:AG204"/>
    <mergeCell ref="AH204:AJ204"/>
    <mergeCell ref="AK204:AN204"/>
    <mergeCell ref="AP204:AR204"/>
    <mergeCell ref="B203:C203"/>
    <mergeCell ref="D203:L203"/>
    <mergeCell ref="M203:AG203"/>
    <mergeCell ref="AH203:AJ203"/>
    <mergeCell ref="AK203:AN203"/>
    <mergeCell ref="AP207:AR207"/>
    <mergeCell ref="B208:C208"/>
    <mergeCell ref="D208:L208"/>
    <mergeCell ref="M208:AG208"/>
    <mergeCell ref="AH208:AJ208"/>
    <mergeCell ref="AK208:AN208"/>
    <mergeCell ref="AP208:AR208"/>
    <mergeCell ref="B207:C207"/>
    <mergeCell ref="D207:L207"/>
    <mergeCell ref="M207:AG207"/>
    <mergeCell ref="AH207:AJ207"/>
    <mergeCell ref="AK207:AN207"/>
    <mergeCell ref="B223:AS223"/>
    <mergeCell ref="B225:D225"/>
    <mergeCell ref="E225:O225"/>
    <mergeCell ref="P225:AI225"/>
    <mergeCell ref="AJ216:AL216"/>
    <mergeCell ref="AM216:AP216"/>
    <mergeCell ref="AR216:AS216"/>
    <mergeCell ref="B213:AS213"/>
    <mergeCell ref="B215:D215"/>
    <mergeCell ref="E215:O215"/>
    <mergeCell ref="P215:AI215"/>
    <mergeCell ref="AJ215:AL215"/>
    <mergeCell ref="AM215:AP215"/>
    <mergeCell ref="AR215:AS215"/>
    <mergeCell ref="B8:AQ8"/>
    <mergeCell ref="AR8:AS8"/>
    <mergeCell ref="B37:AQ37"/>
    <mergeCell ref="AR37:AS37"/>
    <mergeCell ref="B49:AR49"/>
    <mergeCell ref="B218:D218"/>
    <mergeCell ref="E218:O218"/>
    <mergeCell ref="P218:AI218"/>
    <mergeCell ref="AJ218:AL218"/>
    <mergeCell ref="AM218:AP218"/>
    <mergeCell ref="AR218:AS218"/>
    <mergeCell ref="B217:D217"/>
    <mergeCell ref="E217:O217"/>
    <mergeCell ref="P217:AI217"/>
    <mergeCell ref="AJ217:AL217"/>
    <mergeCell ref="AM217:AP217"/>
    <mergeCell ref="AR217:AS217"/>
    <mergeCell ref="B216:D216"/>
    <mergeCell ref="E216:O216"/>
    <mergeCell ref="P216:AI216"/>
    <mergeCell ref="B209:AR209"/>
    <mergeCell ref="B211:E211"/>
    <mergeCell ref="G211:AI211"/>
    <mergeCell ref="AJ211:AS211"/>
  </mergeCells>
  <pageMargins left="0" right="0" top="0" bottom="0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3</vt:i4>
      </vt:variant>
    </vt:vector>
  </HeadingPairs>
  <TitlesOfParts>
    <vt:vector size="10" baseType="lpstr">
      <vt:lpstr>CELKOVÁ REKAPITULACE</vt:lpstr>
      <vt:lpstr>KRYCÍ LIST -  SILNOPROUD</vt:lpstr>
      <vt:lpstr>SILNOPROUD ROZPOČET</vt:lpstr>
      <vt:lpstr>KRYCÍ LIST -  STAVEBNÍ PRÁCE</vt:lpstr>
      <vt:lpstr>STAVEBNÍ ROZPOČET</vt:lpstr>
      <vt:lpstr>KRYCÍ LIST -  SLABOPROUD</vt:lpstr>
      <vt:lpstr>SLABOPROUD ROZPOČET</vt:lpstr>
      <vt:lpstr>'SILNOPROUD ROZPOČET'!Názvy_tisku</vt:lpstr>
      <vt:lpstr>'SLABOPROUD ROZPOČET'!Názvy_tisku</vt:lpstr>
      <vt:lpstr>'SILNOPROUD ROZPOČET'!Oblast_tisku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 Novotný</dc:creator>
  <cp:lastModifiedBy>Novotná Hana</cp:lastModifiedBy>
  <dcterms:created xsi:type="dcterms:W3CDTF">2023-06-02T08:55:29Z</dcterms:created>
  <dcterms:modified xsi:type="dcterms:W3CDTF">2023-06-16T08:42:35Z</dcterms:modified>
</cp:coreProperties>
</file>