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 Výměna oken na DM r.2023\"/>
    </mc:Choice>
  </mc:AlternateContent>
  <xr:revisionPtr revIDLastSave="0" documentId="13_ncr:1_{4EB2240F-AA48-4109-8B11-2B358C156F6D}" xr6:coauthVersionLast="36" xr6:coauthVersionMax="36" xr10:uidLastSave="{00000000-0000-0000-0000-000000000000}"/>
  <bookViews>
    <workbookView xWindow="0" yWindow="0" windowWidth="18465" windowHeight="44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Pol'!$A$1:$U$70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Delta="1E-4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" i="1" l="1"/>
  <c r="I19" i="1"/>
  <c r="I21" i="1"/>
  <c r="G32" i="12" l="1"/>
  <c r="G35" i="12"/>
  <c r="G30" i="12"/>
  <c r="G51" i="12" l="1"/>
  <c r="G52" i="12"/>
  <c r="G53" i="12"/>
  <c r="G54" i="12"/>
  <c r="G49" i="12"/>
  <c r="G50" i="12"/>
  <c r="G48" i="12"/>
  <c r="G47" i="12"/>
  <c r="G46" i="12"/>
  <c r="G45" i="12"/>
  <c r="I49" i="12"/>
  <c r="K49" i="12"/>
  <c r="I48" i="12"/>
  <c r="K48" i="12"/>
  <c r="I47" i="12"/>
  <c r="K47" i="12"/>
  <c r="I46" i="12"/>
  <c r="K46" i="12"/>
  <c r="I45" i="12"/>
  <c r="K45" i="12"/>
  <c r="AD66" i="12" l="1"/>
  <c r="G39" i="1" s="1"/>
  <c r="G40" i="1" s="1"/>
  <c r="G25" i="1" s="1"/>
  <c r="G26" i="1" s="1"/>
  <c r="G9" i="12"/>
  <c r="I9" i="12"/>
  <c r="K9" i="12"/>
  <c r="Q9" i="12"/>
  <c r="U9" i="12"/>
  <c r="G10" i="12"/>
  <c r="M10" i="12" s="1"/>
  <c r="I10" i="12"/>
  <c r="K10" i="12"/>
  <c r="Q10" i="12"/>
  <c r="U10" i="12"/>
  <c r="G12" i="12"/>
  <c r="I12" i="12"/>
  <c r="K12" i="12"/>
  <c r="Q12" i="12"/>
  <c r="U12" i="12"/>
  <c r="F13" i="12"/>
  <c r="G13" i="12" s="1"/>
  <c r="M13" i="12" s="1"/>
  <c r="I13" i="12"/>
  <c r="K13" i="12"/>
  <c r="Q13" i="12"/>
  <c r="U13" i="12"/>
  <c r="F14" i="12"/>
  <c r="G14" i="12" s="1"/>
  <c r="M14" i="12" s="1"/>
  <c r="I14" i="12"/>
  <c r="K14" i="12"/>
  <c r="Q14" i="12"/>
  <c r="U14" i="12"/>
  <c r="F15" i="12"/>
  <c r="G15" i="12" s="1"/>
  <c r="M15" i="12" s="1"/>
  <c r="I15" i="12"/>
  <c r="K15" i="12"/>
  <c r="Q15" i="12"/>
  <c r="U15" i="12"/>
  <c r="G17" i="12"/>
  <c r="M17" i="12" s="1"/>
  <c r="I17" i="12"/>
  <c r="K17" i="12"/>
  <c r="Q17" i="12"/>
  <c r="U17" i="12"/>
  <c r="G18" i="12"/>
  <c r="M18" i="12" s="1"/>
  <c r="I18" i="12"/>
  <c r="K18" i="12"/>
  <c r="Q18" i="12"/>
  <c r="U18" i="12"/>
  <c r="F19" i="12"/>
  <c r="G19" i="12" s="1"/>
  <c r="M19" i="12" s="1"/>
  <c r="I19" i="12"/>
  <c r="K19" i="12"/>
  <c r="Q19" i="12"/>
  <c r="U19" i="12"/>
  <c r="F20" i="12"/>
  <c r="G20" i="12" s="1"/>
  <c r="M20" i="12" s="1"/>
  <c r="I20" i="12"/>
  <c r="K20" i="12"/>
  <c r="Q20" i="12"/>
  <c r="U20" i="12"/>
  <c r="F22" i="12"/>
  <c r="G22" i="12" s="1"/>
  <c r="M22" i="12" s="1"/>
  <c r="I22" i="12"/>
  <c r="K22" i="12"/>
  <c r="Q22" i="12"/>
  <c r="U22" i="12"/>
  <c r="F23" i="12"/>
  <c r="G23" i="12" s="1"/>
  <c r="M23" i="12" s="1"/>
  <c r="I23" i="12"/>
  <c r="K23" i="12"/>
  <c r="Q23" i="12"/>
  <c r="U23" i="12"/>
  <c r="F24" i="12"/>
  <c r="G24" i="12" s="1"/>
  <c r="M24" i="12" s="1"/>
  <c r="I24" i="12"/>
  <c r="K24" i="12"/>
  <c r="Q24" i="12"/>
  <c r="U24" i="12"/>
  <c r="G25" i="12"/>
  <c r="M25" i="12" s="1"/>
  <c r="I25" i="12"/>
  <c r="K25" i="12"/>
  <c r="Q25" i="12"/>
  <c r="U25" i="12"/>
  <c r="G26" i="12"/>
  <c r="M26" i="12" s="1"/>
  <c r="I26" i="12"/>
  <c r="K26" i="12"/>
  <c r="Q26" i="12"/>
  <c r="U26" i="12"/>
  <c r="G27" i="12"/>
  <c r="M27" i="12" s="1"/>
  <c r="I27" i="12"/>
  <c r="K27" i="12"/>
  <c r="Q27" i="12"/>
  <c r="U27" i="12"/>
  <c r="F28" i="12"/>
  <c r="G28" i="12" s="1"/>
  <c r="M28" i="12" s="1"/>
  <c r="I28" i="12"/>
  <c r="K28" i="12"/>
  <c r="Q28" i="12"/>
  <c r="U28" i="12"/>
  <c r="G31" i="12"/>
  <c r="G29" i="12" s="1"/>
  <c r="I31" i="12"/>
  <c r="K31" i="12"/>
  <c r="Q31" i="12"/>
  <c r="U31" i="12"/>
  <c r="M32" i="12"/>
  <c r="I32" i="12"/>
  <c r="K32" i="12"/>
  <c r="Q32" i="12"/>
  <c r="U32" i="12"/>
  <c r="G33" i="12"/>
  <c r="M33" i="12" s="1"/>
  <c r="I33" i="12"/>
  <c r="K33" i="12"/>
  <c r="Q33" i="12"/>
  <c r="U33" i="12"/>
  <c r="M35" i="12"/>
  <c r="I35" i="12"/>
  <c r="K35" i="12"/>
  <c r="Q35" i="12"/>
  <c r="U35" i="12"/>
  <c r="G36" i="12"/>
  <c r="I36" i="12"/>
  <c r="K36" i="12"/>
  <c r="Q36" i="12"/>
  <c r="U36" i="12"/>
  <c r="F37" i="12"/>
  <c r="G37" i="12" s="1"/>
  <c r="M37" i="12" s="1"/>
  <c r="I37" i="12"/>
  <c r="K37" i="12"/>
  <c r="Q37" i="12"/>
  <c r="U37" i="12"/>
  <c r="F38" i="12"/>
  <c r="G38" i="12" s="1"/>
  <c r="M38" i="12" s="1"/>
  <c r="I38" i="12"/>
  <c r="K38" i="12"/>
  <c r="Q38" i="12"/>
  <c r="U38" i="12"/>
  <c r="G39" i="12"/>
  <c r="M39" i="12" s="1"/>
  <c r="I39" i="12"/>
  <c r="K39" i="12"/>
  <c r="Q39" i="12"/>
  <c r="U39" i="12"/>
  <c r="G40" i="12"/>
  <c r="M40" i="12" s="1"/>
  <c r="I40" i="12"/>
  <c r="K40" i="12"/>
  <c r="Q40" i="12"/>
  <c r="U40" i="12"/>
  <c r="G42" i="12"/>
  <c r="G41" i="12" s="1"/>
  <c r="I42" i="12"/>
  <c r="K42" i="12"/>
  <c r="Q42" i="12"/>
  <c r="U42" i="12"/>
  <c r="G43" i="12"/>
  <c r="M43" i="12" s="1"/>
  <c r="I43" i="12"/>
  <c r="K43" i="12"/>
  <c r="Q43" i="12"/>
  <c r="U43" i="12"/>
  <c r="G44" i="12"/>
  <c r="M44" i="12" s="1"/>
  <c r="I44" i="12"/>
  <c r="K44" i="12"/>
  <c r="Q44" i="12"/>
  <c r="U44" i="12"/>
  <c r="F56" i="12"/>
  <c r="G56" i="12" s="1"/>
  <c r="I56" i="12"/>
  <c r="K56" i="12"/>
  <c r="Q56" i="12"/>
  <c r="U56" i="12"/>
  <c r="G57" i="12"/>
  <c r="M57" i="12" s="1"/>
  <c r="I57" i="12"/>
  <c r="K57" i="12"/>
  <c r="Q57" i="12"/>
  <c r="U57" i="12"/>
  <c r="G59" i="12"/>
  <c r="M59" i="12" s="1"/>
  <c r="I59" i="12"/>
  <c r="K59" i="12"/>
  <c r="Q59" i="12"/>
  <c r="U59" i="12"/>
  <c r="F60" i="12"/>
  <c r="G60" i="12" s="1"/>
  <c r="M60" i="12" s="1"/>
  <c r="I60" i="12"/>
  <c r="K60" i="12"/>
  <c r="Q60" i="12"/>
  <c r="U60" i="12"/>
  <c r="F61" i="12"/>
  <c r="G61" i="12" s="1"/>
  <c r="M61" i="12" s="1"/>
  <c r="I61" i="12"/>
  <c r="K61" i="12"/>
  <c r="Q61" i="12"/>
  <c r="U61" i="12"/>
  <c r="F62" i="12"/>
  <c r="G62" i="12" s="1"/>
  <c r="M62" i="12" s="1"/>
  <c r="I62" i="12"/>
  <c r="K62" i="12"/>
  <c r="Q62" i="12"/>
  <c r="U62" i="12"/>
  <c r="F63" i="12"/>
  <c r="G63" i="12" s="1"/>
  <c r="M63" i="12" s="1"/>
  <c r="I63" i="12"/>
  <c r="K63" i="12"/>
  <c r="Q63" i="12"/>
  <c r="U63" i="12"/>
  <c r="F64" i="12"/>
  <c r="G64" i="12" s="1"/>
  <c r="M64" i="12" s="1"/>
  <c r="I64" i="12"/>
  <c r="K64" i="12"/>
  <c r="Q64" i="12"/>
  <c r="U64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M36" i="12" l="1"/>
  <c r="G34" i="12"/>
  <c r="I56" i="1" s="1"/>
  <c r="I55" i="1"/>
  <c r="M12" i="12"/>
  <c r="M11" i="12" s="1"/>
  <c r="M42" i="12"/>
  <c r="M34" i="12" s="1"/>
  <c r="U8" i="12"/>
  <c r="O8" i="12"/>
  <c r="I8" i="12"/>
  <c r="G8" i="12"/>
  <c r="AC66" i="12"/>
  <c r="F39" i="1" s="1"/>
  <c r="I58" i="12"/>
  <c r="Q55" i="12"/>
  <c r="Q29" i="12"/>
  <c r="K29" i="12"/>
  <c r="U21" i="12"/>
  <c r="I21" i="12"/>
  <c r="U16" i="12"/>
  <c r="I16" i="12"/>
  <c r="U11" i="12"/>
  <c r="I11" i="12"/>
  <c r="U58" i="12"/>
  <c r="K55" i="12"/>
  <c r="U34" i="12"/>
  <c r="I34" i="12"/>
  <c r="Q58" i="12"/>
  <c r="K58" i="12"/>
  <c r="U55" i="12"/>
  <c r="I55" i="12"/>
  <c r="Q34" i="12"/>
  <c r="K34" i="12"/>
  <c r="U29" i="12"/>
  <c r="I29" i="12"/>
  <c r="Q21" i="12"/>
  <c r="K21" i="12"/>
  <c r="Q16" i="12"/>
  <c r="K16" i="12"/>
  <c r="Q11" i="12"/>
  <c r="K11" i="12"/>
  <c r="Q8" i="12"/>
  <c r="K8" i="12"/>
  <c r="M56" i="12"/>
  <c r="M55" i="12" s="1"/>
  <c r="G55" i="12"/>
  <c r="I57" i="1" s="1"/>
  <c r="M31" i="12"/>
  <c r="M29" i="12" s="1"/>
  <c r="M58" i="12"/>
  <c r="M21" i="12"/>
  <c r="M16" i="12"/>
  <c r="G16" i="12"/>
  <c r="I52" i="1" s="1"/>
  <c r="G11" i="12"/>
  <c r="M9" i="12"/>
  <c r="M8" i="12" s="1"/>
  <c r="G21" i="12"/>
  <c r="I53" i="1" s="1"/>
  <c r="G58" i="12"/>
  <c r="I58" i="1" s="1"/>
  <c r="G66" i="12" l="1"/>
  <c r="I48" i="1"/>
  <c r="H39" i="1"/>
  <c r="F40" i="1"/>
  <c r="I17" i="1"/>
  <c r="I59" i="1" l="1"/>
  <c r="G28" i="1"/>
  <c r="G24" i="1"/>
  <c r="G29" i="1" s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<sst xmlns="http://schemas.openxmlformats.org/spreadsheetml/2006/main" count="353" uniqueCount="195">
  <si>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</si>
  <si>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</si>
  <si>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</si>
  <si>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</si>
  <si>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</si>
  <si>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</si>
  <si>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</si>
  <si>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</si>
  <si>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</si>
  <si>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</si>
  <si>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</si>
  <si>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</si>
  <si>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</si>
  <si>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</si>
  <si>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</si>
  <si>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</si>
  <si>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</si>
  <si>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</si>
  <si>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</si>
  <si>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</si>
  <si>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</si>
  <si>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</si>
  <si>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</si>
  <si>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</si>
  <si>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</si>
  <si>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</si>
  <si>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</si>
  <si>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</si>
  <si>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</si>
  <si>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</si>
  <si>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</si>
  <si>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</si>
  <si>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</si>
  <si>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</si>
  <si>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</si>
  <si>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</si>
  <si>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</si>
  <si>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</si>
  <si>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</si>
  <si>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</si>
  <si>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</si>
  <si>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</si>
  <si>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</si>
  <si>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</si>
  <si>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</si>
  <si>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Výměna oken č.p.9, Vojkov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</si>
  <si>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</si>
  <si>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</si>
  <si>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</si>
  <si>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</si>
  <si>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</si>
  <si>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</si>
  <si>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</si>
  <si>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</si>
  <si>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</si>
  <si>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</si>
  <si>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</si>
  <si>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</si>
  <si>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</si>
  <si>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</si>
  <si>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</si>
  <si>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</si>
  <si>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</si>
  <si>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</si>
  <si>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</si>
  <si>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</si>
  <si>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</si>
  <si>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</si>
  <si>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</si>
  <si>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</si>
  <si>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</si>
  <si>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</si>
  <si>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</si>
  <si>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</si>
  <si>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</si>
  <si>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</si>
  <si>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</si>
  <si>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</si>
  <si>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</si>
  <si>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</si>
  <si>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</si>
  <si>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</si>
  <si>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</si>
  <si>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</si>
  <si>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</si>
  <si>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</si>
  <si>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</si>
  <si>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</si>
  <si>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</si>
  <si>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</si>
  <si>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</si>
  <si>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</si>
  <si>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</si>
  <si>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</si>
  <si>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</si>
  <si>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</si>
  <si>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</si>
  <si>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</si>
  <si>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</si>
  <si>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</si>
  <si>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</si>
  <si>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612425931R00</t>
  </si>
  <si>
    <t>m2</t>
  </si>
  <si>
    <t>POL1_0</t>
  </si>
  <si>
    <t>610991111R00</t>
  </si>
  <si>
    <t>622423522R00</t>
  </si>
  <si>
    <t>622412222R00</t>
  </si>
  <si>
    <t>622300155R00</t>
  </si>
  <si>
    <t>m</t>
  </si>
  <si>
    <t>283502845R</t>
  </si>
  <si>
    <t>POL3_0</t>
  </si>
  <si>
    <t>968061112R00</t>
  </si>
  <si>
    <t>kus</t>
  </si>
  <si>
    <t>968062354R00</t>
  </si>
  <si>
    <t>968062355R00</t>
  </si>
  <si>
    <t>968062356R00</t>
  </si>
  <si>
    <t>978013191R00</t>
  </si>
  <si>
    <t>979082111R00</t>
  </si>
  <si>
    <t>t</t>
  </si>
  <si>
    <t>979082121R00</t>
  </si>
  <si>
    <t>979011111R00</t>
  </si>
  <si>
    <t>979081111R00</t>
  </si>
  <si>
    <t>979081121R00</t>
  </si>
  <si>
    <t>979990107R00</t>
  </si>
  <si>
    <t>764410850R00</t>
  </si>
  <si>
    <t>764816133R00</t>
  </si>
  <si>
    <t>998764202R00</t>
  </si>
  <si>
    <t>766694121R00</t>
  </si>
  <si>
    <t>766694122R00</t>
  </si>
  <si>
    <t>R766 99993</t>
  </si>
  <si>
    <t>R766 99994</t>
  </si>
  <si>
    <t>766711001R00</t>
  </si>
  <si>
    <t>Montáž oken a balkonových dveří s vypěněním</t>
  </si>
  <si>
    <t>766601211RT2</t>
  </si>
  <si>
    <t>784191101R00</t>
  </si>
  <si>
    <t>784195212R00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</si>
  <si>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</si>
  <si>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</si>
  <si>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</si>
  <si>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</si>
  <si>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</si>
  <si>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</si>
  <si>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</si>
  <si>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</si>
  <si>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</si>
  <si>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</si>
  <si>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</si>
  <si>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005122010R</t>
  </si>
  <si>
    <t xml:space="preserve">Provoz objednatele </t>
  </si>
  <si>
    <t/>
  </si>
  <si>
    <t>SUM</t>
  </si>
  <si>
    <t>END</t>
  </si>
  <si>
    <t>U Stadionu 777 a 786, 266 37 Beroun</t>
  </si>
  <si>
    <t>cena/MJ</t>
  </si>
  <si>
    <t>Okna</t>
  </si>
  <si>
    <t>R766 10000</t>
  </si>
  <si>
    <t>okno bílé plastové dvoukřídlové, bez vnitřního členění, otevíravé a výklopné; zasklení-izolační vakuované trojsklo; kování: kliky z lehkých slitin, odstín bílá; rozměry: 1800/1600 mm; vnitřní a venkovní parapety</t>
  </si>
  <si>
    <t>okno bílé plastové; členění od shora 500 mm výklopné a pak 1100 mm dvoukřídlové, bez vnitřního členění, otevíravé a výklopné; zasklení-izolační vakuované trojsklo neprůhledné; kování: kliky z lehkých slitin-zamykatelné, odstín bílá; rozměry: 1800/1600 mm /koupelny/; vnitřní a venkovní parapety</t>
  </si>
  <si>
    <t>okno bílé plastové; členění od shora 500 mm výklopné a pak 1100 mm dvoukřídlové, bez vnitřního členění, otevíravé a výklopné; zasklení-izolační vakuované trojsklo neprůhledné; kování: kliky z lehkých slitin-zamykatelné, odstín bílá; rozměry: 1500/1600 mm /koupelny/; vnitřní a venkovní parapety</t>
  </si>
  <si>
    <t>okno bílé plastové dvoukřídlové, bez vnitřního členění, otevíravé a výklopné; zasklení-izolační vakuované trojsklo; kování: kliky z lehkých slitin, odstín bílá; rozměry: 1500/1600 mm; vnitřní a venkovní parapety</t>
  </si>
  <si>
    <t>okno bílé plastové dvoukřídlové, bez vnitřního členění, otevíravé a výklopné; zasklení-izolační vakuované trojsklo; kování: kliky z lehkých slitin, odstín bílá; rozměry: 1800/900 mm; bez venkovních parapetů</t>
  </si>
  <si>
    <t>okno bílé plastové jednokřídlové bez vnitřního členění, otevíravé a výklopné; zasklení-izolační vakuované trojsklo neprůhledné; kování: kliky z lehkých slitin, odstín bílá; rozměry: 550/1600 mm; vnitřní a venkovní parapety</t>
  </si>
  <si>
    <t>dveře bílé plastové jednokřídlové bez vnitřního členění, otevíravé a výklopné; zasklení-izolační vakuované trojsklo; kování: kliky z lehkých slitin, odstín bílá; rozměry: 900/2400 mm; vnitřní a venkovní parapety</t>
  </si>
  <si>
    <t>okno bílé plastové jednokřídlové, bez vnitřního členění,otevíravé a výklopné; zasklení-izolační vakuované trojsklo; kování: kliky z lehkých slitin, odstín bílá; rozměry: 830/850 mm; bez venkovních parapetů</t>
  </si>
  <si>
    <t>Montáž parapetních desek š.250mm</t>
  </si>
  <si>
    <t xml:space="preserve">Těsnění okenní spáry, int., a ext. , lepidlo vč. montáže </t>
  </si>
  <si>
    <t xml:space="preserve">ks </t>
  </si>
  <si>
    <t xml:space="preserve">Montáž venkovních parapetů č.210mm </t>
  </si>
  <si>
    <t xml:space="preserve">Demontáž dřevěných oken </t>
  </si>
  <si>
    <t xml:space="preserve">Přesun hmot </t>
  </si>
  <si>
    <t xml:space="preserve">Likvidace dřevěných oken </t>
  </si>
  <si>
    <t xml:space="preserve">Doprava </t>
  </si>
  <si>
    <t xml:space="preserve">Zednické začištění z vnitřní strany, tmelení z vnější strany </t>
  </si>
  <si>
    <t xml:space="preserve">Malba špalet, bílá barva </t>
  </si>
  <si>
    <t>O50</t>
  </si>
  <si>
    <t>O50a</t>
  </si>
  <si>
    <t>O51a</t>
  </si>
  <si>
    <t>O52</t>
  </si>
  <si>
    <t>O53</t>
  </si>
  <si>
    <t>O53a</t>
  </si>
  <si>
    <t>O54</t>
  </si>
  <si>
    <t>O56</t>
  </si>
  <si>
    <t>O57</t>
  </si>
  <si>
    <t>O58</t>
  </si>
  <si>
    <t>O59</t>
  </si>
  <si>
    <t>O60</t>
  </si>
  <si>
    <t>O61</t>
  </si>
  <si>
    <t xml:space="preserve">Demontáž luxférů </t>
  </si>
  <si>
    <t>Likvidace luxférů</t>
  </si>
  <si>
    <t>bm</t>
  </si>
  <si>
    <t>„Výměna oken včetně parapetů - pavilóny A+B v domově mládeže“</t>
  </si>
  <si>
    <t>477558415</t>
  </si>
  <si>
    <t>CZ47558415</t>
  </si>
  <si>
    <t>Obchodní akademie, Střední pedagogická škola a Jazyková škola s právem státní jazykové zkoušky Beroun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</si>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</sst>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0" fillId="3" borderId="35" xfId="0" applyFill="1" applyBorder="1"/>
    <xf numFmtId="49" fontId="0" fillId="3" borderId="35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6" xfId="0" applyFont="1" applyBorder="1" applyAlignment="1">
      <alignment vertical="top"/>
    </xf>
    <xf numFmtId="0" fontId="16" fillId="0" borderId="46" xfId="0" applyFont="1" applyBorder="1" applyAlignment="1">
      <alignment vertical="top" shrinkToFit="1"/>
    </xf>
    <xf numFmtId="164" fontId="16" fillId="0" borderId="46" xfId="0" applyNumberFormat="1" applyFont="1" applyBorder="1" applyAlignment="1">
      <alignment vertical="top" shrinkToFit="1"/>
    </xf>
    <xf numFmtId="4" fontId="16" fillId="4" borderId="46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0" fillId="3" borderId="46" xfId="0" applyFill="1" applyBorder="1" applyAlignment="1">
      <alignment vertical="top" shrinkToFit="1"/>
    </xf>
    <xf numFmtId="164" fontId="0" fillId="3" borderId="46" xfId="0" applyNumberFormat="1" applyFill="1" applyBorder="1" applyAlignment="1">
      <alignment vertical="top" shrinkToFit="1"/>
    </xf>
    <xf numFmtId="4" fontId="0" fillId="3" borderId="46" xfId="0" applyNumberFormat="1" applyFill="1" applyBorder="1" applyAlignment="1">
      <alignment vertical="top" shrinkToFit="1"/>
    </xf>
    <xf numFmtId="0" fontId="0" fillId="0" borderId="46" xfId="0" applyBorder="1" applyAlignment="1">
      <alignment vertical="top"/>
    </xf>
    <xf numFmtId="49" fontId="0" fillId="0" borderId="46" xfId="0" applyNumberFormat="1" applyBorder="1" applyAlignment="1">
      <alignment vertical="top"/>
    </xf>
    <xf numFmtId="0" fontId="8" fillId="3" borderId="46" xfId="0" applyFont="1" applyFill="1" applyBorder="1" applyAlignment="1">
      <alignment vertical="top"/>
    </xf>
    <xf numFmtId="49" fontId="8" fillId="3" borderId="46" xfId="0" applyNumberFormat="1" applyFont="1" applyFill="1" applyBorder="1" applyAlignment="1">
      <alignment vertical="top"/>
    </xf>
    <xf numFmtId="4" fontId="8" fillId="3" borderId="46" xfId="0" applyNumberFormat="1" applyFont="1" applyFill="1" applyBorder="1" applyAlignment="1">
      <alignment vertical="top"/>
    </xf>
    <xf numFmtId="0" fontId="0" fillId="6" borderId="46" xfId="0" applyFill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49" fontId="0" fillId="0" borderId="46" xfId="0" applyNumberFormat="1" applyBorder="1" applyAlignment="1">
      <alignment horizontal="left" vertical="top" wrapText="1"/>
    </xf>
    <xf numFmtId="0" fontId="16" fillId="6" borderId="46" xfId="0" applyFont="1" applyFill="1" applyBorder="1" applyAlignment="1">
      <alignment vertical="top"/>
    </xf>
    <xf numFmtId="49" fontId="8" fillId="6" borderId="46" xfId="0" applyNumberFormat="1" applyFont="1" applyFill="1" applyBorder="1" applyAlignment="1">
      <alignment horizontal="left" vertical="top" wrapText="1"/>
    </xf>
    <xf numFmtId="0" fontId="16" fillId="6" borderId="46" xfId="0" applyFont="1" applyFill="1" applyBorder="1" applyAlignment="1">
      <alignment vertical="top" shrinkToFit="1"/>
    </xf>
    <xf numFmtId="164" fontId="16" fillId="6" borderId="46" xfId="0" applyNumberFormat="1" applyFont="1" applyFill="1" applyBorder="1" applyAlignment="1">
      <alignment vertical="top" shrinkToFit="1"/>
    </xf>
    <xf numFmtId="4" fontId="16" fillId="6" borderId="46" xfId="0" applyNumberFormat="1" applyFont="1" applyFill="1" applyBorder="1" applyAlignment="1" applyProtection="1">
      <alignment vertical="top" shrinkToFit="1"/>
      <protection locked="0"/>
    </xf>
    <xf numFmtId="4" fontId="16" fillId="6" borderId="46" xfId="0" applyNumberFormat="1" applyFont="1" applyFill="1" applyBorder="1" applyAlignment="1">
      <alignment vertical="top" shrinkToFit="1"/>
    </xf>
    <xf numFmtId="0" fontId="0" fillId="6" borderId="46" xfId="0" applyFill="1" applyBorder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46" xfId="0" applyFont="1" applyBorder="1" applyAlignment="1">
      <alignment vertical="center" wrapText="1"/>
    </xf>
    <xf numFmtId="0" fontId="17" fillId="0" borderId="46" xfId="0" applyFont="1" applyBorder="1" applyAlignment="1">
      <alignment wrapText="1"/>
    </xf>
    <xf numFmtId="164" fontId="16" fillId="0" borderId="0" xfId="0" applyNumberFormat="1" applyFont="1" applyAlignment="1">
      <alignment vertical="top" shrinkToFit="1"/>
    </xf>
    <xf numFmtId="0" fontId="16" fillId="0" borderId="46" xfId="0" applyFont="1" applyBorder="1" applyAlignment="1">
      <alignment horizontal="center" vertical="center"/>
    </xf>
    <xf numFmtId="4" fontId="16" fillId="7" borderId="46" xfId="0" applyNumberFormat="1" applyFont="1" applyFill="1" applyBorder="1" applyAlignment="1">
      <alignment vertical="top" shrinkToFit="1"/>
    </xf>
    <xf numFmtId="4" fontId="0" fillId="0" borderId="0" xfId="0" applyNumberFormat="1" applyAlignment="1">
      <alignment vertical="top"/>
    </xf>
    <xf numFmtId="0" fontId="0" fillId="3" borderId="34" xfId="0" applyFill="1" applyBorder="1" applyAlignment="1">
      <alignment vertical="top" shrinkToFit="1"/>
    </xf>
    <xf numFmtId="0" fontId="0" fillId="3" borderId="33" xfId="0" applyFill="1" applyBorder="1" applyAlignment="1">
      <alignment vertical="top" shrinkToFit="1"/>
    </xf>
    <xf numFmtId="0" fontId="0" fillId="3" borderId="26" xfId="0" applyFill="1" applyBorder="1" applyAlignment="1">
      <alignment vertical="top" shrinkToFit="1"/>
    </xf>
    <xf numFmtId="0" fontId="0" fillId="8" borderId="46" xfId="0" applyFill="1" applyBorder="1" applyAlignment="1">
      <alignment vertical="top"/>
    </xf>
    <xf numFmtId="0" fontId="16" fillId="8" borderId="46" xfId="0" applyFont="1" applyFill="1" applyBorder="1" applyAlignment="1">
      <alignment horizontal="left" vertical="top" wrapText="1"/>
    </xf>
    <xf numFmtId="0" fontId="16" fillId="8" borderId="46" xfId="0" applyFont="1" applyFill="1" applyBorder="1" applyAlignment="1">
      <alignment vertical="top" shrinkToFit="1"/>
    </xf>
    <xf numFmtId="164" fontId="16" fillId="8" borderId="46" xfId="0" applyNumberFormat="1" applyFont="1" applyFill="1" applyBorder="1" applyAlignment="1">
      <alignment vertical="top" shrinkToFit="1"/>
    </xf>
    <xf numFmtId="4" fontId="0" fillId="8" borderId="46" xfId="0" applyNumberFormat="1" applyFill="1" applyBorder="1" applyAlignment="1">
      <alignment vertical="top" shrinkToFit="1"/>
    </xf>
    <xf numFmtId="0" fontId="0" fillId="8" borderId="46" xfId="0" applyFill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/>
    <xf numFmtId="49" fontId="0" fillId="0" borderId="46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P62"/>
  <sheetViews>
    <sheetView showGridLines="0" topLeftCell="B41" zoomScaleNormal="100" zoomScaleSheetLayoutView="75" workbookViewId="0">
      <selection activeCell="I48" sqref="I48:J4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4" width="10.7109375" customWidth="1"/>
    <col min="15" max="15" width="13" customWidth="1"/>
    <col min="16" max="16" width="11.7109375" bestFit="1" customWidth="1"/>
  </cols>
  <sheetData>
    <row r="1" spans="1:15" ht="33.75" customHeight="1" x14ac:dyDescent="0.2">
      <c r="A1" s="62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3"/>
      <c r="B2" s="69" t="s">
        <v>40</v>
      </c>
      <c r="C2" s="70"/>
      <c r="D2" s="204" t="s">
        <v>190</v>
      </c>
      <c r="E2" s="205"/>
      <c r="F2" s="205"/>
      <c r="G2" s="205"/>
      <c r="H2" s="205"/>
      <c r="I2" s="205"/>
      <c r="J2" s="206"/>
      <c r="O2" s="1"/>
    </row>
    <row r="3" spans="1:15" ht="23.25" customHeight="1" x14ac:dyDescent="0.2">
      <c r="A3" s="3"/>
      <c r="B3" s="71" t="s">
        <v>44</v>
      </c>
      <c r="C3" s="72"/>
      <c r="D3" s="211" t="s">
        <v>152</v>
      </c>
      <c r="E3" s="212"/>
      <c r="F3" s="212"/>
      <c r="G3" s="212"/>
      <c r="H3" s="212"/>
      <c r="I3" s="212"/>
      <c r="J3" s="213"/>
    </row>
    <row r="4" spans="1:15" ht="23.25" hidden="1" customHeight="1" x14ac:dyDescent="0.2">
      <c r="A4" s="3"/>
      <c r="B4" s="73" t="s">
        <v>43</v>
      </c>
      <c r="C4" s="74"/>
      <c r="D4" s="75"/>
      <c r="E4" s="75"/>
      <c r="F4" s="76"/>
      <c r="G4" s="76"/>
      <c r="H4" s="76"/>
      <c r="I4" s="76"/>
      <c r="J4" s="77"/>
    </row>
    <row r="5" spans="1:15" ht="24" customHeight="1" x14ac:dyDescent="0.2">
      <c r="A5" s="3"/>
      <c r="B5" s="39" t="s">
        <v>21</v>
      </c>
      <c r="D5" s="218" t="s">
        <v>193</v>
      </c>
      <c r="E5" s="219"/>
      <c r="F5" s="219"/>
      <c r="G5" s="219"/>
      <c r="H5" s="24" t="s">
        <v>33</v>
      </c>
      <c r="I5" s="78" t="s">
        <v>191</v>
      </c>
      <c r="J5" s="9"/>
    </row>
    <row r="6" spans="1:15" ht="15.75" customHeight="1" x14ac:dyDescent="0.2">
      <c r="A6" s="3"/>
      <c r="B6" s="34"/>
      <c r="C6" s="22"/>
      <c r="D6" s="220"/>
      <c r="E6" s="220"/>
      <c r="F6" s="220"/>
      <c r="G6" s="220"/>
      <c r="H6" s="24" t="s">
        <v>34</v>
      </c>
      <c r="I6" s="78" t="s">
        <v>192</v>
      </c>
      <c r="J6" s="9"/>
    </row>
    <row r="7" spans="1:15" ht="15.75" customHeight="1" x14ac:dyDescent="0.2">
      <c r="A7" s="3"/>
      <c r="B7" s="35"/>
      <c r="C7" s="79"/>
      <c r="D7" s="221"/>
      <c r="E7" s="221"/>
      <c r="F7" s="221"/>
      <c r="G7" s="221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33"/>
      <c r="E11" s="233"/>
      <c r="F11" s="233"/>
      <c r="G11" s="233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16"/>
      <c r="E12" s="216"/>
      <c r="F12" s="216"/>
      <c r="G12" s="216"/>
      <c r="H12" s="24" t="s">
        <v>34</v>
      </c>
      <c r="I12" s="81"/>
      <c r="J12" s="9"/>
    </row>
    <row r="13" spans="1:15" ht="15.75" customHeight="1" x14ac:dyDescent="0.2">
      <c r="A13" s="3"/>
      <c r="B13" s="35"/>
      <c r="C13" s="80"/>
      <c r="D13" s="217"/>
      <c r="E13" s="217"/>
      <c r="F13" s="217"/>
      <c r="G13" s="217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0"/>
      <c r="F15" s="210"/>
      <c r="G15" s="214"/>
      <c r="H15" s="214"/>
      <c r="I15" s="214" t="s">
        <v>28</v>
      </c>
      <c r="J15" s="215"/>
    </row>
    <row r="16" spans="1:15" ht="23.25" customHeight="1" x14ac:dyDescent="0.2">
      <c r="A16" s="127" t="s">
        <v>23</v>
      </c>
      <c r="B16" s="128" t="s">
        <v>23</v>
      </c>
      <c r="C16" s="47"/>
      <c r="D16" s="48"/>
      <c r="E16" s="207"/>
      <c r="F16" s="208"/>
      <c r="G16" s="207"/>
      <c r="H16" s="208"/>
      <c r="I16" s="207">
        <f>SUMIF(F46:F57,A16,I46:I57)</f>
        <v>0</v>
      </c>
      <c r="J16" s="209"/>
    </row>
    <row r="17" spans="1:10" ht="23.25" customHeight="1" x14ac:dyDescent="0.2">
      <c r="A17" s="127" t="s">
        <v>24</v>
      </c>
      <c r="B17" s="128" t="s">
        <v>24</v>
      </c>
      <c r="C17" s="47"/>
      <c r="D17" s="48"/>
      <c r="E17" s="207"/>
      <c r="F17" s="208"/>
      <c r="G17" s="207"/>
      <c r="H17" s="208"/>
      <c r="I17" s="207">
        <f>SUMIF(F47:F58,A17,I47:I58)</f>
        <v>0</v>
      </c>
      <c r="J17" s="209"/>
    </row>
    <row r="18" spans="1:10" ht="23.25" customHeight="1" x14ac:dyDescent="0.2">
      <c r="A18" s="127" t="s">
        <v>25</v>
      </c>
      <c r="B18" s="128" t="s">
        <v>25</v>
      </c>
      <c r="C18" s="47"/>
      <c r="D18" s="48"/>
      <c r="E18" s="207"/>
      <c r="F18" s="208"/>
      <c r="G18" s="207"/>
      <c r="H18" s="208"/>
      <c r="I18" s="207">
        <f>SUMIF(F47:F58,A18,I47:I58)</f>
        <v>0</v>
      </c>
      <c r="J18" s="209"/>
    </row>
    <row r="19" spans="1:10" ht="23.25" customHeight="1" x14ac:dyDescent="0.2">
      <c r="A19" s="127" t="s">
        <v>73</v>
      </c>
      <c r="B19" s="128" t="s">
        <v>26</v>
      </c>
      <c r="C19" s="47"/>
      <c r="D19" s="48"/>
      <c r="E19" s="207"/>
      <c r="F19" s="208"/>
      <c r="G19" s="207"/>
      <c r="H19" s="208"/>
      <c r="I19" s="207">
        <f>SUMIF(F49:F60,A19,I49:I60)</f>
        <v>0</v>
      </c>
      <c r="J19" s="209"/>
    </row>
    <row r="20" spans="1:10" ht="23.25" customHeight="1" x14ac:dyDescent="0.2">
      <c r="A20" s="127" t="s">
        <v>74</v>
      </c>
      <c r="B20" s="128" t="s">
        <v>27</v>
      </c>
      <c r="C20" s="47"/>
      <c r="D20" s="48"/>
      <c r="E20" s="207"/>
      <c r="F20" s="208"/>
      <c r="G20" s="207"/>
      <c r="H20" s="208"/>
      <c r="I20" s="207">
        <f>SUMIF(F47:F58,A20,I47:I58)</f>
        <v>0</v>
      </c>
      <c r="J20" s="209"/>
    </row>
    <row r="21" spans="1:10" ht="23.25" customHeight="1" x14ac:dyDescent="0.2">
      <c r="A21" s="3"/>
      <c r="B21" s="63" t="s">
        <v>28</v>
      </c>
      <c r="C21" s="64"/>
      <c r="D21" s="65"/>
      <c r="E21" s="231"/>
      <c r="F21" s="232"/>
      <c r="G21" s="231"/>
      <c r="H21" s="232"/>
      <c r="I21" s="207">
        <f>SUMIF(F50:F61,A21,I50:I61)</f>
        <v>0</v>
      </c>
      <c r="J21" s="209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29">
        <v>25</v>
      </c>
      <c r="H23" s="230"/>
      <c r="I23" s="230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34">
        <f>ZakladDPHSni*SazbaDPH1/100</f>
        <v>3.75</v>
      </c>
      <c r="H24" s="235"/>
      <c r="I24" s="235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29">
        <f>ZakladDPHZaklVypocet</f>
        <v>0</v>
      </c>
      <c r="H25" s="230"/>
      <c r="I25" s="230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25">
        <f>ZakladDPHZakl*SazbaDPH2/100</f>
        <v>0</v>
      </c>
      <c r="H26" s="226"/>
      <c r="I26" s="22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27">
        <f>0</f>
        <v>0</v>
      </c>
      <c r="H27" s="227"/>
      <c r="I27" s="227"/>
      <c r="J27" s="52" t="str">
        <f t="shared" si="0"/>
        <v>CZK</v>
      </c>
    </row>
    <row r="28" spans="1:10" ht="27.75" hidden="1" customHeight="1" thickBot="1" x14ac:dyDescent="0.25">
      <c r="A28" s="3"/>
      <c r="B28" s="100" t="s">
        <v>22</v>
      </c>
      <c r="C28" s="101"/>
      <c r="D28" s="101"/>
      <c r="E28" s="102"/>
      <c r="F28" s="103"/>
      <c r="G28" s="247">
        <f>ZakladDPHSniVypocet+ZakladDPHZaklVypocet</f>
        <v>0</v>
      </c>
      <c r="H28" s="247"/>
      <c r="I28" s="247"/>
      <c r="J28" s="104" t="str">
        <f t="shared" si="0"/>
        <v>CZK</v>
      </c>
    </row>
    <row r="29" spans="1:10" ht="27.75" customHeight="1" thickBot="1" x14ac:dyDescent="0.25">
      <c r="A29" s="3"/>
      <c r="B29" s="100" t="s">
        <v>35</v>
      </c>
      <c r="C29" s="105"/>
      <c r="D29" s="105"/>
      <c r="E29" s="105"/>
      <c r="F29" s="105"/>
      <c r="G29" s="228">
        <f>ZakladDPHSni+DPHSni+ZakladDPHZakl+DPHZakl+Zaokrouhleni</f>
        <v>28.75</v>
      </c>
      <c r="H29" s="228"/>
      <c r="I29" s="228"/>
      <c r="J29" s="106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45092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45"/>
      <c r="E34" s="245"/>
      <c r="G34" s="245"/>
      <c r="H34" s="245"/>
      <c r="I34" s="245"/>
      <c r="J34" s="31"/>
    </row>
    <row r="35" spans="1:10" ht="12.75" customHeight="1" x14ac:dyDescent="0.2">
      <c r="A35" s="3"/>
      <c r="B35" s="3"/>
      <c r="D35" s="246" t="s">
        <v>2</v>
      </c>
      <c r="E35" s="246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2"/>
      <c r="G37" s="92"/>
      <c r="H37" s="92"/>
      <c r="I37" s="92"/>
      <c r="J37" s="2"/>
    </row>
    <row r="38" spans="1:10" ht="25.5" hidden="1" customHeight="1" x14ac:dyDescent="0.2">
      <c r="A38" s="84" t="s">
        <v>37</v>
      </c>
      <c r="B38" s="86" t="s">
        <v>16</v>
      </c>
      <c r="C38" s="87" t="s">
        <v>5</v>
      </c>
      <c r="D38" s="88"/>
      <c r="E38" s="88"/>
      <c r="F38" s="93" t="str">
        <f>B23</f>
        <v>Základ pro sníženou DPH</v>
      </c>
      <c r="G38" s="93" t="str">
        <f>B25</f>
        <v>Základ pro základní DPH</v>
      </c>
      <c r="H38" s="94" t="s">
        <v>17</v>
      </c>
      <c r="I38" s="94" t="s">
        <v>1</v>
      </c>
      <c r="J38" s="89" t="s">
        <v>0</v>
      </c>
    </row>
    <row r="39" spans="1:10" ht="25.5" hidden="1" customHeight="1" x14ac:dyDescent="0.2">
      <c r="A39" s="84">
        <v>1</v>
      </c>
      <c r="B39" s="90" t="s">
        <v>46</v>
      </c>
      <c r="C39" s="236" t="s">
        <v>45</v>
      </c>
      <c r="D39" s="237"/>
      <c r="E39" s="237"/>
      <c r="F39" s="95">
        <f>'Rozpočet Pol'!AC66</f>
        <v>0</v>
      </c>
      <c r="G39" s="96">
        <f>'Rozpočet Pol'!AD66</f>
        <v>0</v>
      </c>
      <c r="H39" s="97">
        <f>(F39*SazbaDPH1/100)+(G39*SazbaDPH2/100)</f>
        <v>0</v>
      </c>
      <c r="I39" s="97">
        <f>F39+G39+H39</f>
        <v>0</v>
      </c>
      <c r="J39" s="91" t="str">
        <f>IF(CenaCelkemVypocet=0,"",I39/CenaCelkemVypocet*100)</f>
        <v/>
      </c>
    </row>
    <row r="40" spans="1:10" ht="25.5" hidden="1" customHeight="1" x14ac:dyDescent="0.2">
      <c r="A40" s="84"/>
      <c r="B40" s="238" t="s">
        <v>47</v>
      </c>
      <c r="C40" s="239"/>
      <c r="D40" s="239"/>
      <c r="E40" s="240"/>
      <c r="F40" s="98">
        <f>SUMIF(A39:A39,"=1",F39:F39)</f>
        <v>0</v>
      </c>
      <c r="G40" s="99">
        <f>SUMIF(A39:A39,"=1",G39:G39)</f>
        <v>0</v>
      </c>
      <c r="H40" s="99">
        <f>SUMIF(A39:A39,"=1",H39:H39)</f>
        <v>0</v>
      </c>
      <c r="I40" s="99">
        <f>SUMIF(A39:A39,"=1",I39:I39)</f>
        <v>0</v>
      </c>
      <c r="J40" s="85">
        <f>SUMIF(A39:A39,"=1",J39:J39)</f>
        <v>0</v>
      </c>
    </row>
    <row r="44" spans="1:10" ht="15.75" x14ac:dyDescent="0.25">
      <c r="B44" s="107" t="s">
        <v>49</v>
      </c>
    </row>
    <row r="46" spans="1:10" ht="25.5" customHeight="1" x14ac:dyDescent="0.2">
      <c r="A46" s="108"/>
      <c r="B46" s="112" t="s">
        <v>16</v>
      </c>
      <c r="C46" s="112" t="s">
        <v>5</v>
      </c>
      <c r="D46" s="113"/>
      <c r="E46" s="113"/>
      <c r="F46" s="116" t="s">
        <v>50</v>
      </c>
      <c r="G46" s="116"/>
      <c r="H46" s="116"/>
      <c r="I46" s="241" t="s">
        <v>28</v>
      </c>
      <c r="J46" s="241"/>
    </row>
    <row r="47" spans="1:10" ht="25.5" customHeight="1" x14ac:dyDescent="0.2">
      <c r="A47" s="109"/>
      <c r="B47" s="117" t="s">
        <v>51</v>
      </c>
      <c r="C47" s="243" t="s">
        <v>52</v>
      </c>
      <c r="D47" s="244"/>
      <c r="E47" s="244"/>
      <c r="F47" s="119" t="s">
        <v>23</v>
      </c>
      <c r="G47" s="120"/>
      <c r="H47" s="120"/>
      <c r="I47" s="242">
        <v>0</v>
      </c>
      <c r="J47" s="242"/>
    </row>
    <row r="48" spans="1:10" ht="25.5" customHeight="1" x14ac:dyDescent="0.2">
      <c r="A48" s="109"/>
      <c r="B48" s="111" t="s">
        <v>53</v>
      </c>
      <c r="C48" s="249" t="s">
        <v>54</v>
      </c>
      <c r="D48" s="250"/>
      <c r="E48" s="250"/>
      <c r="F48" s="121" t="s">
        <v>23</v>
      </c>
      <c r="G48" s="122">
        <v>2</v>
      </c>
      <c r="H48" s="122"/>
      <c r="I48" s="248">
        <f>'Rozpočet Pol'!G11</f>
        <v>0</v>
      </c>
      <c r="J48" s="248"/>
    </row>
    <row r="49" spans="1:16" ht="25.5" customHeight="1" x14ac:dyDescent="0.2">
      <c r="A49" s="109"/>
      <c r="B49" s="111" t="s">
        <v>55</v>
      </c>
      <c r="C49" s="249" t="s">
        <v>56</v>
      </c>
      <c r="D49" s="250"/>
      <c r="E49" s="250"/>
      <c r="F49" s="121" t="s">
        <v>23</v>
      </c>
      <c r="G49" s="122"/>
      <c r="H49" s="122"/>
      <c r="I49" s="242">
        <v>0</v>
      </c>
      <c r="J49" s="242"/>
    </row>
    <row r="50" spans="1:16" ht="25.5" customHeight="1" x14ac:dyDescent="0.2">
      <c r="A50" s="109"/>
      <c r="B50" s="111" t="s">
        <v>57</v>
      </c>
      <c r="C50" s="249" t="s">
        <v>58</v>
      </c>
      <c r="D50" s="250"/>
      <c r="E50" s="250"/>
      <c r="F50" s="121" t="s">
        <v>23</v>
      </c>
      <c r="G50" s="122"/>
      <c r="H50" s="122"/>
      <c r="I50" s="242">
        <v>0</v>
      </c>
      <c r="J50" s="242"/>
    </row>
    <row r="51" spans="1:16" ht="25.5" customHeight="1" x14ac:dyDescent="0.2">
      <c r="A51" s="109"/>
      <c r="B51" s="111" t="s">
        <v>59</v>
      </c>
      <c r="C51" s="249" t="s">
        <v>60</v>
      </c>
      <c r="D51" s="250"/>
      <c r="E51" s="250"/>
      <c r="F51" s="121" t="s">
        <v>23</v>
      </c>
      <c r="G51" s="122"/>
      <c r="H51" s="122"/>
      <c r="I51" s="242">
        <v>0</v>
      </c>
      <c r="J51" s="242"/>
    </row>
    <row r="52" spans="1:16" ht="25.5" customHeight="1" x14ac:dyDescent="0.2">
      <c r="A52" s="109"/>
      <c r="B52" s="111" t="s">
        <v>61</v>
      </c>
      <c r="C52" s="249" t="s">
        <v>62</v>
      </c>
      <c r="D52" s="250"/>
      <c r="E52" s="250"/>
      <c r="F52" s="121" t="s">
        <v>23</v>
      </c>
      <c r="G52" s="122"/>
      <c r="H52" s="122"/>
      <c r="I52" s="248">
        <f>'Rozpočet Pol'!G16</f>
        <v>0</v>
      </c>
      <c r="J52" s="248"/>
    </row>
    <row r="53" spans="1:16" ht="25.5" customHeight="1" x14ac:dyDescent="0.2">
      <c r="A53" s="109"/>
      <c r="B53" s="111" t="s">
        <v>63</v>
      </c>
      <c r="C53" s="249" t="s">
        <v>64</v>
      </c>
      <c r="D53" s="250"/>
      <c r="E53" s="250"/>
      <c r="F53" s="121" t="s">
        <v>23</v>
      </c>
      <c r="G53" s="122"/>
      <c r="H53" s="122"/>
      <c r="I53" s="248">
        <f>'Rozpočet Pol'!G21</f>
        <v>0</v>
      </c>
      <c r="J53" s="248"/>
    </row>
    <row r="54" spans="1:16" ht="25.5" customHeight="1" x14ac:dyDescent="0.2">
      <c r="A54" s="109"/>
      <c r="B54" s="111" t="s">
        <v>65</v>
      </c>
      <c r="C54" s="249" t="s">
        <v>66</v>
      </c>
      <c r="D54" s="250"/>
      <c r="E54" s="250"/>
      <c r="F54" s="121" t="s">
        <v>23</v>
      </c>
      <c r="G54" s="122"/>
      <c r="H54" s="122"/>
      <c r="I54" s="242">
        <v>0</v>
      </c>
      <c r="J54" s="242"/>
      <c r="O54" s="83"/>
    </row>
    <row r="55" spans="1:16" ht="25.5" customHeight="1" x14ac:dyDescent="0.2">
      <c r="A55" s="109"/>
      <c r="B55" s="111" t="s">
        <v>67</v>
      </c>
      <c r="C55" s="249" t="s">
        <v>68</v>
      </c>
      <c r="D55" s="250"/>
      <c r="E55" s="250"/>
      <c r="F55" s="121" t="s">
        <v>24</v>
      </c>
      <c r="G55" s="122"/>
      <c r="H55" s="122"/>
      <c r="I55" s="248">
        <f>'Rozpočet Pol'!G29</f>
        <v>0</v>
      </c>
      <c r="J55" s="248"/>
    </row>
    <row r="56" spans="1:16" ht="25.5" customHeight="1" x14ac:dyDescent="0.2">
      <c r="A56" s="109"/>
      <c r="B56" s="111" t="s">
        <v>69</v>
      </c>
      <c r="C56" s="249" t="s">
        <v>70</v>
      </c>
      <c r="D56" s="250"/>
      <c r="E56" s="250"/>
      <c r="F56" s="121" t="s">
        <v>24</v>
      </c>
      <c r="G56" s="122"/>
      <c r="H56" s="122"/>
      <c r="I56" s="248">
        <f>'Rozpočet Pol'!G34</f>
        <v>0</v>
      </c>
      <c r="J56" s="248"/>
      <c r="P56" s="83"/>
    </row>
    <row r="57" spans="1:16" ht="25.5" customHeight="1" x14ac:dyDescent="0.2">
      <c r="A57" s="109"/>
      <c r="B57" s="111" t="s">
        <v>71</v>
      </c>
      <c r="C57" s="249" t="s">
        <v>72</v>
      </c>
      <c r="D57" s="250"/>
      <c r="E57" s="250"/>
      <c r="F57" s="121" t="s">
        <v>24</v>
      </c>
      <c r="G57" s="122"/>
      <c r="H57" s="122"/>
      <c r="I57" s="248">
        <f>'Rozpočet Pol'!G55</f>
        <v>0</v>
      </c>
      <c r="J57" s="248"/>
    </row>
    <row r="58" spans="1:16" ht="25.5" customHeight="1" x14ac:dyDescent="0.2">
      <c r="A58" s="109"/>
      <c r="B58" s="118" t="s">
        <v>73</v>
      </c>
      <c r="C58" s="252" t="s">
        <v>26</v>
      </c>
      <c r="D58" s="253"/>
      <c r="E58" s="253"/>
      <c r="F58" s="123" t="s">
        <v>73</v>
      </c>
      <c r="G58" s="124"/>
      <c r="H58" s="124"/>
      <c r="I58" s="251">
        <f>'Rozpočet Pol'!G58</f>
        <v>0</v>
      </c>
      <c r="J58" s="251"/>
    </row>
    <row r="59" spans="1:16" ht="25.5" customHeight="1" x14ac:dyDescent="0.2">
      <c r="A59" s="110"/>
      <c r="B59" s="114" t="s">
        <v>1</v>
      </c>
      <c r="C59" s="114"/>
      <c r="D59" s="115"/>
      <c r="E59" s="115"/>
      <c r="F59" s="125"/>
      <c r="G59" s="126"/>
      <c r="H59" s="126"/>
      <c r="I59" s="254">
        <f>SUM(I47:I58)</f>
        <v>0</v>
      </c>
      <c r="J59" s="254"/>
    </row>
    <row r="60" spans="1:16" x14ac:dyDescent="0.2">
      <c r="F60" s="83"/>
      <c r="G60" s="83"/>
      <c r="H60" s="83"/>
      <c r="I60" s="83"/>
      <c r="J60" s="83"/>
    </row>
    <row r="61" spans="1:16" x14ac:dyDescent="0.2">
      <c r="F61" s="83"/>
      <c r="G61" s="83"/>
      <c r="H61" s="83"/>
      <c r="I61" s="83"/>
      <c r="J61" s="83"/>
    </row>
    <row r="62" spans="1:16" x14ac:dyDescent="0.2">
      <c r="F62" s="83"/>
      <c r="G62" s="83"/>
      <c r="H62" s="83"/>
      <c r="I62" s="83"/>
      <c r="J62" s="8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I57:J57"/>
    <mergeCell ref="C57:E57"/>
    <mergeCell ref="I58:J58"/>
    <mergeCell ref="C58:E58"/>
    <mergeCell ref="I59:J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D5:G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68" t="s">
        <v>41</v>
      </c>
      <c r="B2" s="67"/>
      <c r="C2" s="257"/>
      <c r="D2" s="257"/>
      <c r="E2" s="257"/>
      <c r="F2" s="257"/>
      <c r="G2" s="258"/>
    </row>
    <row r="3" spans="1:7" ht="24.95" hidden="1" customHeight="1" x14ac:dyDescent="0.2">
      <c r="A3" s="68" t="s">
        <v>7</v>
      </c>
      <c r="B3" s="67"/>
      <c r="C3" s="257"/>
      <c r="D3" s="257"/>
      <c r="E3" s="257"/>
      <c r="F3" s="257"/>
      <c r="G3" s="258"/>
    </row>
    <row r="4" spans="1:7" ht="24.95" hidden="1" customHeight="1" x14ac:dyDescent="0.2">
      <c r="A4" s="68" t="s">
        <v>8</v>
      </c>
      <c r="B4" s="67"/>
      <c r="C4" s="257"/>
      <c r="D4" s="257"/>
      <c r="E4" s="257"/>
      <c r="F4" s="257"/>
      <c r="G4" s="258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70"/>
  <sheetViews>
    <sheetView tabSelected="1" topLeftCell="C1" zoomScale="145" zoomScaleNormal="145" workbookViewId="0">
      <selection activeCell="N1" sqref="N1"/>
    </sheetView>
  </sheetViews>
  <sheetFormatPr defaultRowHeight="12.75" outlineLevelRow="1" x14ac:dyDescent="0.2"/>
  <cols>
    <col min="1" max="1" width="4.28515625" customWidth="1"/>
    <col min="2" max="2" width="12.85546875" style="82" customWidth="1"/>
    <col min="3" max="3" width="67.85546875" style="82" customWidth="1"/>
    <col min="4" max="4" width="3.5703125" customWidth="1"/>
    <col min="5" max="5" width="10.5703125" customWidth="1"/>
    <col min="6" max="6" width="9.85546875" customWidth="1"/>
    <col min="7" max="7" width="16.28515625" customWidth="1"/>
    <col min="8" max="12" width="0" hidden="1" customWidth="1"/>
    <col min="13" max="13" width="2.42578125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59" t="s">
        <v>6</v>
      </c>
      <c r="B1" s="259"/>
      <c r="C1" s="259"/>
      <c r="D1" s="259"/>
      <c r="E1" s="259"/>
      <c r="F1" s="259"/>
      <c r="G1" s="259"/>
      <c r="N1" s="138" t="s">
        <v>194</v>
      </c>
      <c r="AE1" t="s">
        <v>76</v>
      </c>
    </row>
    <row r="2" spans="1:60" ht="24.95" customHeight="1" x14ac:dyDescent="0.2">
      <c r="A2" s="131" t="s">
        <v>75</v>
      </c>
      <c r="B2" s="129"/>
      <c r="C2" s="263" t="s">
        <v>190</v>
      </c>
      <c r="D2" s="264"/>
      <c r="E2" s="264"/>
      <c r="F2" s="264"/>
      <c r="G2" s="264"/>
      <c r="H2" s="265"/>
      <c r="I2" s="265"/>
      <c r="J2" s="265"/>
      <c r="K2" s="265"/>
      <c r="L2" s="265"/>
      <c r="M2" s="265"/>
      <c r="N2" s="265"/>
      <c r="O2" s="265"/>
      <c r="AE2" t="s">
        <v>77</v>
      </c>
    </row>
    <row r="3" spans="1:60" ht="24.95" customHeight="1" x14ac:dyDescent="0.2">
      <c r="A3" s="132" t="s">
        <v>7</v>
      </c>
      <c r="B3" s="130"/>
      <c r="C3" s="266" t="s">
        <v>152</v>
      </c>
      <c r="D3" s="264"/>
      <c r="E3" s="264"/>
      <c r="F3" s="264"/>
      <c r="G3" s="264"/>
      <c r="H3" s="265"/>
      <c r="I3" s="265"/>
      <c r="J3" s="265"/>
      <c r="K3" s="265"/>
      <c r="L3" s="265"/>
      <c r="M3" s="265"/>
      <c r="N3" s="265"/>
      <c r="O3" s="265"/>
      <c r="AE3" t="s">
        <v>78</v>
      </c>
    </row>
    <row r="4" spans="1:60" ht="24.95" hidden="1" customHeight="1" x14ac:dyDescent="0.2">
      <c r="A4" s="132" t="s">
        <v>8</v>
      </c>
      <c r="B4" s="130"/>
      <c r="C4" s="260"/>
      <c r="D4" s="261"/>
      <c r="E4" s="261"/>
      <c r="F4" s="261"/>
      <c r="G4" s="262"/>
      <c r="AE4" t="s">
        <v>79</v>
      </c>
    </row>
    <row r="5" spans="1:60" hidden="1" x14ac:dyDescent="0.2">
      <c r="A5" s="133" t="s">
        <v>80</v>
      </c>
      <c r="B5" s="134"/>
      <c r="C5" s="134"/>
      <c r="D5" s="135"/>
      <c r="E5" s="135"/>
      <c r="F5" s="135"/>
      <c r="G5" s="136"/>
      <c r="AE5" t="s">
        <v>81</v>
      </c>
    </row>
    <row r="7" spans="1:60" ht="24.75" customHeight="1" x14ac:dyDescent="0.2">
      <c r="A7" s="139" t="s">
        <v>82</v>
      </c>
      <c r="B7" s="140" t="s">
        <v>83</v>
      </c>
      <c r="C7" s="140" t="s">
        <v>84</v>
      </c>
      <c r="D7" s="139" t="s">
        <v>85</v>
      </c>
      <c r="E7" s="139" t="s">
        <v>86</v>
      </c>
      <c r="F7" s="137" t="s">
        <v>153</v>
      </c>
      <c r="G7" s="149" t="s">
        <v>28</v>
      </c>
      <c r="H7" s="150" t="s">
        <v>29</v>
      </c>
      <c r="I7" s="150" t="s">
        <v>87</v>
      </c>
      <c r="J7" s="150" t="s">
        <v>30</v>
      </c>
      <c r="K7" s="150" t="s">
        <v>88</v>
      </c>
      <c r="L7" s="150" t="s">
        <v>89</v>
      </c>
      <c r="M7" s="150" t="s">
        <v>90</v>
      </c>
      <c r="N7" s="150" t="s">
        <v>91</v>
      </c>
      <c r="O7" s="150" t="s">
        <v>92</v>
      </c>
      <c r="P7" s="150" t="s">
        <v>93</v>
      </c>
      <c r="Q7" s="150" t="s">
        <v>94</v>
      </c>
      <c r="R7" s="150" t="s">
        <v>95</v>
      </c>
      <c r="S7" s="150" t="s">
        <v>96</v>
      </c>
      <c r="T7" s="150" t="s">
        <v>97</v>
      </c>
      <c r="U7" s="142" t="s">
        <v>98</v>
      </c>
    </row>
    <row r="8" spans="1:60" x14ac:dyDescent="0.2">
      <c r="A8" s="151" t="s">
        <v>99</v>
      </c>
      <c r="B8" s="152" t="s">
        <v>51</v>
      </c>
      <c r="C8" s="153" t="s">
        <v>52</v>
      </c>
      <c r="D8" s="154"/>
      <c r="E8" s="155"/>
      <c r="F8" s="156"/>
      <c r="G8" s="156">
        <f>SUMIF(AE9:AE10,"&lt;&gt;NOR",G9:G10)</f>
        <v>0</v>
      </c>
      <c r="H8" s="156"/>
      <c r="I8" s="156">
        <f>SUM(I9:I10)</f>
        <v>0</v>
      </c>
      <c r="J8" s="156"/>
      <c r="K8" s="156">
        <f>SUM(K9:K10)</f>
        <v>0</v>
      </c>
      <c r="L8" s="156"/>
      <c r="M8" s="156">
        <f>SUM(M9:M10)</f>
        <v>0</v>
      </c>
      <c r="N8" s="141"/>
      <c r="O8" s="141">
        <f>SUM(O9:O10)</f>
        <v>0</v>
      </c>
      <c r="P8" s="141"/>
      <c r="Q8" s="141">
        <f>SUM(Q9:Q10)</f>
        <v>0</v>
      </c>
      <c r="R8" s="141"/>
      <c r="S8" s="141"/>
      <c r="T8" s="151"/>
      <c r="U8" s="141">
        <f>SUM(U9:U10)</f>
        <v>0</v>
      </c>
      <c r="AE8" t="s">
        <v>100</v>
      </c>
    </row>
    <row r="9" spans="1:60" outlineLevel="1" x14ac:dyDescent="0.2">
      <c r="A9" s="162"/>
      <c r="B9" s="162" t="s">
        <v>101</v>
      </c>
      <c r="C9" s="176"/>
      <c r="D9" s="163" t="s">
        <v>102</v>
      </c>
      <c r="E9" s="164"/>
      <c r="F9" s="165">
        <v>0</v>
      </c>
      <c r="G9" s="166">
        <f>ROUND(E9*F9,2)</f>
        <v>0</v>
      </c>
      <c r="H9" s="166"/>
      <c r="I9" s="166">
        <f>ROUND(E9*H9,2)</f>
        <v>0</v>
      </c>
      <c r="J9" s="166"/>
      <c r="K9" s="166">
        <f>ROUND(E9*J9,2)</f>
        <v>0</v>
      </c>
      <c r="L9" s="166">
        <v>15</v>
      </c>
      <c r="M9" s="166">
        <f>G9*(1+L9/100)</f>
        <v>0</v>
      </c>
      <c r="N9" s="163"/>
      <c r="O9" s="163"/>
      <c r="P9" s="143">
        <v>0</v>
      </c>
      <c r="Q9" s="144">
        <f>ROUND(E9*P9,5)</f>
        <v>0</v>
      </c>
      <c r="R9" s="144"/>
      <c r="S9" s="144"/>
      <c r="T9" s="145">
        <v>1.17717</v>
      </c>
      <c r="U9" s="144">
        <f>ROUND(E9*T9,2)</f>
        <v>0</v>
      </c>
      <c r="V9" s="138"/>
      <c r="W9" s="138"/>
      <c r="X9" s="138"/>
      <c r="Y9" s="138"/>
      <c r="Z9" s="138"/>
      <c r="AA9" s="138"/>
      <c r="AB9" s="138"/>
      <c r="AC9" s="138"/>
      <c r="AD9" s="138"/>
      <c r="AE9" s="138" t="s">
        <v>103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62"/>
      <c r="B10" s="162" t="s">
        <v>104</v>
      </c>
      <c r="C10" s="176"/>
      <c r="D10" s="163" t="s">
        <v>102</v>
      </c>
      <c r="E10" s="164"/>
      <c r="F10" s="165">
        <v>0</v>
      </c>
      <c r="G10" s="166">
        <f>ROUND(E10*F10,2)</f>
        <v>0</v>
      </c>
      <c r="H10" s="166"/>
      <c r="I10" s="166">
        <f>ROUND(E10*H10,2)</f>
        <v>0</v>
      </c>
      <c r="J10" s="166"/>
      <c r="K10" s="166">
        <f>ROUND(E10*J10,2)</f>
        <v>0</v>
      </c>
      <c r="L10" s="166">
        <v>15</v>
      </c>
      <c r="M10" s="166">
        <f>G10*(1+L10/100)</f>
        <v>0</v>
      </c>
      <c r="N10" s="163"/>
      <c r="O10" s="163"/>
      <c r="P10" s="143">
        <v>0</v>
      </c>
      <c r="Q10" s="144">
        <f>ROUND(E10*P10,5)</f>
        <v>0</v>
      </c>
      <c r="R10" s="144"/>
      <c r="S10" s="144"/>
      <c r="T10" s="145">
        <v>7.8E-2</v>
      </c>
      <c r="U10" s="144">
        <f>ROUND(E10*T10,2)</f>
        <v>0</v>
      </c>
      <c r="V10" s="138"/>
      <c r="W10" s="138"/>
      <c r="X10" s="138"/>
      <c r="Y10" s="138"/>
      <c r="Z10" s="138"/>
      <c r="AA10" s="138"/>
      <c r="AB10" s="138"/>
      <c r="AC10" s="138"/>
      <c r="AD10" s="138"/>
      <c r="AE10" s="138" t="s">
        <v>103</v>
      </c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x14ac:dyDescent="0.2">
      <c r="A11" s="141" t="s">
        <v>99</v>
      </c>
      <c r="B11" s="141" t="s">
        <v>53</v>
      </c>
      <c r="C11" s="175" t="s">
        <v>54</v>
      </c>
      <c r="D11" s="167"/>
      <c r="E11" s="168"/>
      <c r="F11" s="169"/>
      <c r="G11" s="169">
        <f>SUMIF(AE12:AE15,"&lt;&gt;NOR",G12:G15)</f>
        <v>0</v>
      </c>
      <c r="H11" s="169"/>
      <c r="I11" s="169">
        <f>SUM(I12:I15)</f>
        <v>0</v>
      </c>
      <c r="J11" s="169"/>
      <c r="K11" s="169">
        <f>SUM(K12:K15)</f>
        <v>0</v>
      </c>
      <c r="L11" s="169"/>
      <c r="M11" s="169">
        <f>SUM(M12:M15)</f>
        <v>0</v>
      </c>
      <c r="N11" s="167"/>
      <c r="O11" s="167"/>
      <c r="P11" s="146"/>
      <c r="Q11" s="147">
        <f>SUM(Q12:Q15)</f>
        <v>0</v>
      </c>
      <c r="R11" s="147"/>
      <c r="S11" s="147"/>
      <c r="T11" s="148"/>
      <c r="U11" s="147">
        <f>SUM(U12:U15)</f>
        <v>574.34</v>
      </c>
      <c r="AE11" t="s">
        <v>100</v>
      </c>
    </row>
    <row r="12" spans="1:60" outlineLevel="1" x14ac:dyDescent="0.2">
      <c r="A12" s="162"/>
      <c r="B12" s="162" t="s">
        <v>105</v>
      </c>
      <c r="C12" s="176" t="s">
        <v>172</v>
      </c>
      <c r="D12" s="163" t="s">
        <v>108</v>
      </c>
      <c r="E12" s="164">
        <v>701.9</v>
      </c>
      <c r="F12" s="165">
        <v>0</v>
      </c>
      <c r="G12" s="191">
        <f>ROUND(E12*F12,2)</f>
        <v>0</v>
      </c>
      <c r="H12" s="166"/>
      <c r="I12" s="166">
        <f>ROUND(E12*H12,2)</f>
        <v>0</v>
      </c>
      <c r="J12" s="166"/>
      <c r="K12" s="166">
        <f>ROUND(E12*J12,2)</f>
        <v>0</v>
      </c>
      <c r="L12" s="166">
        <v>15</v>
      </c>
      <c r="M12" s="166">
        <f>G12*(1+L12/100)</f>
        <v>0</v>
      </c>
      <c r="N12" s="163"/>
      <c r="O12" s="163"/>
      <c r="P12" s="143">
        <v>0</v>
      </c>
      <c r="Q12" s="144">
        <f>ROUND(E12*P12,5)</f>
        <v>0</v>
      </c>
      <c r="R12" s="144"/>
      <c r="S12" s="144"/>
      <c r="T12" s="145">
        <v>0.81827000000000005</v>
      </c>
      <c r="U12" s="144">
        <f>ROUND(E12*T12,2)</f>
        <v>574.34</v>
      </c>
      <c r="V12" s="138"/>
      <c r="W12" s="138"/>
      <c r="X12" s="138"/>
      <c r="Y12" s="138"/>
      <c r="Z12" s="138"/>
      <c r="AA12" s="138"/>
      <c r="AB12" s="138"/>
      <c r="AC12" s="138"/>
      <c r="AD12" s="138"/>
      <c r="AE12" s="138" t="s">
        <v>103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62"/>
      <c r="B13" s="162" t="s">
        <v>106</v>
      </c>
      <c r="C13" s="176"/>
      <c r="D13" s="163" t="s">
        <v>102</v>
      </c>
      <c r="E13" s="164"/>
      <c r="F13" s="165">
        <f>H13+J13</f>
        <v>0</v>
      </c>
      <c r="G13" s="166">
        <f>ROUND(E13*F13,2)</f>
        <v>0</v>
      </c>
      <c r="H13" s="166"/>
      <c r="I13" s="166">
        <f>ROUND(E13*H13,2)</f>
        <v>0</v>
      </c>
      <c r="J13" s="166"/>
      <c r="K13" s="166">
        <f>ROUND(E13*J13,2)</f>
        <v>0</v>
      </c>
      <c r="L13" s="166">
        <v>15</v>
      </c>
      <c r="M13" s="166">
        <f>G13*(1+L13/100)</f>
        <v>0</v>
      </c>
      <c r="N13" s="163"/>
      <c r="O13" s="163"/>
      <c r="P13" s="143">
        <v>0</v>
      </c>
      <c r="Q13" s="144">
        <f>ROUND(E13*P13,5)</f>
        <v>0</v>
      </c>
      <c r="R13" s="144"/>
      <c r="S13" s="144"/>
      <c r="T13" s="145">
        <v>0.24199999999999999</v>
      </c>
      <c r="U13" s="144">
        <f>ROUND(E13*T13,2)</f>
        <v>0</v>
      </c>
      <c r="V13" s="138"/>
      <c r="W13" s="138"/>
      <c r="X13" s="138"/>
      <c r="Y13" s="138"/>
      <c r="Z13" s="138"/>
      <c r="AA13" s="138"/>
      <c r="AB13" s="138"/>
      <c r="AC13" s="138"/>
      <c r="AD13" s="138"/>
      <c r="AE13" s="138" t="s">
        <v>103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62"/>
      <c r="B14" s="162" t="s">
        <v>107</v>
      </c>
      <c r="C14" s="176"/>
      <c r="D14" s="163" t="s">
        <v>108</v>
      </c>
      <c r="E14" s="164"/>
      <c r="F14" s="165">
        <f>H14+J14</f>
        <v>0</v>
      </c>
      <c r="G14" s="166">
        <f>ROUND(E14*F14,2)</f>
        <v>0</v>
      </c>
      <c r="H14" s="166"/>
      <c r="I14" s="166">
        <f>ROUND(E14*H14,2)</f>
        <v>0</v>
      </c>
      <c r="J14" s="166"/>
      <c r="K14" s="166">
        <f>ROUND(E14*J14,2)</f>
        <v>0</v>
      </c>
      <c r="L14" s="166">
        <v>15</v>
      </c>
      <c r="M14" s="166">
        <f>G14*(1+L14/100)</f>
        <v>0</v>
      </c>
      <c r="N14" s="163"/>
      <c r="O14" s="163"/>
      <c r="P14" s="143">
        <v>0</v>
      </c>
      <c r="Q14" s="144">
        <f>ROUND(E14*P14,5)</f>
        <v>0</v>
      </c>
      <c r="R14" s="144"/>
      <c r="S14" s="144"/>
      <c r="T14" s="145">
        <v>0.05</v>
      </c>
      <c r="U14" s="144">
        <f>ROUND(E14*T14,2)</f>
        <v>0</v>
      </c>
      <c r="V14" s="138"/>
      <c r="W14" s="138"/>
      <c r="X14" s="138"/>
      <c r="Y14" s="138"/>
      <c r="Z14" s="138"/>
      <c r="AA14" s="138"/>
      <c r="AB14" s="138"/>
      <c r="AC14" s="138"/>
      <c r="AD14" s="138"/>
      <c r="AE14" s="138" t="s">
        <v>103</v>
      </c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13.5" customHeight="1" outlineLevel="1" x14ac:dyDescent="0.2">
      <c r="A15" s="162"/>
      <c r="B15" s="162" t="s">
        <v>109</v>
      </c>
      <c r="C15" s="176"/>
      <c r="D15" s="163" t="s">
        <v>108</v>
      </c>
      <c r="E15" s="164"/>
      <c r="F15" s="165">
        <f>H15+J15</f>
        <v>0</v>
      </c>
      <c r="G15" s="166">
        <f>ROUND(E15*F15,2)</f>
        <v>0</v>
      </c>
      <c r="H15" s="166"/>
      <c r="I15" s="166">
        <f>ROUND(E15*H15,2)</f>
        <v>0</v>
      </c>
      <c r="J15" s="166"/>
      <c r="K15" s="166">
        <f>ROUND(E15*J15,2)</f>
        <v>0</v>
      </c>
      <c r="L15" s="166">
        <v>15</v>
      </c>
      <c r="M15" s="166">
        <f>G15*(1+L15/100)</f>
        <v>0</v>
      </c>
      <c r="N15" s="163"/>
      <c r="O15" s="163"/>
      <c r="P15" s="143">
        <v>0</v>
      </c>
      <c r="Q15" s="144">
        <f>ROUND(E15*P15,5)</f>
        <v>0</v>
      </c>
      <c r="R15" s="144"/>
      <c r="S15" s="144"/>
      <c r="T15" s="145">
        <v>0</v>
      </c>
      <c r="U15" s="144">
        <f>ROUND(E15*T15,2)</f>
        <v>0</v>
      </c>
      <c r="V15" s="138"/>
      <c r="W15" s="138"/>
      <c r="X15" s="138"/>
      <c r="Y15" s="138"/>
      <c r="Z15" s="138"/>
      <c r="AA15" s="138"/>
      <c r="AB15" s="138"/>
      <c r="AC15" s="138"/>
      <c r="AD15" s="138"/>
      <c r="AE15" s="138" t="s">
        <v>110</v>
      </c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x14ac:dyDescent="0.2">
      <c r="A16" s="141" t="s">
        <v>99</v>
      </c>
      <c r="B16" s="141" t="s">
        <v>61</v>
      </c>
      <c r="C16" s="175" t="s">
        <v>62</v>
      </c>
      <c r="D16" s="167"/>
      <c r="E16" s="168"/>
      <c r="F16" s="169"/>
      <c r="G16" s="169">
        <f>SUMIF(AE17:AE20,"&lt;&gt;NOR",G17:G20)</f>
        <v>0</v>
      </c>
      <c r="H16" s="169"/>
      <c r="I16" s="169">
        <f>SUM(I17:I20)</f>
        <v>0</v>
      </c>
      <c r="J16" s="169"/>
      <c r="K16" s="169">
        <f>SUM(K17:K20)</f>
        <v>0</v>
      </c>
      <c r="L16" s="169"/>
      <c r="M16" s="169">
        <f>SUM(M17:M20)</f>
        <v>0</v>
      </c>
      <c r="N16" s="167"/>
      <c r="O16" s="167"/>
      <c r="P16" s="146"/>
      <c r="Q16" s="147">
        <f>SUM(Q17:Q20)</f>
        <v>0</v>
      </c>
      <c r="R16" s="147"/>
      <c r="S16" s="147"/>
      <c r="T16" s="148"/>
      <c r="U16" s="147">
        <f>SUM(U17:U20)</f>
        <v>0</v>
      </c>
      <c r="AE16" t="s">
        <v>100</v>
      </c>
    </row>
    <row r="17" spans="1:60" outlineLevel="1" x14ac:dyDescent="0.2">
      <c r="A17" s="162"/>
      <c r="B17" s="162" t="s">
        <v>111</v>
      </c>
      <c r="C17" s="176"/>
      <c r="D17" s="163" t="s">
        <v>112</v>
      </c>
      <c r="E17" s="164"/>
      <c r="F17" s="165">
        <v>0</v>
      </c>
      <c r="G17" s="166">
        <f t="shared" ref="G17:G20" si="0">ROUND(E17*F17,2)</f>
        <v>0</v>
      </c>
      <c r="H17" s="166"/>
      <c r="I17" s="166">
        <f t="shared" ref="I17:I20" si="1">ROUND(E17*H17,2)</f>
        <v>0</v>
      </c>
      <c r="J17" s="166"/>
      <c r="K17" s="166">
        <f t="shared" ref="K17:K20" si="2">ROUND(E17*J17,2)</f>
        <v>0</v>
      </c>
      <c r="L17" s="166">
        <v>15</v>
      </c>
      <c r="M17" s="166">
        <f t="shared" ref="M17:M20" si="3">G17*(1+L17/100)</f>
        <v>0</v>
      </c>
      <c r="N17" s="163"/>
      <c r="O17" s="163"/>
      <c r="P17" s="143">
        <v>0</v>
      </c>
      <c r="Q17" s="144">
        <f t="shared" ref="Q17:Q20" si="4">ROUND(E17*P17,5)</f>
        <v>0</v>
      </c>
      <c r="R17" s="144"/>
      <c r="S17" s="144"/>
      <c r="T17" s="145">
        <v>0.03</v>
      </c>
      <c r="U17" s="144">
        <f t="shared" ref="U17:U20" si="5">ROUND(E17*T17,2)</f>
        <v>0</v>
      </c>
      <c r="V17" s="138"/>
      <c r="W17" s="138"/>
      <c r="X17" s="138"/>
      <c r="Y17" s="138"/>
      <c r="Z17" s="138"/>
      <c r="AA17" s="138"/>
      <c r="AB17" s="138"/>
      <c r="AC17" s="138"/>
      <c r="AD17" s="138"/>
      <c r="AE17" s="138" t="s">
        <v>103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62"/>
      <c r="B18" s="162" t="s">
        <v>113</v>
      </c>
      <c r="C18" s="176"/>
      <c r="D18" s="163" t="s">
        <v>102</v>
      </c>
      <c r="E18" s="164"/>
      <c r="F18" s="165">
        <v>0</v>
      </c>
      <c r="G18" s="166">
        <f t="shared" si="0"/>
        <v>0</v>
      </c>
      <c r="H18" s="166"/>
      <c r="I18" s="166">
        <f t="shared" si="1"/>
        <v>0</v>
      </c>
      <c r="J18" s="166"/>
      <c r="K18" s="166">
        <f t="shared" si="2"/>
        <v>0</v>
      </c>
      <c r="L18" s="166">
        <v>15</v>
      </c>
      <c r="M18" s="166">
        <f t="shared" si="3"/>
        <v>0</v>
      </c>
      <c r="N18" s="163"/>
      <c r="O18" s="163"/>
      <c r="P18" s="143">
        <v>7.4999999999999997E-2</v>
      </c>
      <c r="Q18" s="144">
        <f t="shared" si="4"/>
        <v>0</v>
      </c>
      <c r="R18" s="144"/>
      <c r="S18" s="144"/>
      <c r="T18" s="145">
        <v>0.95499999999999996</v>
      </c>
      <c r="U18" s="144">
        <f t="shared" si="5"/>
        <v>0</v>
      </c>
      <c r="V18" s="138"/>
      <c r="W18" s="138"/>
      <c r="X18" s="138"/>
      <c r="Y18" s="138"/>
      <c r="Z18" s="138"/>
      <c r="AA18" s="138"/>
      <c r="AB18" s="138"/>
      <c r="AC18" s="138"/>
      <c r="AD18" s="138"/>
      <c r="AE18" s="138" t="s">
        <v>103</v>
      </c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62"/>
      <c r="B19" s="162" t="s">
        <v>114</v>
      </c>
      <c r="C19" s="176"/>
      <c r="D19" s="163" t="s">
        <v>102</v>
      </c>
      <c r="E19" s="164"/>
      <c r="F19" s="165">
        <f t="shared" ref="F19:F20" si="6">H19+J19</f>
        <v>0</v>
      </c>
      <c r="G19" s="166">
        <f t="shared" si="0"/>
        <v>0</v>
      </c>
      <c r="H19" s="166"/>
      <c r="I19" s="166">
        <f t="shared" si="1"/>
        <v>0</v>
      </c>
      <c r="J19" s="166"/>
      <c r="K19" s="166">
        <f t="shared" si="2"/>
        <v>0</v>
      </c>
      <c r="L19" s="166">
        <v>15</v>
      </c>
      <c r="M19" s="166">
        <f t="shared" si="3"/>
        <v>0</v>
      </c>
      <c r="N19" s="163"/>
      <c r="O19" s="163"/>
      <c r="P19" s="143">
        <v>6.2E-2</v>
      </c>
      <c r="Q19" s="144">
        <f t="shared" si="4"/>
        <v>0</v>
      </c>
      <c r="R19" s="144"/>
      <c r="S19" s="144"/>
      <c r="T19" s="145">
        <v>0.61199999999999999</v>
      </c>
      <c r="U19" s="144">
        <f t="shared" si="5"/>
        <v>0</v>
      </c>
      <c r="V19" s="138"/>
      <c r="W19" s="138"/>
      <c r="X19" s="138"/>
      <c r="Y19" s="138"/>
      <c r="Z19" s="138"/>
      <c r="AA19" s="138"/>
      <c r="AB19" s="138"/>
      <c r="AC19" s="138"/>
      <c r="AD19" s="138"/>
      <c r="AE19" s="138" t="s">
        <v>103</v>
      </c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2"/>
      <c r="B20" s="162" t="s">
        <v>115</v>
      </c>
      <c r="C20" s="176"/>
      <c r="D20" s="163" t="s">
        <v>102</v>
      </c>
      <c r="E20" s="164"/>
      <c r="F20" s="165">
        <f t="shared" si="6"/>
        <v>0</v>
      </c>
      <c r="G20" s="166">
        <f t="shared" si="0"/>
        <v>0</v>
      </c>
      <c r="H20" s="166"/>
      <c r="I20" s="166">
        <f t="shared" si="1"/>
        <v>0</v>
      </c>
      <c r="J20" s="166"/>
      <c r="K20" s="166">
        <f t="shared" si="2"/>
        <v>0</v>
      </c>
      <c r="L20" s="166">
        <v>15</v>
      </c>
      <c r="M20" s="166">
        <f t="shared" si="3"/>
        <v>0</v>
      </c>
      <c r="N20" s="163"/>
      <c r="O20" s="163"/>
      <c r="P20" s="143">
        <v>5.3999999999999999E-2</v>
      </c>
      <c r="Q20" s="144">
        <f t="shared" si="4"/>
        <v>0</v>
      </c>
      <c r="R20" s="144"/>
      <c r="S20" s="144"/>
      <c r="T20" s="145">
        <v>0.46500000000000002</v>
      </c>
      <c r="U20" s="144">
        <f t="shared" si="5"/>
        <v>0</v>
      </c>
      <c r="V20" s="138"/>
      <c r="W20" s="138"/>
      <c r="X20" s="138"/>
      <c r="Y20" s="138"/>
      <c r="Z20" s="138"/>
      <c r="AA20" s="138"/>
      <c r="AB20" s="138"/>
      <c r="AC20" s="138"/>
      <c r="AD20" s="138"/>
      <c r="AE20" s="138" t="s">
        <v>103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41" t="s">
        <v>99</v>
      </c>
      <c r="B21" s="141" t="s">
        <v>63</v>
      </c>
      <c r="C21" s="175" t="s">
        <v>64</v>
      </c>
      <c r="D21" s="167"/>
      <c r="E21" s="168"/>
      <c r="F21" s="169"/>
      <c r="G21" s="169">
        <f>SUMIF(AE22:AE28,"&lt;&gt;NOR",G22:G28)</f>
        <v>0</v>
      </c>
      <c r="H21" s="169"/>
      <c r="I21" s="169">
        <f>SUM(I22:I28)</f>
        <v>0</v>
      </c>
      <c r="J21" s="169"/>
      <c r="K21" s="169">
        <f>SUM(K22:K28)</f>
        <v>0</v>
      </c>
      <c r="L21" s="169"/>
      <c r="M21" s="169">
        <f>SUM(M22:M28)</f>
        <v>0</v>
      </c>
      <c r="N21" s="167"/>
      <c r="O21" s="167"/>
      <c r="P21" s="146"/>
      <c r="Q21" s="147">
        <f>SUM(Q22:Q28)</f>
        <v>0</v>
      </c>
      <c r="R21" s="147"/>
      <c r="S21" s="147"/>
      <c r="T21" s="148"/>
      <c r="U21" s="147">
        <f>SUM(U22:U28)</f>
        <v>379.01</v>
      </c>
      <c r="AE21" t="s">
        <v>100</v>
      </c>
    </row>
    <row r="22" spans="1:60" outlineLevel="1" x14ac:dyDescent="0.2">
      <c r="A22" s="162"/>
      <c r="B22" s="162" t="s">
        <v>116</v>
      </c>
      <c r="C22" s="176"/>
      <c r="D22" s="163" t="s">
        <v>102</v>
      </c>
      <c r="E22" s="164"/>
      <c r="F22" s="165">
        <f t="shared" ref="F22:F28" si="7">H22+J22</f>
        <v>0</v>
      </c>
      <c r="G22" s="166">
        <f t="shared" ref="G22:G28" si="8">ROUND(E22*F22,2)</f>
        <v>0</v>
      </c>
      <c r="H22" s="166"/>
      <c r="I22" s="166">
        <f t="shared" ref="I22:I28" si="9">ROUND(E22*H22,2)</f>
        <v>0</v>
      </c>
      <c r="J22" s="166"/>
      <c r="K22" s="166">
        <f t="shared" ref="K22:K28" si="10">ROUND(E22*J22,2)</f>
        <v>0</v>
      </c>
      <c r="L22" s="166">
        <v>15</v>
      </c>
      <c r="M22" s="166">
        <f t="shared" ref="M22:M28" si="11">G22*(1+L22/100)</f>
        <v>0</v>
      </c>
      <c r="N22" s="163"/>
      <c r="O22" s="163"/>
      <c r="P22" s="143">
        <v>4.5999999999999999E-2</v>
      </c>
      <c r="Q22" s="144">
        <f t="shared" ref="Q22:Q28" si="12">ROUND(E22*P22,5)</f>
        <v>0</v>
      </c>
      <c r="R22" s="144"/>
      <c r="S22" s="144"/>
      <c r="T22" s="145">
        <v>0.26</v>
      </c>
      <c r="U22" s="144">
        <f t="shared" ref="U22:U28" si="13">ROUND(E22*T22,2)</f>
        <v>0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8" t="s">
        <v>103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62"/>
      <c r="B23" s="162" t="s">
        <v>117</v>
      </c>
      <c r="C23" s="176"/>
      <c r="D23" s="163" t="s">
        <v>118</v>
      </c>
      <c r="E23" s="164"/>
      <c r="F23" s="165">
        <f t="shared" si="7"/>
        <v>0</v>
      </c>
      <c r="G23" s="166">
        <f t="shared" si="8"/>
        <v>0</v>
      </c>
      <c r="H23" s="166"/>
      <c r="I23" s="166">
        <f t="shared" si="9"/>
        <v>0</v>
      </c>
      <c r="J23" s="166"/>
      <c r="K23" s="166">
        <f t="shared" si="10"/>
        <v>0</v>
      </c>
      <c r="L23" s="166">
        <v>15</v>
      </c>
      <c r="M23" s="166">
        <f t="shared" si="11"/>
        <v>0</v>
      </c>
      <c r="N23" s="163"/>
      <c r="O23" s="163"/>
      <c r="P23" s="143">
        <v>0</v>
      </c>
      <c r="Q23" s="144">
        <f t="shared" si="12"/>
        <v>0</v>
      </c>
      <c r="R23" s="144"/>
      <c r="S23" s="144"/>
      <c r="T23" s="145">
        <v>0.94199999999999995</v>
      </c>
      <c r="U23" s="144">
        <f t="shared" si="13"/>
        <v>0</v>
      </c>
      <c r="V23" s="138"/>
      <c r="W23" s="138"/>
      <c r="X23" s="138"/>
      <c r="Y23" s="138"/>
      <c r="Z23" s="138"/>
      <c r="AA23" s="138"/>
      <c r="AB23" s="138"/>
      <c r="AC23" s="138"/>
      <c r="AD23" s="138"/>
      <c r="AE23" s="138" t="s">
        <v>103</v>
      </c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outlineLevel="1" x14ac:dyDescent="0.2">
      <c r="A24" s="162"/>
      <c r="B24" s="162" t="s">
        <v>119</v>
      </c>
      <c r="C24" s="176"/>
      <c r="D24" s="163" t="s">
        <v>118</v>
      </c>
      <c r="E24" s="164"/>
      <c r="F24" s="165">
        <f t="shared" si="7"/>
        <v>0</v>
      </c>
      <c r="G24" s="166">
        <f t="shared" si="8"/>
        <v>0</v>
      </c>
      <c r="H24" s="166"/>
      <c r="I24" s="166">
        <f t="shared" si="9"/>
        <v>0</v>
      </c>
      <c r="J24" s="166"/>
      <c r="K24" s="166">
        <f t="shared" si="10"/>
        <v>0</v>
      </c>
      <c r="L24" s="166">
        <v>15</v>
      </c>
      <c r="M24" s="166">
        <f t="shared" si="11"/>
        <v>0</v>
      </c>
      <c r="N24" s="163"/>
      <c r="O24" s="163"/>
      <c r="P24" s="143">
        <v>0</v>
      </c>
      <c r="Q24" s="144">
        <f t="shared" si="12"/>
        <v>0</v>
      </c>
      <c r="R24" s="144"/>
      <c r="S24" s="144"/>
      <c r="T24" s="145">
        <v>0.105</v>
      </c>
      <c r="U24" s="144">
        <f t="shared" si="13"/>
        <v>0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 t="s">
        <v>103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outlineLevel="1" x14ac:dyDescent="0.2">
      <c r="A25" s="162"/>
      <c r="B25" s="162" t="s">
        <v>120</v>
      </c>
      <c r="C25" s="176" t="s">
        <v>188</v>
      </c>
      <c r="D25" s="163" t="s">
        <v>189</v>
      </c>
      <c r="E25" s="164">
        <v>79.2</v>
      </c>
      <c r="F25" s="165">
        <v>0</v>
      </c>
      <c r="G25" s="191">
        <f t="shared" si="8"/>
        <v>0</v>
      </c>
      <c r="H25" s="166"/>
      <c r="I25" s="166">
        <f t="shared" si="9"/>
        <v>0</v>
      </c>
      <c r="J25" s="166"/>
      <c r="K25" s="166">
        <f t="shared" si="10"/>
        <v>0</v>
      </c>
      <c r="L25" s="166">
        <v>15</v>
      </c>
      <c r="M25" s="166">
        <f t="shared" si="11"/>
        <v>0</v>
      </c>
      <c r="N25" s="163"/>
      <c r="O25" s="163"/>
      <c r="P25" s="143">
        <v>0</v>
      </c>
      <c r="Q25" s="144">
        <f t="shared" si="12"/>
        <v>0</v>
      </c>
      <c r="R25" s="144"/>
      <c r="S25" s="144"/>
      <c r="T25" s="145">
        <v>0.93300000000000005</v>
      </c>
      <c r="U25" s="144">
        <f t="shared" si="13"/>
        <v>73.89</v>
      </c>
      <c r="V25" s="138"/>
      <c r="W25" s="138"/>
      <c r="X25" s="138"/>
      <c r="Y25" s="138"/>
      <c r="Z25" s="138"/>
      <c r="AA25" s="138"/>
      <c r="AB25" s="138"/>
      <c r="AC25" s="138"/>
      <c r="AD25" s="138"/>
      <c r="AE25" s="138" t="s">
        <v>103</v>
      </c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62"/>
      <c r="B26" s="162" t="s">
        <v>121</v>
      </c>
      <c r="C26" s="176" t="s">
        <v>170</v>
      </c>
      <c r="D26" s="163" t="s">
        <v>189</v>
      </c>
      <c r="E26" s="164">
        <v>622.70000000000005</v>
      </c>
      <c r="F26" s="165">
        <v>0</v>
      </c>
      <c r="G26" s="191">
        <f t="shared" si="8"/>
        <v>0</v>
      </c>
      <c r="H26" s="166"/>
      <c r="I26" s="166">
        <f t="shared" si="9"/>
        <v>0</v>
      </c>
      <c r="J26" s="166"/>
      <c r="K26" s="166">
        <f t="shared" si="10"/>
        <v>0</v>
      </c>
      <c r="L26" s="166">
        <v>15</v>
      </c>
      <c r="M26" s="166">
        <f t="shared" si="11"/>
        <v>0</v>
      </c>
      <c r="N26" s="163"/>
      <c r="O26" s="163"/>
      <c r="P26" s="143">
        <v>0</v>
      </c>
      <c r="Q26" s="144">
        <f t="shared" si="12"/>
        <v>0</v>
      </c>
      <c r="R26" s="144"/>
      <c r="S26" s="144"/>
      <c r="T26" s="145">
        <v>0.49</v>
      </c>
      <c r="U26" s="144">
        <f t="shared" si="13"/>
        <v>305.12</v>
      </c>
      <c r="V26" s="138"/>
      <c r="W26" s="138"/>
      <c r="X26" s="138"/>
      <c r="Y26" s="138"/>
      <c r="Z26" s="138"/>
      <c r="AA26" s="138"/>
      <c r="AB26" s="138"/>
      <c r="AC26" s="138"/>
      <c r="AD26" s="138"/>
      <c r="AE26" s="138" t="s">
        <v>103</v>
      </c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outlineLevel="1" x14ac:dyDescent="0.2">
      <c r="A27" s="162"/>
      <c r="B27" s="162" t="s">
        <v>122</v>
      </c>
      <c r="C27" s="176" t="s">
        <v>171</v>
      </c>
      <c r="D27" s="163" t="s">
        <v>166</v>
      </c>
      <c r="E27" s="164">
        <v>1</v>
      </c>
      <c r="F27" s="165">
        <v>0</v>
      </c>
      <c r="G27" s="191">
        <f t="shared" si="8"/>
        <v>0</v>
      </c>
      <c r="H27" s="166"/>
      <c r="I27" s="166">
        <f t="shared" si="9"/>
        <v>0</v>
      </c>
      <c r="J27" s="166"/>
      <c r="K27" s="166">
        <f t="shared" si="10"/>
        <v>0</v>
      </c>
      <c r="L27" s="166">
        <v>15</v>
      </c>
      <c r="M27" s="166">
        <f t="shared" si="11"/>
        <v>0</v>
      </c>
      <c r="N27" s="163"/>
      <c r="O27" s="163"/>
      <c r="P27" s="143">
        <v>0</v>
      </c>
      <c r="Q27" s="144">
        <f t="shared" si="12"/>
        <v>0</v>
      </c>
      <c r="R27" s="144"/>
      <c r="S27" s="144"/>
      <c r="T27" s="145">
        <v>0</v>
      </c>
      <c r="U27" s="144">
        <f t="shared" si="13"/>
        <v>0</v>
      </c>
      <c r="V27" s="138"/>
      <c r="W27" s="138"/>
      <c r="X27" s="138"/>
      <c r="Y27" s="138"/>
      <c r="Z27" s="138"/>
      <c r="AA27" s="138"/>
      <c r="AB27" s="138"/>
      <c r="AC27" s="138"/>
      <c r="AD27" s="138"/>
      <c r="AE27" s="138" t="s">
        <v>103</v>
      </c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ht="15.75" customHeight="1" outlineLevel="1" x14ac:dyDescent="0.2">
      <c r="A28" s="162"/>
      <c r="B28" s="162" t="s">
        <v>123</v>
      </c>
      <c r="C28" s="176"/>
      <c r="D28" s="163" t="s">
        <v>118</v>
      </c>
      <c r="E28" s="164"/>
      <c r="F28" s="165">
        <f t="shared" si="7"/>
        <v>0</v>
      </c>
      <c r="G28" s="166">
        <f t="shared" si="8"/>
        <v>0</v>
      </c>
      <c r="H28" s="166"/>
      <c r="I28" s="166">
        <f t="shared" si="9"/>
        <v>0</v>
      </c>
      <c r="J28" s="166"/>
      <c r="K28" s="166">
        <f t="shared" si="10"/>
        <v>0</v>
      </c>
      <c r="L28" s="166">
        <v>15</v>
      </c>
      <c r="M28" s="166">
        <f t="shared" si="11"/>
        <v>0</v>
      </c>
      <c r="N28" s="163"/>
      <c r="O28" s="163"/>
      <c r="P28" s="143">
        <v>0</v>
      </c>
      <c r="Q28" s="144">
        <f t="shared" si="12"/>
        <v>0</v>
      </c>
      <c r="R28" s="144"/>
      <c r="S28" s="144"/>
      <c r="T28" s="145">
        <v>0</v>
      </c>
      <c r="U28" s="144">
        <f t="shared" si="13"/>
        <v>0</v>
      </c>
      <c r="V28" s="138"/>
      <c r="W28" s="138"/>
      <c r="X28" s="138"/>
      <c r="Y28" s="138"/>
      <c r="Z28" s="138"/>
      <c r="AA28" s="138"/>
      <c r="AB28" s="138"/>
      <c r="AC28" s="138"/>
      <c r="AD28" s="138"/>
      <c r="AE28" s="138" t="s">
        <v>103</v>
      </c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41" t="s">
        <v>99</v>
      </c>
      <c r="B29" s="141" t="s">
        <v>67</v>
      </c>
      <c r="C29" s="175" t="s">
        <v>68</v>
      </c>
      <c r="D29" s="167"/>
      <c r="E29" s="168"/>
      <c r="F29" s="169"/>
      <c r="G29" s="169">
        <f>SUMIF(AE30:AE33,"&lt;&gt;NOR",G30:G33)</f>
        <v>0</v>
      </c>
      <c r="H29" s="169"/>
      <c r="I29" s="169">
        <f>SUM(I31:I33)</f>
        <v>0</v>
      </c>
      <c r="J29" s="169"/>
      <c r="K29" s="169">
        <f>SUM(K31:K33)</f>
        <v>0</v>
      </c>
      <c r="L29" s="169"/>
      <c r="M29" s="169">
        <f>SUM(M31:M33)</f>
        <v>0</v>
      </c>
      <c r="N29" s="167"/>
      <c r="O29" s="167"/>
      <c r="P29" s="146"/>
      <c r="Q29" s="147">
        <f>SUM(Q31:Q33)</f>
        <v>0.84065000000000001</v>
      </c>
      <c r="R29" s="147"/>
      <c r="S29" s="147"/>
      <c r="T29" s="148"/>
      <c r="U29" s="147">
        <f>SUM(U31:U33)</f>
        <v>327.70000000000005</v>
      </c>
      <c r="AE29" t="s">
        <v>100</v>
      </c>
    </row>
    <row r="30" spans="1:60" x14ac:dyDescent="0.2">
      <c r="A30" s="196"/>
      <c r="B30" s="162" t="s">
        <v>124</v>
      </c>
      <c r="C30" s="197" t="s">
        <v>187</v>
      </c>
      <c r="D30" s="198" t="s">
        <v>189</v>
      </c>
      <c r="E30" s="199">
        <v>79.2</v>
      </c>
      <c r="F30" s="202">
        <v>0</v>
      </c>
      <c r="G30" s="191">
        <f>ROUND(E30*F30,2)</f>
        <v>0</v>
      </c>
      <c r="H30" s="200"/>
      <c r="I30" s="200"/>
      <c r="J30" s="200"/>
      <c r="K30" s="200"/>
      <c r="L30" s="200"/>
      <c r="M30" s="200"/>
      <c r="N30" s="201"/>
      <c r="O30" s="201"/>
      <c r="P30" s="193"/>
      <c r="Q30" s="194"/>
      <c r="R30" s="194"/>
      <c r="S30" s="194"/>
      <c r="T30" s="195"/>
      <c r="U30" s="194"/>
    </row>
    <row r="31" spans="1:60" ht="11.25" customHeight="1" outlineLevel="1" x14ac:dyDescent="0.2">
      <c r="A31" s="162"/>
      <c r="B31" s="162" t="s">
        <v>124</v>
      </c>
      <c r="C31" s="176" t="s">
        <v>168</v>
      </c>
      <c r="D31" s="163" t="s">
        <v>189</v>
      </c>
      <c r="E31" s="164">
        <v>622.70000000000005</v>
      </c>
      <c r="F31" s="165">
        <v>0</v>
      </c>
      <c r="G31" s="191">
        <f>ROUND(E31*F31,2)</f>
        <v>0</v>
      </c>
      <c r="H31" s="166"/>
      <c r="I31" s="166">
        <f>ROUND(E31*H31,2)</f>
        <v>0</v>
      </c>
      <c r="J31" s="166"/>
      <c r="K31" s="166">
        <f>ROUND(E31*J31,2)</f>
        <v>0</v>
      </c>
      <c r="L31" s="166">
        <v>15</v>
      </c>
      <c r="M31" s="166">
        <f>G31*(1+L31/100)</f>
        <v>0</v>
      </c>
      <c r="N31" s="163"/>
      <c r="O31" s="163"/>
      <c r="P31" s="143">
        <v>1.3500000000000001E-3</v>
      </c>
      <c r="Q31" s="144">
        <f>ROUND(E31*P31,5)</f>
        <v>0.84065000000000001</v>
      </c>
      <c r="R31" s="144"/>
      <c r="S31" s="144"/>
      <c r="T31" s="145">
        <v>9.1999999999999998E-2</v>
      </c>
      <c r="U31" s="144">
        <f>ROUND(E31*T31,2)</f>
        <v>57.29</v>
      </c>
      <c r="V31" s="138"/>
      <c r="W31" s="138"/>
      <c r="X31" s="138"/>
      <c r="Y31" s="138"/>
      <c r="Z31" s="138"/>
      <c r="AA31" s="138"/>
      <c r="AB31" s="138"/>
      <c r="AC31" s="138"/>
      <c r="AD31" s="138"/>
      <c r="AE31" s="138" t="s">
        <v>103</v>
      </c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12" customHeight="1" outlineLevel="1" x14ac:dyDescent="0.2">
      <c r="A32" s="162"/>
      <c r="B32" s="162" t="s">
        <v>125</v>
      </c>
      <c r="C32" s="176" t="s">
        <v>169</v>
      </c>
      <c r="D32" s="163" t="s">
        <v>108</v>
      </c>
      <c r="E32" s="164">
        <v>701.9</v>
      </c>
      <c r="F32" s="165">
        <v>0</v>
      </c>
      <c r="G32" s="191">
        <f>ROUND(E32*F32,2)</f>
        <v>0</v>
      </c>
      <c r="H32" s="166"/>
      <c r="I32" s="166">
        <f>ROUND(E32*H32,2)</f>
        <v>0</v>
      </c>
      <c r="J32" s="166"/>
      <c r="K32" s="166">
        <f>ROUND(E32*J32,2)</f>
        <v>0</v>
      </c>
      <c r="L32" s="166">
        <v>15</v>
      </c>
      <c r="M32" s="166">
        <f>G32*(1+L32/100)</f>
        <v>0</v>
      </c>
      <c r="N32" s="163"/>
      <c r="O32" s="163"/>
      <c r="P32" s="143">
        <v>0</v>
      </c>
      <c r="Q32" s="144">
        <f>ROUND(E32*P32,5)</f>
        <v>0</v>
      </c>
      <c r="R32" s="144"/>
      <c r="S32" s="144"/>
      <c r="T32" s="145">
        <v>0.38524999999999998</v>
      </c>
      <c r="U32" s="144">
        <f>ROUND(E32*T32,2)</f>
        <v>270.41000000000003</v>
      </c>
      <c r="V32" s="138"/>
      <c r="W32" s="138"/>
      <c r="X32" s="138"/>
      <c r="Y32" s="138"/>
      <c r="Z32" s="138"/>
      <c r="AA32" s="138"/>
      <c r="AB32" s="138"/>
      <c r="AC32" s="138"/>
      <c r="AD32" s="138"/>
      <c r="AE32" s="138" t="s">
        <v>103</v>
      </c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2"/>
      <c r="B33" s="162" t="s">
        <v>126</v>
      </c>
      <c r="C33" s="176"/>
      <c r="D33" s="163" t="s">
        <v>0</v>
      </c>
      <c r="E33" s="164"/>
      <c r="F33" s="165">
        <v>0</v>
      </c>
      <c r="G33" s="166">
        <f>ROUND(E33*F33,2)</f>
        <v>0</v>
      </c>
      <c r="H33" s="166"/>
      <c r="I33" s="166">
        <f>ROUND(E33*H33,2)</f>
        <v>0</v>
      </c>
      <c r="J33" s="166"/>
      <c r="K33" s="166">
        <f>ROUND(E33*J33,2)</f>
        <v>0</v>
      </c>
      <c r="L33" s="166">
        <v>15</v>
      </c>
      <c r="M33" s="166">
        <f>G33*(1+L33/100)</f>
        <v>0</v>
      </c>
      <c r="N33" s="163"/>
      <c r="O33" s="163"/>
      <c r="P33" s="143">
        <v>0</v>
      </c>
      <c r="Q33" s="144">
        <f>ROUND(E33*P33,5)</f>
        <v>0</v>
      </c>
      <c r="R33" s="144"/>
      <c r="S33" s="144"/>
      <c r="T33" s="145">
        <v>0</v>
      </c>
      <c r="U33" s="144">
        <f>ROUND(E33*T33,2)</f>
        <v>0</v>
      </c>
      <c r="V33" s="138"/>
      <c r="W33" s="138"/>
      <c r="X33" s="138"/>
      <c r="Y33" s="138"/>
      <c r="Z33" s="138"/>
      <c r="AA33" s="138"/>
      <c r="AB33" s="138"/>
      <c r="AC33" s="138"/>
      <c r="AD33" s="138"/>
      <c r="AE33" s="138" t="s">
        <v>103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x14ac:dyDescent="0.2">
      <c r="A34" s="141" t="s">
        <v>99</v>
      </c>
      <c r="B34" s="141" t="s">
        <v>69</v>
      </c>
      <c r="C34" s="175" t="s">
        <v>70</v>
      </c>
      <c r="D34" s="167"/>
      <c r="E34" s="168"/>
      <c r="F34" s="169"/>
      <c r="G34" s="169">
        <f>SUMIF(AE35:AE38,"&lt;&gt;NOR",G35:G38)</f>
        <v>0</v>
      </c>
      <c r="H34" s="169"/>
      <c r="I34" s="169">
        <f>SUM(I35:I54)</f>
        <v>0</v>
      </c>
      <c r="J34" s="169"/>
      <c r="K34" s="169">
        <f>SUM(K35:K54)</f>
        <v>0</v>
      </c>
      <c r="L34" s="169"/>
      <c r="M34" s="169">
        <f>SUM(M35:M54)</f>
        <v>0</v>
      </c>
      <c r="N34" s="167"/>
      <c r="O34" s="167"/>
      <c r="P34" s="146"/>
      <c r="Q34" s="147">
        <f>SUM(Q35:Q54)</f>
        <v>0</v>
      </c>
      <c r="R34" s="147"/>
      <c r="S34" s="147"/>
      <c r="T34" s="148"/>
      <c r="U34" s="147">
        <f>SUM(U35:U54)</f>
        <v>579.70999999999992</v>
      </c>
      <c r="AE34" t="s">
        <v>100</v>
      </c>
    </row>
    <row r="35" spans="1:60" outlineLevel="1" x14ac:dyDescent="0.2">
      <c r="A35" s="162"/>
      <c r="B35" s="162" t="s">
        <v>127</v>
      </c>
      <c r="C35" s="176" t="s">
        <v>164</v>
      </c>
      <c r="D35" s="163" t="s">
        <v>108</v>
      </c>
      <c r="E35" s="164">
        <v>138.86000000000001</v>
      </c>
      <c r="F35" s="165">
        <v>0</v>
      </c>
      <c r="G35" s="191">
        <f>ROUND(E35*F35,2)</f>
        <v>0</v>
      </c>
      <c r="H35" s="166"/>
      <c r="I35" s="166">
        <f t="shared" ref="I35:I49" si="14">ROUND(E35*H35,2)</f>
        <v>0</v>
      </c>
      <c r="J35" s="166"/>
      <c r="K35" s="166">
        <f t="shared" ref="K35:K49" si="15">ROUND(E35*J35,2)</f>
        <v>0</v>
      </c>
      <c r="L35" s="166">
        <v>15</v>
      </c>
      <c r="M35" s="166">
        <f t="shared" ref="M35:M44" si="16">G35*(1+L35/100)</f>
        <v>0</v>
      </c>
      <c r="N35" s="163"/>
      <c r="O35" s="163"/>
      <c r="P35" s="143">
        <v>0</v>
      </c>
      <c r="Q35" s="144">
        <f t="shared" ref="Q35:Q44" si="17">ROUND(E35*P35,5)</f>
        <v>0</v>
      </c>
      <c r="R35" s="144"/>
      <c r="S35" s="144"/>
      <c r="T35" s="145">
        <v>0.61085999999999996</v>
      </c>
      <c r="U35" s="144">
        <f t="shared" ref="U35:U44" si="18">ROUND(E35*T35,2)</f>
        <v>84.82</v>
      </c>
      <c r="V35" s="138"/>
      <c r="W35" s="138"/>
      <c r="X35" s="138"/>
      <c r="Y35" s="138"/>
      <c r="Z35" s="138"/>
      <c r="AA35" s="138"/>
      <c r="AB35" s="138"/>
      <c r="AC35" s="138"/>
      <c r="AD35" s="138"/>
      <c r="AE35" s="138" t="s">
        <v>103</v>
      </c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2"/>
      <c r="B36" s="162" t="s">
        <v>128</v>
      </c>
      <c r="C36" s="176" t="s">
        <v>167</v>
      </c>
      <c r="D36" s="163" t="s">
        <v>108</v>
      </c>
      <c r="E36" s="164">
        <v>138.86000000000001</v>
      </c>
      <c r="F36" s="165">
        <v>0</v>
      </c>
      <c r="G36" s="191">
        <f t="shared" ref="G36:G44" si="19">ROUND(E36*F36,2)</f>
        <v>0</v>
      </c>
      <c r="H36" s="166"/>
      <c r="I36" s="166">
        <f t="shared" si="14"/>
        <v>0</v>
      </c>
      <c r="J36" s="166"/>
      <c r="K36" s="166">
        <f t="shared" si="15"/>
        <v>0</v>
      </c>
      <c r="L36" s="166">
        <v>15</v>
      </c>
      <c r="M36" s="166">
        <f t="shared" si="16"/>
        <v>0</v>
      </c>
      <c r="N36" s="163"/>
      <c r="O36" s="163"/>
      <c r="P36" s="143">
        <v>0</v>
      </c>
      <c r="Q36" s="144">
        <f t="shared" si="17"/>
        <v>0</v>
      </c>
      <c r="R36" s="144"/>
      <c r="S36" s="144"/>
      <c r="T36" s="145">
        <v>1.1970099999999999</v>
      </c>
      <c r="U36" s="144">
        <f t="shared" si="18"/>
        <v>166.22</v>
      </c>
      <c r="V36" s="138"/>
      <c r="W36" s="138"/>
      <c r="X36" s="138"/>
      <c r="Y36" s="138"/>
      <c r="Z36" s="138"/>
      <c r="AA36" s="138"/>
      <c r="AB36" s="138"/>
      <c r="AC36" s="138"/>
      <c r="AD36" s="138"/>
      <c r="AE36" s="138" t="s">
        <v>103</v>
      </c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2"/>
      <c r="B37" s="162" t="s">
        <v>129</v>
      </c>
      <c r="C37" s="176"/>
      <c r="D37" s="163" t="s">
        <v>108</v>
      </c>
      <c r="E37" s="164"/>
      <c r="F37" s="165">
        <f t="shared" ref="F37:F38" si="20">H37+J37</f>
        <v>0</v>
      </c>
      <c r="G37" s="166">
        <f t="shared" si="19"/>
        <v>0</v>
      </c>
      <c r="H37" s="166"/>
      <c r="I37" s="166">
        <f t="shared" si="14"/>
        <v>0</v>
      </c>
      <c r="J37" s="166"/>
      <c r="K37" s="166">
        <f t="shared" si="15"/>
        <v>0</v>
      </c>
      <c r="L37" s="166">
        <v>15</v>
      </c>
      <c r="M37" s="166">
        <f t="shared" si="16"/>
        <v>0</v>
      </c>
      <c r="N37" s="163"/>
      <c r="O37" s="163"/>
      <c r="P37" s="143">
        <v>0</v>
      </c>
      <c r="Q37" s="144">
        <f t="shared" si="17"/>
        <v>0</v>
      </c>
      <c r="R37" s="144"/>
      <c r="S37" s="144"/>
      <c r="T37" s="145">
        <v>0</v>
      </c>
      <c r="U37" s="144">
        <f t="shared" si="18"/>
        <v>0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 t="s">
        <v>103</v>
      </c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2"/>
      <c r="B38" s="162" t="s">
        <v>130</v>
      </c>
      <c r="C38" s="176"/>
      <c r="D38" s="163" t="s">
        <v>108</v>
      </c>
      <c r="E38" s="164"/>
      <c r="F38" s="165">
        <f t="shared" si="20"/>
        <v>0</v>
      </c>
      <c r="G38" s="166">
        <f t="shared" si="19"/>
        <v>0</v>
      </c>
      <c r="H38" s="166"/>
      <c r="I38" s="166">
        <f t="shared" si="14"/>
        <v>0</v>
      </c>
      <c r="J38" s="166"/>
      <c r="K38" s="166">
        <f t="shared" si="15"/>
        <v>0</v>
      </c>
      <c r="L38" s="166">
        <v>15</v>
      </c>
      <c r="M38" s="166">
        <f t="shared" si="16"/>
        <v>0</v>
      </c>
      <c r="N38" s="163"/>
      <c r="O38" s="163"/>
      <c r="P38" s="143">
        <v>0</v>
      </c>
      <c r="Q38" s="144">
        <f t="shared" si="17"/>
        <v>0</v>
      </c>
      <c r="R38" s="144"/>
      <c r="S38" s="144"/>
      <c r="T38" s="145">
        <v>0</v>
      </c>
      <c r="U38" s="144">
        <f t="shared" si="18"/>
        <v>0</v>
      </c>
      <c r="V38" s="138"/>
      <c r="W38" s="138"/>
      <c r="X38" s="138"/>
      <c r="Y38" s="138"/>
      <c r="Z38" s="138"/>
      <c r="AA38" s="138"/>
      <c r="AB38" s="138"/>
      <c r="AC38" s="138"/>
      <c r="AD38" s="138"/>
      <c r="AE38" s="138" t="s">
        <v>103</v>
      </c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62"/>
      <c r="B39" s="162" t="s">
        <v>131</v>
      </c>
      <c r="C39" s="176" t="s">
        <v>132</v>
      </c>
      <c r="D39" s="163" t="s">
        <v>108</v>
      </c>
      <c r="E39" s="164">
        <v>701.9</v>
      </c>
      <c r="F39" s="165">
        <v>0</v>
      </c>
      <c r="G39" s="191">
        <f t="shared" si="19"/>
        <v>0</v>
      </c>
      <c r="H39" s="166"/>
      <c r="I39" s="166">
        <f t="shared" si="14"/>
        <v>0</v>
      </c>
      <c r="J39" s="166"/>
      <c r="K39" s="166">
        <f t="shared" si="15"/>
        <v>0</v>
      </c>
      <c r="L39" s="166">
        <v>15</v>
      </c>
      <c r="M39" s="166">
        <f t="shared" si="16"/>
        <v>0</v>
      </c>
      <c r="N39" s="163"/>
      <c r="O39" s="163"/>
      <c r="P39" s="143">
        <v>0</v>
      </c>
      <c r="Q39" s="144">
        <f t="shared" si="17"/>
        <v>0</v>
      </c>
      <c r="R39" s="144"/>
      <c r="S39" s="144"/>
      <c r="T39" s="145">
        <v>0.46800000000000003</v>
      </c>
      <c r="U39" s="144">
        <f t="shared" si="18"/>
        <v>328.49</v>
      </c>
      <c r="V39" s="138"/>
      <c r="W39" s="138"/>
      <c r="X39" s="138"/>
      <c r="Y39" s="138"/>
      <c r="Z39" s="138"/>
      <c r="AA39" s="138"/>
      <c r="AB39" s="138"/>
      <c r="AC39" s="138"/>
      <c r="AD39" s="138"/>
      <c r="AE39" s="138" t="s">
        <v>103</v>
      </c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2"/>
      <c r="B40" s="162" t="s">
        <v>133</v>
      </c>
      <c r="C40" s="176" t="s">
        <v>165</v>
      </c>
      <c r="D40" s="163" t="s">
        <v>166</v>
      </c>
      <c r="E40" s="164">
        <v>1</v>
      </c>
      <c r="F40" s="165">
        <v>0</v>
      </c>
      <c r="G40" s="191">
        <f t="shared" si="19"/>
        <v>0</v>
      </c>
      <c r="H40" s="166"/>
      <c r="I40" s="166">
        <f t="shared" si="14"/>
        <v>0</v>
      </c>
      <c r="J40" s="166"/>
      <c r="K40" s="166">
        <f t="shared" si="15"/>
        <v>0</v>
      </c>
      <c r="L40" s="166">
        <v>15</v>
      </c>
      <c r="M40" s="166">
        <f t="shared" si="16"/>
        <v>0</v>
      </c>
      <c r="N40" s="163"/>
      <c r="O40" s="163"/>
      <c r="P40" s="143">
        <v>0</v>
      </c>
      <c r="Q40" s="144">
        <f t="shared" si="17"/>
        <v>0</v>
      </c>
      <c r="R40" s="144"/>
      <c r="S40" s="144"/>
      <c r="T40" s="145">
        <v>0.18</v>
      </c>
      <c r="U40" s="144">
        <f t="shared" si="18"/>
        <v>0.18</v>
      </c>
      <c r="V40" s="138"/>
      <c r="W40" s="138"/>
      <c r="X40" s="138"/>
      <c r="Y40" s="138"/>
      <c r="Z40" s="138"/>
      <c r="AA40" s="138"/>
      <c r="AB40" s="138"/>
      <c r="AC40" s="138"/>
      <c r="AD40" s="138"/>
      <c r="AE40" s="138" t="s">
        <v>103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outlineLevel="1" x14ac:dyDescent="0.2">
      <c r="A41" s="162" t="s">
        <v>99</v>
      </c>
      <c r="B41" s="178" t="s">
        <v>155</v>
      </c>
      <c r="C41" s="175" t="s">
        <v>154</v>
      </c>
      <c r="D41" s="180"/>
      <c r="E41" s="181"/>
      <c r="F41" s="182"/>
      <c r="G41" s="169">
        <f>SUMIF(AE42:AE54,"&lt;&gt;NOR",G42:G54)</f>
        <v>0</v>
      </c>
      <c r="H41" s="183"/>
      <c r="I41" s="183"/>
      <c r="J41" s="183"/>
      <c r="K41" s="183"/>
      <c r="L41" s="183"/>
      <c r="M41" s="183"/>
      <c r="N41" s="180"/>
      <c r="O41" s="180"/>
      <c r="P41" s="143"/>
      <c r="Q41" s="144"/>
      <c r="R41" s="144"/>
      <c r="S41" s="144"/>
      <c r="T41" s="145"/>
      <c r="U41" s="144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ht="45.75" customHeight="1" outlineLevel="1" x14ac:dyDescent="0.2">
      <c r="A42" s="162"/>
      <c r="B42" s="190" t="s">
        <v>174</v>
      </c>
      <c r="C42" s="187" t="s">
        <v>156</v>
      </c>
      <c r="D42" s="163" t="s">
        <v>112</v>
      </c>
      <c r="E42" s="164">
        <v>1</v>
      </c>
      <c r="F42" s="165">
        <v>0</v>
      </c>
      <c r="G42" s="191">
        <f t="shared" si="19"/>
        <v>0</v>
      </c>
      <c r="H42" s="166"/>
      <c r="I42" s="166">
        <f t="shared" si="14"/>
        <v>0</v>
      </c>
      <c r="J42" s="166"/>
      <c r="K42" s="166">
        <f t="shared" si="15"/>
        <v>0</v>
      </c>
      <c r="L42" s="166">
        <v>15</v>
      </c>
      <c r="M42" s="166">
        <f t="shared" si="16"/>
        <v>0</v>
      </c>
      <c r="N42" s="163"/>
      <c r="O42" s="163"/>
      <c r="P42" s="143">
        <v>0</v>
      </c>
      <c r="Q42" s="144">
        <f t="shared" si="17"/>
        <v>0</v>
      </c>
      <c r="R42" s="144"/>
      <c r="S42" s="144"/>
      <c r="T42" s="145">
        <v>0</v>
      </c>
      <c r="U42" s="144">
        <f t="shared" si="18"/>
        <v>0</v>
      </c>
      <c r="V42" s="138"/>
      <c r="W42" s="138"/>
      <c r="X42" s="138"/>
      <c r="Y42" s="138"/>
      <c r="Z42" s="138"/>
      <c r="AA42" s="138"/>
      <c r="AB42" s="138"/>
      <c r="AC42" s="138"/>
      <c r="AD42" s="138"/>
      <c r="AE42" s="138" t="s">
        <v>103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ht="51.75" customHeight="1" outlineLevel="1" x14ac:dyDescent="0.2">
      <c r="A43" s="162"/>
      <c r="B43" s="190" t="s">
        <v>175</v>
      </c>
      <c r="C43" s="186" t="s">
        <v>157</v>
      </c>
      <c r="D43" s="163" t="s">
        <v>112</v>
      </c>
      <c r="E43" s="164">
        <v>7</v>
      </c>
      <c r="F43" s="165">
        <v>0</v>
      </c>
      <c r="G43" s="191">
        <f t="shared" si="19"/>
        <v>0</v>
      </c>
      <c r="H43" s="166"/>
      <c r="I43" s="166">
        <f t="shared" si="14"/>
        <v>0</v>
      </c>
      <c r="J43" s="166"/>
      <c r="K43" s="166">
        <f t="shared" si="15"/>
        <v>0</v>
      </c>
      <c r="L43" s="166">
        <v>15</v>
      </c>
      <c r="M43" s="166">
        <f t="shared" si="16"/>
        <v>0</v>
      </c>
      <c r="N43" s="163"/>
      <c r="O43" s="163"/>
      <c r="P43" s="143">
        <v>0</v>
      </c>
      <c r="Q43" s="144">
        <f t="shared" si="17"/>
        <v>0</v>
      </c>
      <c r="R43" s="144"/>
      <c r="S43" s="144"/>
      <c r="T43" s="145">
        <v>0</v>
      </c>
      <c r="U43" s="144">
        <f t="shared" si="18"/>
        <v>0</v>
      </c>
      <c r="V43" s="138"/>
      <c r="W43" s="138"/>
      <c r="X43" s="138"/>
      <c r="Y43" s="138"/>
      <c r="Z43" s="138"/>
      <c r="AA43" s="138"/>
      <c r="AB43" s="138"/>
      <c r="AC43" s="138"/>
      <c r="AD43" s="138"/>
      <c r="AE43" s="138" t="s">
        <v>103</v>
      </c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ht="59.25" customHeight="1" outlineLevel="1" x14ac:dyDescent="0.2">
      <c r="A44" s="162"/>
      <c r="B44" s="190" t="s">
        <v>176</v>
      </c>
      <c r="C44" s="188" t="s">
        <v>158</v>
      </c>
      <c r="D44" s="163" t="s">
        <v>112</v>
      </c>
      <c r="E44" s="164">
        <v>4</v>
      </c>
      <c r="F44" s="165">
        <v>0</v>
      </c>
      <c r="G44" s="191">
        <f t="shared" si="19"/>
        <v>0</v>
      </c>
      <c r="H44" s="166"/>
      <c r="I44" s="166">
        <f t="shared" si="14"/>
        <v>0</v>
      </c>
      <c r="J44" s="166"/>
      <c r="K44" s="166">
        <f t="shared" si="15"/>
        <v>0</v>
      </c>
      <c r="L44" s="166">
        <v>15</v>
      </c>
      <c r="M44" s="166">
        <f t="shared" si="16"/>
        <v>0</v>
      </c>
      <c r="N44" s="163"/>
      <c r="O44" s="163"/>
      <c r="P44" s="143">
        <v>0</v>
      </c>
      <c r="Q44" s="144">
        <f t="shared" si="17"/>
        <v>0</v>
      </c>
      <c r="R44" s="144"/>
      <c r="S44" s="144"/>
      <c r="T44" s="145">
        <v>0</v>
      </c>
      <c r="U44" s="144">
        <f t="shared" si="18"/>
        <v>0</v>
      </c>
      <c r="V44" s="138"/>
      <c r="W44" s="138"/>
      <c r="X44" s="138"/>
      <c r="Y44" s="138"/>
      <c r="Z44" s="138"/>
      <c r="AA44" s="138"/>
      <c r="AB44" s="138"/>
      <c r="AC44" s="138"/>
      <c r="AD44" s="138"/>
      <c r="AE44" s="138" t="s">
        <v>103</v>
      </c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ht="48" customHeight="1" outlineLevel="1" x14ac:dyDescent="0.2">
      <c r="A45" s="162"/>
      <c r="B45" s="190" t="s">
        <v>177</v>
      </c>
      <c r="C45" s="187" t="s">
        <v>159</v>
      </c>
      <c r="D45" s="163" t="s">
        <v>112</v>
      </c>
      <c r="E45" s="164">
        <v>8</v>
      </c>
      <c r="F45" s="165">
        <v>0</v>
      </c>
      <c r="G45" s="191">
        <f>+E45*F45</f>
        <v>0</v>
      </c>
      <c r="H45" s="166"/>
      <c r="I45" s="166">
        <f t="shared" si="14"/>
        <v>0</v>
      </c>
      <c r="J45" s="166"/>
      <c r="K45" s="166">
        <f t="shared" si="15"/>
        <v>0</v>
      </c>
      <c r="L45" s="166"/>
      <c r="M45" s="166"/>
      <c r="N45" s="163"/>
      <c r="O45" s="163"/>
      <c r="P45" s="143"/>
      <c r="Q45" s="144"/>
      <c r="R45" s="144"/>
      <c r="S45" s="144"/>
      <c r="T45" s="145"/>
      <c r="U45" s="144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ht="48" customHeight="1" outlineLevel="1" x14ac:dyDescent="0.2">
      <c r="A46" s="162"/>
      <c r="B46" s="190" t="s">
        <v>178</v>
      </c>
      <c r="C46" s="185" t="s">
        <v>156</v>
      </c>
      <c r="D46" s="163" t="s">
        <v>112</v>
      </c>
      <c r="E46" s="164">
        <v>8</v>
      </c>
      <c r="F46" s="165">
        <v>0</v>
      </c>
      <c r="G46" s="191">
        <f>+E46*F46</f>
        <v>0</v>
      </c>
      <c r="H46" s="166"/>
      <c r="I46" s="166">
        <f t="shared" si="14"/>
        <v>0</v>
      </c>
      <c r="J46" s="166"/>
      <c r="K46" s="166">
        <f t="shared" si="15"/>
        <v>0</v>
      </c>
      <c r="L46" s="166"/>
      <c r="M46" s="166"/>
      <c r="N46" s="163"/>
      <c r="O46" s="163"/>
      <c r="P46" s="143"/>
      <c r="Q46" s="144"/>
      <c r="R46" s="144"/>
      <c r="S46" s="144"/>
      <c r="T46" s="145"/>
      <c r="U46" s="144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ht="58.5" customHeight="1" outlineLevel="1" x14ac:dyDescent="0.2">
      <c r="A47" s="162"/>
      <c r="B47" s="190" t="s">
        <v>179</v>
      </c>
      <c r="C47" s="187" t="s">
        <v>157</v>
      </c>
      <c r="D47" s="163" t="s">
        <v>112</v>
      </c>
      <c r="E47" s="164">
        <v>1</v>
      </c>
      <c r="F47" s="165">
        <v>0</v>
      </c>
      <c r="G47" s="191">
        <f>+E47*F47</f>
        <v>0</v>
      </c>
      <c r="H47" s="166"/>
      <c r="I47" s="166">
        <f t="shared" si="14"/>
        <v>0</v>
      </c>
      <c r="J47" s="166"/>
      <c r="K47" s="166">
        <f t="shared" si="15"/>
        <v>0</v>
      </c>
      <c r="L47" s="166"/>
      <c r="M47" s="166"/>
      <c r="N47" s="163"/>
      <c r="O47" s="163"/>
      <c r="P47" s="143"/>
      <c r="Q47" s="144"/>
      <c r="R47" s="144"/>
      <c r="S47" s="144"/>
      <c r="T47" s="145"/>
      <c r="U47" s="144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ht="48" customHeight="1" outlineLevel="1" x14ac:dyDescent="0.2">
      <c r="A48" s="162"/>
      <c r="B48" s="190" t="s">
        <v>180</v>
      </c>
      <c r="C48" s="187" t="s">
        <v>160</v>
      </c>
      <c r="D48" s="163" t="s">
        <v>112</v>
      </c>
      <c r="E48" s="164">
        <v>19</v>
      </c>
      <c r="F48" s="165">
        <v>0</v>
      </c>
      <c r="G48" s="191">
        <f>+E48*F48</f>
        <v>0</v>
      </c>
      <c r="H48" s="166"/>
      <c r="I48" s="166">
        <f t="shared" si="14"/>
        <v>0</v>
      </c>
      <c r="J48" s="166"/>
      <c r="K48" s="166">
        <f t="shared" si="15"/>
        <v>0</v>
      </c>
      <c r="L48" s="166"/>
      <c r="M48" s="166"/>
      <c r="N48" s="163"/>
      <c r="O48" s="163"/>
      <c r="P48" s="143"/>
      <c r="Q48" s="144"/>
      <c r="R48" s="144"/>
      <c r="S48" s="144"/>
      <c r="T48" s="145"/>
      <c r="U48" s="144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ht="48" customHeight="1" outlineLevel="1" x14ac:dyDescent="0.2">
      <c r="A49" s="162"/>
      <c r="B49" s="190" t="s">
        <v>181</v>
      </c>
      <c r="C49" s="185" t="s">
        <v>156</v>
      </c>
      <c r="D49" s="163" t="s">
        <v>112</v>
      </c>
      <c r="E49" s="164">
        <v>9</v>
      </c>
      <c r="F49" s="165">
        <v>0</v>
      </c>
      <c r="G49" s="191">
        <f t="shared" ref="G49:G54" si="21">+E49*F49</f>
        <v>0</v>
      </c>
      <c r="H49" s="166"/>
      <c r="I49" s="166">
        <f t="shared" si="14"/>
        <v>0</v>
      </c>
      <c r="J49" s="166"/>
      <c r="K49" s="166">
        <f t="shared" si="15"/>
        <v>0</v>
      </c>
      <c r="L49" s="166"/>
      <c r="M49" s="166"/>
      <c r="N49" s="163"/>
      <c r="O49" s="163"/>
      <c r="P49" s="143"/>
      <c r="Q49" s="144"/>
      <c r="R49" s="144"/>
      <c r="S49" s="144"/>
      <c r="T49" s="145"/>
      <c r="U49" s="144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ht="48" customHeight="1" outlineLevel="1" x14ac:dyDescent="0.2">
      <c r="A50" s="162"/>
      <c r="B50" s="190" t="s">
        <v>182</v>
      </c>
      <c r="C50" s="187" t="s">
        <v>156</v>
      </c>
      <c r="D50" s="163" t="s">
        <v>112</v>
      </c>
      <c r="E50" s="164">
        <v>18</v>
      </c>
      <c r="F50" s="165">
        <v>0</v>
      </c>
      <c r="G50" s="191">
        <f t="shared" si="21"/>
        <v>0</v>
      </c>
      <c r="H50" s="166"/>
      <c r="I50" s="166"/>
      <c r="J50" s="166"/>
      <c r="K50" s="166"/>
      <c r="L50" s="166"/>
      <c r="M50" s="166"/>
      <c r="N50" s="163"/>
      <c r="O50" s="163"/>
      <c r="P50" s="143"/>
      <c r="Q50" s="144"/>
      <c r="R50" s="144"/>
      <c r="S50" s="144"/>
      <c r="T50" s="145"/>
      <c r="U50" s="144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ht="48" customHeight="1" outlineLevel="1" x14ac:dyDescent="0.2">
      <c r="A51" s="162"/>
      <c r="B51" s="190" t="s">
        <v>183</v>
      </c>
      <c r="C51" s="185" t="s">
        <v>161</v>
      </c>
      <c r="D51" s="163" t="s">
        <v>112</v>
      </c>
      <c r="E51" s="164">
        <v>7</v>
      </c>
      <c r="F51" s="165">
        <v>0</v>
      </c>
      <c r="G51" s="191">
        <f t="shared" si="21"/>
        <v>0</v>
      </c>
      <c r="H51" s="166"/>
      <c r="I51" s="166"/>
      <c r="J51" s="166"/>
      <c r="K51" s="166"/>
      <c r="L51" s="166"/>
      <c r="M51" s="166"/>
      <c r="N51" s="163"/>
      <c r="O51" s="163"/>
      <c r="P51" s="143"/>
      <c r="Q51" s="144"/>
      <c r="R51" s="144"/>
      <c r="S51" s="144"/>
      <c r="T51" s="145"/>
      <c r="U51" s="144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ht="48" customHeight="1" outlineLevel="1" x14ac:dyDescent="0.2">
      <c r="A52" s="162"/>
      <c r="B52" s="190" t="s">
        <v>184</v>
      </c>
      <c r="C52" s="187" t="s">
        <v>162</v>
      </c>
      <c r="D52" s="163" t="s">
        <v>112</v>
      </c>
      <c r="E52" s="164">
        <v>6</v>
      </c>
      <c r="F52" s="165">
        <v>0</v>
      </c>
      <c r="G52" s="191">
        <f t="shared" si="21"/>
        <v>0</v>
      </c>
      <c r="H52" s="166"/>
      <c r="I52" s="166"/>
      <c r="J52" s="166"/>
      <c r="K52" s="166"/>
      <c r="L52" s="166"/>
      <c r="M52" s="166"/>
      <c r="N52" s="163"/>
      <c r="O52" s="163"/>
      <c r="P52" s="143"/>
      <c r="Q52" s="144"/>
      <c r="R52" s="144"/>
      <c r="S52" s="144"/>
      <c r="T52" s="145"/>
      <c r="U52" s="144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ht="48" customHeight="1" outlineLevel="1" x14ac:dyDescent="0.2">
      <c r="A53" s="162"/>
      <c r="B53" s="190" t="s">
        <v>185</v>
      </c>
      <c r="C53" s="185" t="s">
        <v>156</v>
      </c>
      <c r="D53" s="163" t="s">
        <v>112</v>
      </c>
      <c r="E53" s="164">
        <v>18</v>
      </c>
      <c r="F53" s="165">
        <v>0</v>
      </c>
      <c r="G53" s="191">
        <f t="shared" si="21"/>
        <v>0</v>
      </c>
      <c r="H53" s="166"/>
      <c r="I53" s="166"/>
      <c r="J53" s="166"/>
      <c r="K53" s="166"/>
      <c r="L53" s="166"/>
      <c r="M53" s="166"/>
      <c r="N53" s="163"/>
      <c r="O53" s="163"/>
      <c r="P53" s="143"/>
      <c r="Q53" s="144"/>
      <c r="R53" s="144"/>
      <c r="S53" s="144"/>
      <c r="T53" s="145"/>
      <c r="U53" s="144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ht="48" customHeight="1" outlineLevel="1" x14ac:dyDescent="0.2">
      <c r="A54" s="162"/>
      <c r="B54" s="190" t="s">
        <v>186</v>
      </c>
      <c r="C54" s="187" t="s">
        <v>163</v>
      </c>
      <c r="D54" s="163" t="s">
        <v>112</v>
      </c>
      <c r="E54" s="164">
        <v>1</v>
      </c>
      <c r="F54" s="165">
        <v>0</v>
      </c>
      <c r="G54" s="191">
        <f t="shared" si="21"/>
        <v>0</v>
      </c>
      <c r="H54" s="166"/>
      <c r="I54" s="166"/>
      <c r="J54" s="166"/>
      <c r="K54" s="166"/>
      <c r="L54" s="166"/>
      <c r="M54" s="166"/>
      <c r="N54" s="163"/>
      <c r="O54" s="163"/>
      <c r="P54" s="143"/>
      <c r="Q54" s="144"/>
      <c r="R54" s="144"/>
      <c r="S54" s="144"/>
      <c r="T54" s="145"/>
      <c r="U54" s="144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x14ac:dyDescent="0.2">
      <c r="A55" s="141" t="s">
        <v>99</v>
      </c>
      <c r="B55" s="141" t="s">
        <v>71</v>
      </c>
      <c r="C55" s="175" t="s">
        <v>72</v>
      </c>
      <c r="D55" s="167"/>
      <c r="E55" s="164"/>
      <c r="F55" s="169"/>
      <c r="G55" s="169">
        <f>SUMIF(AE56:AE57,"&lt;&gt;NOR",G56:G57)</f>
        <v>0</v>
      </c>
      <c r="H55" s="169"/>
      <c r="I55" s="169">
        <f>SUM(I56:I57)</f>
        <v>0</v>
      </c>
      <c r="J55" s="169"/>
      <c r="K55" s="169">
        <f>SUM(K56:K57)</f>
        <v>0</v>
      </c>
      <c r="L55" s="169"/>
      <c r="M55" s="169">
        <f>SUM(M56:M57)</f>
        <v>0</v>
      </c>
      <c r="N55" s="167"/>
      <c r="O55" s="167"/>
      <c r="P55" s="146"/>
      <c r="Q55" s="147">
        <f>SUM(Q56:Q57)</f>
        <v>0</v>
      </c>
      <c r="R55" s="147"/>
      <c r="S55" s="147"/>
      <c r="T55" s="148"/>
      <c r="U55" s="147">
        <f>SUM(U56:U57)</f>
        <v>50.75</v>
      </c>
      <c r="AE55" t="s">
        <v>100</v>
      </c>
    </row>
    <row r="56" spans="1:60" outlineLevel="1" x14ac:dyDescent="0.2">
      <c r="A56" s="162"/>
      <c r="B56" s="162" t="s">
        <v>134</v>
      </c>
      <c r="C56" s="176"/>
      <c r="D56" s="163" t="s">
        <v>102</v>
      </c>
      <c r="E56" s="164"/>
      <c r="F56" s="165">
        <f>H56+J56</f>
        <v>0</v>
      </c>
      <c r="G56" s="166">
        <f>ROUND(E56*F56,2)</f>
        <v>0</v>
      </c>
      <c r="H56" s="166"/>
      <c r="I56" s="166">
        <f>ROUND(E56*H56,2)</f>
        <v>0</v>
      </c>
      <c r="J56" s="166"/>
      <c r="K56" s="166">
        <f>ROUND(E56*J56,2)</f>
        <v>0</v>
      </c>
      <c r="L56" s="166">
        <v>15</v>
      </c>
      <c r="M56" s="166">
        <f>G56*(1+L56/100)</f>
        <v>0</v>
      </c>
      <c r="N56" s="163"/>
      <c r="O56" s="163"/>
      <c r="P56" s="143">
        <v>0</v>
      </c>
      <c r="Q56" s="144">
        <f>ROUND(E56*P56,5)</f>
        <v>0</v>
      </c>
      <c r="R56" s="144"/>
      <c r="S56" s="144"/>
      <c r="T56" s="145">
        <v>3.2480000000000002E-2</v>
      </c>
      <c r="U56" s="144">
        <f>ROUND(E56*T56,2)</f>
        <v>0</v>
      </c>
      <c r="V56" s="138"/>
      <c r="W56" s="138"/>
      <c r="X56" s="138"/>
      <c r="Y56" s="138"/>
      <c r="Z56" s="138"/>
      <c r="AA56" s="138"/>
      <c r="AB56" s="138"/>
      <c r="AC56" s="138"/>
      <c r="AD56" s="138"/>
      <c r="AE56" s="138" t="s">
        <v>103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2"/>
      <c r="B57" s="162" t="s">
        <v>135</v>
      </c>
      <c r="C57" s="176" t="s">
        <v>173</v>
      </c>
      <c r="D57" s="163" t="s">
        <v>108</v>
      </c>
      <c r="E57" s="164">
        <v>498</v>
      </c>
      <c r="F57" s="165">
        <v>0</v>
      </c>
      <c r="G57" s="191">
        <f>ROUND(E57*F57,2)</f>
        <v>0</v>
      </c>
      <c r="H57" s="166"/>
      <c r="I57" s="166">
        <f>ROUND(E57*H57,2)</f>
        <v>0</v>
      </c>
      <c r="J57" s="166"/>
      <c r="K57" s="166">
        <f>ROUND(E57*J57,2)</f>
        <v>0</v>
      </c>
      <c r="L57" s="166">
        <v>15</v>
      </c>
      <c r="M57" s="166">
        <f>G57*(1+L57/100)</f>
        <v>0</v>
      </c>
      <c r="N57" s="163"/>
      <c r="O57" s="163"/>
      <c r="P57" s="143">
        <v>0</v>
      </c>
      <c r="Q57" s="144">
        <f>ROUND(E57*P57,5)</f>
        <v>0</v>
      </c>
      <c r="R57" s="144"/>
      <c r="S57" s="144"/>
      <c r="T57" s="145">
        <v>0.10191</v>
      </c>
      <c r="U57" s="144">
        <f>ROUND(E57*T57,2)</f>
        <v>50.75</v>
      </c>
      <c r="V57" s="138"/>
      <c r="W57" s="138"/>
      <c r="X57" s="138"/>
      <c r="Y57" s="138"/>
      <c r="Z57" s="138"/>
      <c r="AA57" s="138"/>
      <c r="AB57" s="138"/>
      <c r="AC57" s="138"/>
      <c r="AD57" s="138"/>
      <c r="AE57" s="138" t="s">
        <v>103</v>
      </c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x14ac:dyDescent="0.2">
      <c r="A58" s="141" t="s">
        <v>99</v>
      </c>
      <c r="B58" s="141" t="s">
        <v>73</v>
      </c>
      <c r="C58" s="175" t="s">
        <v>26</v>
      </c>
      <c r="D58" s="167"/>
      <c r="E58" s="164"/>
      <c r="F58" s="169"/>
      <c r="G58" s="169">
        <f>SUMIF(AE59:AE64,"&lt;&gt;NOR",G59:G64)</f>
        <v>0</v>
      </c>
      <c r="H58" s="169"/>
      <c r="I58" s="169">
        <f>SUM(I59:I64)</f>
        <v>0</v>
      </c>
      <c r="J58" s="169"/>
      <c r="K58" s="169">
        <f>SUM(K59:K64)</f>
        <v>0</v>
      </c>
      <c r="L58" s="169"/>
      <c r="M58" s="169">
        <f>SUM(M59:M64)</f>
        <v>0</v>
      </c>
      <c r="N58" s="167"/>
      <c r="O58" s="167"/>
      <c r="P58" s="146"/>
      <c r="Q58" s="147">
        <f>SUM(Q59:Q64)</f>
        <v>0</v>
      </c>
      <c r="R58" s="147"/>
      <c r="S58" s="147"/>
      <c r="T58" s="148"/>
      <c r="U58" s="147">
        <f>SUM(U59:U64)</f>
        <v>0</v>
      </c>
      <c r="AE58" t="s">
        <v>100</v>
      </c>
    </row>
    <row r="59" spans="1:60" outlineLevel="1" x14ac:dyDescent="0.2">
      <c r="A59" s="162"/>
      <c r="B59" s="162" t="s">
        <v>136</v>
      </c>
      <c r="C59" s="176" t="s">
        <v>137</v>
      </c>
      <c r="D59" s="163" t="s">
        <v>138</v>
      </c>
      <c r="E59" s="164">
        <v>1</v>
      </c>
      <c r="F59" s="165">
        <v>0</v>
      </c>
      <c r="G59" s="166">
        <f t="shared" ref="G59:G64" si="22">ROUND(E59*F59,2)</f>
        <v>0</v>
      </c>
      <c r="H59" s="166"/>
      <c r="I59" s="166">
        <f t="shared" ref="I59:I64" si="23">ROUND(E59*H59,2)</f>
        <v>0</v>
      </c>
      <c r="J59" s="166"/>
      <c r="K59" s="166">
        <f t="shared" ref="K59:K64" si="24">ROUND(E59*J59,2)</f>
        <v>0</v>
      </c>
      <c r="L59" s="166">
        <v>15</v>
      </c>
      <c r="M59" s="166">
        <f t="shared" ref="M59:M64" si="25">G59*(1+L59/100)</f>
        <v>0</v>
      </c>
      <c r="N59" s="163"/>
      <c r="O59" s="163"/>
      <c r="P59" s="143">
        <v>0</v>
      </c>
      <c r="Q59" s="144">
        <f t="shared" ref="Q59:Q64" si="26">ROUND(E59*P59,5)</f>
        <v>0</v>
      </c>
      <c r="R59" s="144"/>
      <c r="S59" s="144"/>
      <c r="T59" s="145">
        <v>0</v>
      </c>
      <c r="U59" s="144">
        <f t="shared" ref="U59:U64" si="27">ROUND(E59*T59,2)</f>
        <v>0</v>
      </c>
      <c r="V59" s="138"/>
      <c r="W59" s="138"/>
      <c r="X59" s="138"/>
      <c r="Y59" s="138"/>
      <c r="Z59" s="138"/>
      <c r="AA59" s="138"/>
      <c r="AB59" s="138"/>
      <c r="AC59" s="138"/>
      <c r="AD59" s="138"/>
      <c r="AE59" s="138" t="s">
        <v>103</v>
      </c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2"/>
      <c r="B60" s="162" t="s">
        <v>139</v>
      </c>
      <c r="C60" s="176" t="s">
        <v>140</v>
      </c>
      <c r="D60" s="163" t="s">
        <v>138</v>
      </c>
      <c r="E60" s="164">
        <v>1</v>
      </c>
      <c r="F60" s="165">
        <f t="shared" ref="F60:F64" si="28">H60+J60</f>
        <v>0</v>
      </c>
      <c r="G60" s="166">
        <f t="shared" si="22"/>
        <v>0</v>
      </c>
      <c r="H60" s="166"/>
      <c r="I60" s="166">
        <f t="shared" si="23"/>
        <v>0</v>
      </c>
      <c r="J60" s="166"/>
      <c r="K60" s="166">
        <f t="shared" si="24"/>
        <v>0</v>
      </c>
      <c r="L60" s="166">
        <v>15</v>
      </c>
      <c r="M60" s="166">
        <f t="shared" si="25"/>
        <v>0</v>
      </c>
      <c r="N60" s="163"/>
      <c r="O60" s="163"/>
      <c r="P60" s="143">
        <v>0</v>
      </c>
      <c r="Q60" s="144">
        <f t="shared" si="26"/>
        <v>0</v>
      </c>
      <c r="R60" s="144"/>
      <c r="S60" s="144"/>
      <c r="T60" s="145">
        <v>0</v>
      </c>
      <c r="U60" s="144">
        <f t="shared" si="27"/>
        <v>0</v>
      </c>
      <c r="V60" s="138"/>
      <c r="W60" s="138"/>
      <c r="X60" s="138"/>
      <c r="Y60" s="138"/>
      <c r="Z60" s="138"/>
      <c r="AA60" s="138"/>
      <c r="AB60" s="138"/>
      <c r="AC60" s="138"/>
      <c r="AD60" s="138"/>
      <c r="AE60" s="138" t="s">
        <v>103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2"/>
      <c r="B61" s="162" t="s">
        <v>141</v>
      </c>
      <c r="C61" s="176" t="s">
        <v>142</v>
      </c>
      <c r="D61" s="163" t="s">
        <v>138</v>
      </c>
      <c r="E61" s="164">
        <v>1</v>
      </c>
      <c r="F61" s="165">
        <f t="shared" si="28"/>
        <v>0</v>
      </c>
      <c r="G61" s="166">
        <f t="shared" si="22"/>
        <v>0</v>
      </c>
      <c r="H61" s="166"/>
      <c r="I61" s="166">
        <f t="shared" si="23"/>
        <v>0</v>
      </c>
      <c r="J61" s="166"/>
      <c r="K61" s="166">
        <f t="shared" si="24"/>
        <v>0</v>
      </c>
      <c r="L61" s="166">
        <v>15</v>
      </c>
      <c r="M61" s="166">
        <f t="shared" si="25"/>
        <v>0</v>
      </c>
      <c r="N61" s="163"/>
      <c r="O61" s="163"/>
      <c r="P61" s="143">
        <v>0</v>
      </c>
      <c r="Q61" s="144">
        <f t="shared" si="26"/>
        <v>0</v>
      </c>
      <c r="R61" s="144"/>
      <c r="S61" s="144"/>
      <c r="T61" s="145">
        <v>0</v>
      </c>
      <c r="U61" s="144">
        <f t="shared" si="27"/>
        <v>0</v>
      </c>
      <c r="V61" s="138"/>
      <c r="W61" s="138"/>
      <c r="X61" s="138"/>
      <c r="Y61" s="138"/>
      <c r="Z61" s="138"/>
      <c r="AA61" s="138"/>
      <c r="AB61" s="138"/>
      <c r="AC61" s="138"/>
      <c r="AD61" s="138"/>
      <c r="AE61" s="138" t="s">
        <v>103</v>
      </c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2"/>
      <c r="B62" s="162" t="s">
        <v>143</v>
      </c>
      <c r="C62" s="176" t="s">
        <v>144</v>
      </c>
      <c r="D62" s="163" t="s">
        <v>138</v>
      </c>
      <c r="E62" s="164"/>
      <c r="F62" s="165">
        <f t="shared" si="28"/>
        <v>0</v>
      </c>
      <c r="G62" s="166">
        <f t="shared" si="22"/>
        <v>0</v>
      </c>
      <c r="H62" s="166"/>
      <c r="I62" s="166">
        <f t="shared" si="23"/>
        <v>0</v>
      </c>
      <c r="J62" s="166"/>
      <c r="K62" s="166">
        <f t="shared" si="24"/>
        <v>0</v>
      </c>
      <c r="L62" s="166">
        <v>15</v>
      </c>
      <c r="M62" s="166">
        <f t="shared" si="25"/>
        <v>0</v>
      </c>
      <c r="N62" s="163"/>
      <c r="O62" s="163"/>
      <c r="P62" s="143">
        <v>0</v>
      </c>
      <c r="Q62" s="144">
        <f t="shared" si="26"/>
        <v>0</v>
      </c>
      <c r="R62" s="144"/>
      <c r="S62" s="144"/>
      <c r="T62" s="145">
        <v>0</v>
      </c>
      <c r="U62" s="144">
        <f t="shared" si="27"/>
        <v>0</v>
      </c>
      <c r="V62" s="138"/>
      <c r="W62" s="138"/>
      <c r="X62" s="138"/>
      <c r="Y62" s="138"/>
      <c r="Z62" s="138"/>
      <c r="AA62" s="138"/>
      <c r="AB62" s="138"/>
      <c r="AC62" s="138"/>
      <c r="AD62" s="138"/>
      <c r="AE62" s="138" t="s">
        <v>103</v>
      </c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2"/>
      <c r="B63" s="162" t="s">
        <v>145</v>
      </c>
      <c r="C63" s="176" t="s">
        <v>146</v>
      </c>
      <c r="D63" s="163" t="s">
        <v>138</v>
      </c>
      <c r="E63" s="164"/>
      <c r="F63" s="165">
        <f t="shared" si="28"/>
        <v>0</v>
      </c>
      <c r="G63" s="166">
        <f t="shared" si="22"/>
        <v>0</v>
      </c>
      <c r="H63" s="166"/>
      <c r="I63" s="166">
        <f t="shared" si="23"/>
        <v>0</v>
      </c>
      <c r="J63" s="166"/>
      <c r="K63" s="166">
        <f t="shared" si="24"/>
        <v>0</v>
      </c>
      <c r="L63" s="166">
        <v>15</v>
      </c>
      <c r="M63" s="166">
        <f t="shared" si="25"/>
        <v>0</v>
      </c>
      <c r="N63" s="163"/>
      <c r="O63" s="163"/>
      <c r="P63" s="143">
        <v>0</v>
      </c>
      <c r="Q63" s="144">
        <f t="shared" si="26"/>
        <v>0</v>
      </c>
      <c r="R63" s="144"/>
      <c r="S63" s="144"/>
      <c r="T63" s="145">
        <v>0</v>
      </c>
      <c r="U63" s="144">
        <f t="shared" si="27"/>
        <v>0</v>
      </c>
      <c r="V63" s="138"/>
      <c r="W63" s="138"/>
      <c r="X63" s="138"/>
      <c r="Y63" s="138"/>
      <c r="Z63" s="138"/>
      <c r="AA63" s="138"/>
      <c r="AB63" s="138"/>
      <c r="AC63" s="138"/>
      <c r="AD63" s="138"/>
      <c r="AE63" s="138" t="s">
        <v>103</v>
      </c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62"/>
      <c r="B64" s="162" t="s">
        <v>147</v>
      </c>
      <c r="C64" s="176" t="s">
        <v>148</v>
      </c>
      <c r="D64" s="163" t="s">
        <v>138</v>
      </c>
      <c r="E64" s="164"/>
      <c r="F64" s="165">
        <f t="shared" si="28"/>
        <v>0</v>
      </c>
      <c r="G64" s="166">
        <f t="shared" si="22"/>
        <v>0</v>
      </c>
      <c r="H64" s="166"/>
      <c r="I64" s="166">
        <f t="shared" si="23"/>
        <v>0</v>
      </c>
      <c r="J64" s="166"/>
      <c r="K64" s="166">
        <f t="shared" si="24"/>
        <v>0</v>
      </c>
      <c r="L64" s="166">
        <v>15</v>
      </c>
      <c r="M64" s="166">
        <f t="shared" si="25"/>
        <v>0</v>
      </c>
      <c r="N64" s="163"/>
      <c r="O64" s="163"/>
      <c r="P64" s="157">
        <v>0</v>
      </c>
      <c r="Q64" s="158">
        <f t="shared" si="26"/>
        <v>0</v>
      </c>
      <c r="R64" s="158"/>
      <c r="S64" s="158"/>
      <c r="T64" s="159">
        <v>0</v>
      </c>
      <c r="U64" s="158">
        <f t="shared" si="27"/>
        <v>0</v>
      </c>
      <c r="V64" s="138"/>
      <c r="W64" s="138"/>
      <c r="X64" s="138"/>
      <c r="Y64" s="138"/>
      <c r="Z64" s="138"/>
      <c r="AA64" s="138"/>
      <c r="AB64" s="138"/>
      <c r="AC64" s="138"/>
      <c r="AD64" s="138"/>
      <c r="AE64" s="138" t="s">
        <v>103</v>
      </c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31" x14ac:dyDescent="0.2">
      <c r="A65" s="170"/>
      <c r="B65" s="171" t="s">
        <v>149</v>
      </c>
      <c r="C65" s="177" t="s">
        <v>149</v>
      </c>
      <c r="D65" s="170"/>
      <c r="E65" s="164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4"/>
      <c r="Q65" s="4"/>
      <c r="R65" s="4"/>
      <c r="S65" s="4"/>
      <c r="T65" s="4"/>
      <c r="U65" s="4"/>
      <c r="AC65">
        <v>15</v>
      </c>
      <c r="AD65">
        <v>21</v>
      </c>
    </row>
    <row r="66" spans="1:31" x14ac:dyDescent="0.2">
      <c r="A66" s="172"/>
      <c r="B66" s="173" t="s">
        <v>28</v>
      </c>
      <c r="C66" s="179" t="s">
        <v>149</v>
      </c>
      <c r="D66" s="172"/>
      <c r="E66" s="164"/>
      <c r="F66" s="172"/>
      <c r="G66" s="174">
        <f>+G8+G11+G16+G21+G29+G34+G41+G55+G58</f>
        <v>0</v>
      </c>
      <c r="H66" s="170"/>
      <c r="I66" s="170"/>
      <c r="J66" s="170"/>
      <c r="K66" s="170"/>
      <c r="L66" s="170"/>
      <c r="M66" s="170"/>
      <c r="N66" s="184"/>
      <c r="O66" s="184"/>
      <c r="P66" s="4"/>
      <c r="Q66" s="4"/>
      <c r="R66" s="4"/>
      <c r="S66" s="4"/>
      <c r="T66" s="4"/>
      <c r="U66" s="4"/>
      <c r="AC66">
        <f>SUMIF(L7:L64,AC65,G7:G64)</f>
        <v>0</v>
      </c>
      <c r="AD66">
        <f>SUMIF(L7:L64,AD65,G7:G64)</f>
        <v>0</v>
      </c>
      <c r="AE66" t="s">
        <v>150</v>
      </c>
    </row>
    <row r="67" spans="1:31" x14ac:dyDescent="0.2">
      <c r="A67" s="4"/>
      <c r="B67" s="5" t="s">
        <v>149</v>
      </c>
      <c r="C67" s="160" t="s">
        <v>149</v>
      </c>
      <c r="D67" s="4"/>
      <c r="E67" s="189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31" x14ac:dyDescent="0.2">
      <c r="A68" s="4"/>
      <c r="B68" s="5" t="s">
        <v>149</v>
      </c>
      <c r="C68" s="160" t="s">
        <v>149</v>
      </c>
      <c r="D68" s="4"/>
      <c r="E68" s="18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31" x14ac:dyDescent="0.2">
      <c r="A69" s="4"/>
      <c r="B69" s="5" t="s">
        <v>149</v>
      </c>
      <c r="C69" s="160" t="s">
        <v>149</v>
      </c>
      <c r="D69" s="4"/>
      <c r="E69" s="189"/>
      <c r="F69" s="4"/>
      <c r="G69" s="19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31" x14ac:dyDescent="0.2">
      <c r="C70" s="161"/>
      <c r="AE70" t="s">
        <v>151</v>
      </c>
    </row>
  </sheetData>
  <mergeCells count="4">
    <mergeCell ref="A1:G1"/>
    <mergeCell ref="C4:G4"/>
    <mergeCell ref="C2:O2"/>
    <mergeCell ref="C3:O3"/>
  </mergeCells>
  <pageMargins left="0.39370078740157483" right="0.19685039370078741" top="0.19685039370078741" bottom="0.19685039370078741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kutova</cp:lastModifiedBy>
  <cp:lastPrinted>2023-06-14T22:04:26Z</cp:lastPrinted>
  <dcterms:created xsi:type="dcterms:W3CDTF">2009-04-08T07:15:50Z</dcterms:created>
  <dcterms:modified xsi:type="dcterms:W3CDTF">2023-06-14T22:06:22Z</dcterms:modified>
</cp:coreProperties>
</file>