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100" activeTab="0"/>
  </bookViews>
  <sheets>
    <sheet name="Krycí list rozpočtu" sheetId="1" r:id="rId1"/>
    <sheet name="VORN" sheetId="2" r:id="rId2"/>
    <sheet name="Rekapitulace" sheetId="3" r:id="rId3"/>
    <sheet name="Stavební rozpočet" sheetId="4" r:id="rId4"/>
  </sheets>
  <definedNames>
    <definedName name="vorn_sum">'VORN'!$I$36</definedName>
  </definedNames>
  <calcPr fullCalcOnLoad="1"/>
</workbook>
</file>

<file path=xl/sharedStrings.xml><?xml version="1.0" encoding="utf-8"?>
<sst xmlns="http://schemas.openxmlformats.org/spreadsheetml/2006/main" count="614" uniqueCount="213">
  <si>
    <t>Doba výstavby:</t>
  </si>
  <si>
    <t>Hloubené vykopávky</t>
  </si>
  <si>
    <t>Projektant</t>
  </si>
  <si>
    <t>Základ 15%</t>
  </si>
  <si>
    <t>Malby</t>
  </si>
  <si>
    <t>50_766_</t>
  </si>
  <si>
    <t>10_2_</t>
  </si>
  <si>
    <t>Základ 21%</t>
  </si>
  <si>
    <t>281601114RA0</t>
  </si>
  <si>
    <t>zpetné zapravení v míste výkopu</t>
  </si>
  <si>
    <t>Dodávka</t>
  </si>
  <si>
    <t>NUS celkem z obj.</t>
  </si>
  <si>
    <t>Náklady (Kč) - celkem</t>
  </si>
  <si>
    <t>Zpevnování hornin a konstrukcí</t>
  </si>
  <si>
    <t>Název stavby:</t>
  </si>
  <si>
    <t>Ostatní materiál</t>
  </si>
  <si>
    <t>784111101R00</t>
  </si>
  <si>
    <t>50_78_</t>
  </si>
  <si>
    <t>Poznámka:</t>
  </si>
  <si>
    <t>Lokalita:</t>
  </si>
  <si>
    <t>PSV</t>
  </si>
  <si>
    <t>10_28_</t>
  </si>
  <si>
    <t>766411822R00</t>
  </si>
  <si>
    <t>Bez pevné podl.</t>
  </si>
  <si>
    <t>Celkem</t>
  </si>
  <si>
    <t>Zařízení staveniště</t>
  </si>
  <si>
    <t>10_58_</t>
  </si>
  <si>
    <t>113109315R00</t>
  </si>
  <si>
    <t>4</t>
  </si>
  <si>
    <t>97</t>
  </si>
  <si>
    <t>Základní rozpočtové náklady</t>
  </si>
  <si>
    <t>Presun hmot pro opravy a údržbu</t>
  </si>
  <si>
    <t>Prorážení otvoru a ostatní bourací práce</t>
  </si>
  <si>
    <t>Celkem bez DPH</t>
  </si>
  <si>
    <t>581114118R00</t>
  </si>
  <si>
    <t>Hmotnost (t)</t>
  </si>
  <si>
    <t>6</t>
  </si>
  <si>
    <t>Rozpočtové náklady v Kč</t>
  </si>
  <si>
    <t>10_S_</t>
  </si>
  <si>
    <t>B</t>
  </si>
  <si>
    <t>Náklady na umístění stavby (NUS)</t>
  </si>
  <si>
    <t>Montáž</t>
  </si>
  <si>
    <t>Datum, razítko a podpis</t>
  </si>
  <si>
    <t>784115212R00</t>
  </si>
  <si>
    <t>ZRN celkem</t>
  </si>
  <si>
    <t>999281105R00</t>
  </si>
  <si>
    <t>DPH 15%</t>
  </si>
  <si>
    <t>Prípravné a pridružené práce</t>
  </si>
  <si>
    <t>Základna</t>
  </si>
  <si>
    <t>Dodávky</t>
  </si>
  <si>
    <t>soustava</t>
  </si>
  <si>
    <t>Propojení deštové kanalizace, komplet vc. zemních prací, lože, obsypu, zásypu</t>
  </si>
  <si>
    <t>Ostatní mat.</t>
  </si>
  <si>
    <t>Cenová</t>
  </si>
  <si>
    <t>HSV prac</t>
  </si>
  <si>
    <t>131100010RAR</t>
  </si>
  <si>
    <t>Penetrace podkladu náterem</t>
  </si>
  <si>
    <t>13</t>
  </si>
  <si>
    <t>"M"</t>
  </si>
  <si>
    <t>Cena/MJ</t>
  </si>
  <si>
    <t>Konec výstavby:</t>
  </si>
  <si>
    <t>Kód</t>
  </si>
  <si>
    <t>S</t>
  </si>
  <si>
    <t>Jednot.</t>
  </si>
  <si>
    <t>1,8*15</t>
  </si>
  <si>
    <t>soubor</t>
  </si>
  <si>
    <t>MJ</t>
  </si>
  <si>
    <t>Celkem ORN</t>
  </si>
  <si>
    <t>Doplňkové náklady</t>
  </si>
  <si>
    <t>10_13_</t>
  </si>
  <si>
    <t>PSV prac</t>
  </si>
  <si>
    <t>HSV</t>
  </si>
  <si>
    <t>Vedlejší rozpočtové náklady VRN</t>
  </si>
  <si>
    <t>9</t>
  </si>
  <si>
    <t>10_8_</t>
  </si>
  <si>
    <t>15</t>
  </si>
  <si>
    <t>ISWORK</t>
  </si>
  <si>
    <t>Celkem včetně DPH</t>
  </si>
  <si>
    <t>Celkem NUS</t>
  </si>
  <si>
    <t>Základ 0%</t>
  </si>
  <si>
    <t>766</t>
  </si>
  <si>
    <t>Celková hmotnost (t)</t>
  </si>
  <si>
    <t>10_61_</t>
  </si>
  <si>
    <t>Mont prac</t>
  </si>
  <si>
    <t>50_76_</t>
  </si>
  <si>
    <t>Kryt z betonu, komplet</t>
  </si>
  <si>
    <t>F</t>
  </si>
  <si>
    <t>t</t>
  </si>
  <si>
    <t> </t>
  </si>
  <si>
    <t>99</t>
  </si>
  <si>
    <t>JKSO:</t>
  </si>
  <si>
    <t>1,8*15+45*0,7</t>
  </si>
  <si>
    <t>Náklady (Kč) - dodávka</t>
  </si>
  <si>
    <t>Kryty pozemních komunikací, letiš a ploch z betonu a ostatních hmot</t>
  </si>
  <si>
    <t>17,60346*19</t>
  </si>
  <si>
    <t>DN celkem</t>
  </si>
  <si>
    <t>Úprava povrchu vnitrní</t>
  </si>
  <si>
    <t>GROUPCODE</t>
  </si>
  <si>
    <t>Provozní vlivy</t>
  </si>
  <si>
    <t>5</t>
  </si>
  <si>
    <t>Druh stavby:</t>
  </si>
  <si>
    <t>784</t>
  </si>
  <si>
    <t>Zpracováno dne:</t>
  </si>
  <si>
    <t>NUS z rozpoctu</t>
  </si>
  <si>
    <t>10</t>
  </si>
  <si>
    <t>58</t>
  </si>
  <si>
    <t>14</t>
  </si>
  <si>
    <t>Množství</t>
  </si>
  <si>
    <t>979990107R00</t>
  </si>
  <si>
    <t>v míste propojení deštové kanalizace</t>
  </si>
  <si>
    <t>Typ skupiny</t>
  </si>
  <si>
    <t>Stavební rozpocet</t>
  </si>
  <si>
    <t>2*20</t>
  </si>
  <si>
    <t>C</t>
  </si>
  <si>
    <t>Náklady (Kč)</t>
  </si>
  <si>
    <t>10_11_</t>
  </si>
  <si>
    <t>Zacátek výstavby:</t>
  </si>
  <si>
    <t>Ostatní</t>
  </si>
  <si>
    <t>979081121R00</t>
  </si>
  <si>
    <t>Zpracoval:</t>
  </si>
  <si>
    <t>Zhotovitel</t>
  </si>
  <si>
    <t>RTS I / 2023</t>
  </si>
  <si>
    <t>2</t>
  </si>
  <si>
    <t>Projektant:</t>
  </si>
  <si>
    <t>ORN celkem</t>
  </si>
  <si>
    <t/>
  </si>
  <si>
    <t>Potrubí z trub kameninových</t>
  </si>
  <si>
    <t>Zarízení stavenište</t>
  </si>
  <si>
    <t>Konstrukce truhlárské</t>
  </si>
  <si>
    <t>979081111R00</t>
  </si>
  <si>
    <t>Presun hmot</t>
  </si>
  <si>
    <t>10_1_</t>
  </si>
  <si>
    <t>61</t>
  </si>
  <si>
    <t>ICO/DIC:</t>
  </si>
  <si>
    <t>12</t>
  </si>
  <si>
    <t>Kulturní památka</t>
  </si>
  <si>
    <t>Odvoz suti a vybour. hmot na skládku do 1 km</t>
  </si>
  <si>
    <t>Objekt</t>
  </si>
  <si>
    <t>Stavební rozpocet - rekapitulace</t>
  </si>
  <si>
    <t>DPH 21%</t>
  </si>
  <si>
    <t>Malba, bílá, bez penetr.,2 x</t>
  </si>
  <si>
    <t>10_5_</t>
  </si>
  <si>
    <t>_</t>
  </si>
  <si>
    <t>ORN celkem z obj.</t>
  </si>
  <si>
    <t>10_83_</t>
  </si>
  <si>
    <t>831260010RA0</t>
  </si>
  <si>
    <t>Přesuny</t>
  </si>
  <si>
    <t>MAT</t>
  </si>
  <si>
    <t>978013191R00</t>
  </si>
  <si>
    <t>8</t>
  </si>
  <si>
    <t>Celkem:</t>
  </si>
  <si>
    <t>Mimostav. doprava</t>
  </si>
  <si>
    <t>Sonda - kontrola propojení deštové kanalizace</t>
  </si>
  <si>
    <t>DN celkem z obj.</t>
  </si>
  <si>
    <t>Otlucení omítek vnitrních sten v rozsahu do 100 %</t>
  </si>
  <si>
    <t>Injektáž zdiva cihlového - Fortesil</t>
  </si>
  <si>
    <t>m</t>
  </si>
  <si>
    <t>11</t>
  </si>
  <si>
    <t>Objednatel:</t>
  </si>
  <si>
    <t>PSV mat</t>
  </si>
  <si>
    <t>Demontáž obložení sten</t>
  </si>
  <si>
    <t>766411821R00</t>
  </si>
  <si>
    <t>50_784_</t>
  </si>
  <si>
    <t>3</t>
  </si>
  <si>
    <t>Príplatek k odvozu za každý další 1 km</t>
  </si>
  <si>
    <t>Zhotovitel:</t>
  </si>
  <si>
    <t>%</t>
  </si>
  <si>
    <t>Omítkový sanacní systém ,vnitrní,3vrst</t>
  </si>
  <si>
    <t>Krycí list rozpoctu</t>
  </si>
  <si>
    <t>A</t>
  </si>
  <si>
    <t>Mont mat</t>
  </si>
  <si>
    <t xml:space="preserve"> </t>
  </si>
  <si>
    <t>Objednatel</t>
  </si>
  <si>
    <t>(Kč)</t>
  </si>
  <si>
    <t>Územní vlivy</t>
  </si>
  <si>
    <t>10_99_</t>
  </si>
  <si>
    <t>T</t>
  </si>
  <si>
    <t>Datum:</t>
  </si>
  <si>
    <t>m2</t>
  </si>
  <si>
    <t>Přesun hmot a sutí</t>
  </si>
  <si>
    <t>NUS z rozpočtu</t>
  </si>
  <si>
    <t>612434153R00</t>
  </si>
  <si>
    <t>1</t>
  </si>
  <si>
    <t>10_9_</t>
  </si>
  <si>
    <t>7</t>
  </si>
  <si>
    <t>Rozměry</t>
  </si>
  <si>
    <t>Položek:</t>
  </si>
  <si>
    <t>NUS celkem</t>
  </si>
  <si>
    <t>WORK</t>
  </si>
  <si>
    <t>83</t>
  </si>
  <si>
    <t>10_97_</t>
  </si>
  <si>
    <t>Ostatní rozpočtové náklady ORN</t>
  </si>
  <si>
    <t>Vedlejší a ostatní rozpoctové náklady</t>
  </si>
  <si>
    <t>HSV mat</t>
  </si>
  <si>
    <t>Kč</t>
  </si>
  <si>
    <t>Práce prescas</t>
  </si>
  <si>
    <t>Celkem VRN</t>
  </si>
  <si>
    <t>Ostatní rozpočtové náklady (ORN)</t>
  </si>
  <si>
    <t>Celkem DN</t>
  </si>
  <si>
    <t>2,8*15+1,7*45</t>
  </si>
  <si>
    <t>Zkrácený popis</t>
  </si>
  <si>
    <t>28</t>
  </si>
  <si>
    <t>Odstranení podkladu pl.50 m2, bet.prostý</t>
  </si>
  <si>
    <t>CELK</t>
  </si>
  <si>
    <t>10_6_</t>
  </si>
  <si>
    <t>Doplňkové náklady DN</t>
  </si>
  <si>
    <t>Demontáž podkladových roštu obložení sten</t>
  </si>
  <si>
    <t>Náklady (Kč) - Montáž</t>
  </si>
  <si>
    <t>Poplatek za uložení suti - smes</t>
  </si>
  <si>
    <t>Č</t>
  </si>
  <si>
    <t>Přesuny sutí</t>
  </si>
  <si>
    <t>2*20*0,5</t>
  </si>
  <si>
    <t>Střední zdravotnická škola a Vyšší odborná škola zdravotnická Kladno - Odvlhčení učeben a místností v přízemí budovy školy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</si>
</sst>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</numFmts>
  <fonts count="57">
    <font>
      <sz val="8"/>
      <name val="Arial"/>
      <family val="0"/>
    </font>
    <font>
      <sz val="11"/>
      <name val="Calibri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i/>
      <sz val="1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i/>
      <sz val="10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>
        <color rgb="FF000000"/>
      </left>
      <right/>
      <top style="medium">
        <color rgb="FF000000"/>
      </top>
      <bottom/>
    </border>
    <border>
      <left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>
        <color rgb="FF000000"/>
      </left>
      <right/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51">
    <xf numFmtId="0" fontId="1" fillId="0" borderId="0" xfId="0" applyNumberFormat="1" applyFont="1" applyFill="1" applyBorder="1" applyAlignment="1" applyProtection="1">
      <alignment/>
      <protection/>
    </xf>
    <xf numFmtId="4" fontId="47" fillId="0" borderId="10" xfId="0" applyNumberFormat="1" applyFont="1" applyFill="1" applyBorder="1" applyAlignment="1" applyProtection="1">
      <alignment horizontal="right" vertical="center"/>
      <protection/>
    </xf>
    <xf numFmtId="0" fontId="48" fillId="0" borderId="11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righ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4" fontId="51" fillId="33" borderId="18" xfId="0" applyNumberFormat="1" applyFont="1" applyFill="1" applyBorder="1" applyAlignment="1" applyProtection="1">
      <alignment horizontal="right" vertical="center"/>
      <protection/>
    </xf>
    <xf numFmtId="4" fontId="49" fillId="0" borderId="18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9" xfId="0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righ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33" borderId="0" xfId="0" applyNumberFormat="1" applyFont="1" applyFill="1" applyBorder="1" applyAlignment="1" applyProtection="1">
      <alignment horizontal="right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0" fontId="51" fillId="0" borderId="20" xfId="0" applyNumberFormat="1" applyFont="1" applyFill="1" applyBorder="1" applyAlignment="1" applyProtection="1">
      <alignment horizontal="left" vertical="center"/>
      <protection/>
    </xf>
    <xf numFmtId="0" fontId="48" fillId="0" borderId="21" xfId="0" applyNumberFormat="1" applyFont="1" applyFill="1" applyBorder="1" applyAlignment="1" applyProtection="1">
      <alignment horizontal="center" vertical="center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49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22" xfId="0" applyNumberFormat="1" applyFont="1" applyFill="1" applyBorder="1" applyAlignment="1" applyProtection="1">
      <alignment horizontal="left" vertical="center"/>
      <protection/>
    </xf>
    <xf numFmtId="4" fontId="47" fillId="0" borderId="16" xfId="0" applyNumberFormat="1" applyFont="1" applyFill="1" applyBorder="1" applyAlignment="1" applyProtection="1">
      <alignment horizontal="right" vertical="center"/>
      <protection/>
    </xf>
    <xf numFmtId="4" fontId="48" fillId="33" borderId="0" xfId="0" applyNumberFormat="1" applyFont="1" applyFill="1" applyBorder="1" applyAlignment="1" applyProtection="1">
      <alignment horizontal="right" vertical="center"/>
      <protection/>
    </xf>
    <xf numFmtId="4" fontId="51" fillId="33" borderId="10" xfId="0" applyNumberFormat="1" applyFont="1" applyFill="1" applyBorder="1" applyAlignment="1" applyProtection="1">
      <alignment horizontal="righ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center" vertical="center"/>
      <protection/>
    </xf>
    <xf numFmtId="0" fontId="48" fillId="0" borderId="24" xfId="0" applyNumberFormat="1" applyFont="1" applyFill="1" applyBorder="1" applyAlignment="1" applyProtection="1">
      <alignment horizontal="right" vertical="center"/>
      <protection/>
    </xf>
    <xf numFmtId="0" fontId="47" fillId="0" borderId="14" xfId="0" applyNumberFormat="1" applyFont="1" applyFill="1" applyBorder="1" applyAlignment="1" applyProtection="1">
      <alignment horizontal="left" vertical="center"/>
      <protection/>
    </xf>
    <xf numFmtId="0" fontId="52" fillId="33" borderId="18" xfId="0" applyNumberFormat="1" applyFont="1" applyFill="1" applyBorder="1" applyAlignment="1" applyProtection="1">
      <alignment horizontal="center" vertical="center"/>
      <protection/>
    </xf>
    <xf numFmtId="4" fontId="49" fillId="0" borderId="15" xfId="0" applyNumberFormat="1" applyFont="1" applyFill="1" applyBorder="1" applyAlignment="1" applyProtection="1">
      <alignment horizontal="right" vertical="center"/>
      <protection/>
    </xf>
    <xf numFmtId="4" fontId="49" fillId="0" borderId="16" xfId="0" applyNumberFormat="1" applyFont="1" applyFill="1" applyBorder="1" applyAlignment="1" applyProtection="1">
      <alignment horizontal="right" vertical="center"/>
      <protection/>
    </xf>
    <xf numFmtId="0" fontId="48" fillId="0" borderId="25" xfId="0" applyNumberFormat="1" applyFont="1" applyFill="1" applyBorder="1" applyAlignment="1" applyProtection="1">
      <alignment horizontal="center" vertical="center"/>
      <protection/>
    </xf>
    <xf numFmtId="0" fontId="48" fillId="0" borderId="26" xfId="0" applyNumberFormat="1" applyFont="1" applyFill="1" applyBorder="1" applyAlignment="1" applyProtection="1">
      <alignment horizontal="left" vertical="center"/>
      <protection/>
    </xf>
    <xf numFmtId="0" fontId="48" fillId="0" borderId="27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4" fontId="49" fillId="0" borderId="10" xfId="0" applyNumberFormat="1" applyFont="1" applyFill="1" applyBorder="1" applyAlignment="1" applyProtection="1">
      <alignment horizontal="right" vertical="center"/>
      <protection/>
    </xf>
    <xf numFmtId="0" fontId="52" fillId="33" borderId="28" xfId="0" applyNumberFormat="1" applyFont="1" applyFill="1" applyBorder="1" applyAlignment="1" applyProtection="1">
      <alignment horizontal="center" vertical="center"/>
      <protection/>
    </xf>
    <xf numFmtId="0" fontId="47" fillId="34" borderId="29" xfId="0" applyNumberFormat="1" applyFont="1" applyFill="1" applyBorder="1" applyAlignment="1" applyProtection="1">
      <alignment horizontal="left" vertical="center"/>
      <protection/>
    </xf>
    <xf numFmtId="0" fontId="48" fillId="34" borderId="29" xfId="0" applyNumberFormat="1" applyFont="1" applyFill="1" applyBorder="1" applyAlignment="1" applyProtection="1">
      <alignment horizontal="left" vertical="center"/>
      <protection/>
    </xf>
    <xf numFmtId="4" fontId="48" fillId="34" borderId="29" xfId="0" applyNumberFormat="1" applyFont="1" applyFill="1" applyBorder="1" applyAlignment="1" applyProtection="1">
      <alignment horizontal="right" vertical="center"/>
      <protection/>
    </xf>
    <xf numFmtId="0" fontId="48" fillId="34" borderId="29" xfId="0" applyNumberFormat="1" applyFont="1" applyFill="1" applyBorder="1" applyAlignment="1" applyProtection="1">
      <alignment horizontal="right" vertical="center"/>
      <protection/>
    </xf>
    <xf numFmtId="0" fontId="47" fillId="33" borderId="22" xfId="0" applyNumberFormat="1" applyFont="1" applyFill="1" applyBorder="1" applyAlignment="1" applyProtection="1">
      <alignment horizontal="left" vertical="center"/>
      <protection/>
    </xf>
    <xf numFmtId="0" fontId="48" fillId="33" borderId="22" xfId="0" applyNumberFormat="1" applyFont="1" applyFill="1" applyBorder="1" applyAlignment="1" applyProtection="1">
      <alignment horizontal="left" vertical="center"/>
      <protection/>
    </xf>
    <xf numFmtId="4" fontId="48" fillId="33" borderId="22" xfId="0" applyNumberFormat="1" applyFont="1" applyFill="1" applyBorder="1" applyAlignment="1" applyProtection="1">
      <alignment horizontal="right" vertical="center"/>
      <protection/>
    </xf>
    <xf numFmtId="0" fontId="48" fillId="33" borderId="22" xfId="0" applyNumberFormat="1" applyFont="1" applyFill="1" applyBorder="1" applyAlignment="1" applyProtection="1">
      <alignment horizontal="righ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4" fontId="47" fillId="0" borderId="22" xfId="0" applyNumberFormat="1" applyFont="1" applyFill="1" applyBorder="1" applyAlignment="1" applyProtection="1">
      <alignment horizontal="right" vertical="center"/>
      <protection/>
    </xf>
    <xf numFmtId="0" fontId="47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53" fillId="0" borderId="22" xfId="0" applyNumberFormat="1" applyFont="1" applyFill="1" applyBorder="1" applyAlignment="1" applyProtection="1">
      <alignment horizontal="left" vertical="center"/>
      <protection/>
    </xf>
    <xf numFmtId="4" fontId="53" fillId="0" borderId="22" xfId="0" applyNumberFormat="1" applyFont="1" applyFill="1" applyBorder="1" applyAlignment="1" applyProtection="1">
      <alignment horizontal="right" vertical="center"/>
      <protection/>
    </xf>
    <xf numFmtId="0" fontId="47" fillId="34" borderId="22" xfId="0" applyNumberFormat="1" applyFont="1" applyFill="1" applyBorder="1" applyAlignment="1" applyProtection="1">
      <alignment horizontal="left" vertical="center"/>
      <protection/>
    </xf>
    <xf numFmtId="0" fontId="48" fillId="34" borderId="22" xfId="0" applyNumberFormat="1" applyFont="1" applyFill="1" applyBorder="1" applyAlignment="1" applyProtection="1">
      <alignment horizontal="left" vertical="center"/>
      <protection/>
    </xf>
    <xf numFmtId="4" fontId="48" fillId="34" borderId="22" xfId="0" applyNumberFormat="1" applyFont="1" applyFill="1" applyBorder="1" applyAlignment="1" applyProtection="1">
      <alignment horizontal="right" vertical="center"/>
      <protection/>
    </xf>
    <xf numFmtId="0" fontId="48" fillId="34" borderId="22" xfId="0" applyNumberFormat="1" applyFont="1" applyFill="1" applyBorder="1" applyAlignment="1" applyProtection="1">
      <alignment horizontal="right" vertical="center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4" fontId="47" fillId="0" borderId="20" xfId="0" applyNumberFormat="1" applyFont="1" applyFill="1" applyBorder="1" applyAlignment="1" applyProtection="1">
      <alignment horizontal="right" vertical="center"/>
      <protection/>
    </xf>
    <xf numFmtId="0" fontId="47" fillId="0" borderId="20" xfId="0" applyNumberFormat="1" applyFont="1" applyFill="1" applyBorder="1" applyAlignment="1" applyProtection="1">
      <alignment horizontal="righ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4" fontId="48" fillId="0" borderId="0" xfId="0" applyNumberFormat="1" applyFont="1" applyFill="1" applyBorder="1" applyAlignment="1" applyProtection="1">
      <alignment horizontal="right" vertical="center"/>
      <protection/>
    </xf>
    <xf numFmtId="0" fontId="48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4" fontId="48" fillId="0" borderId="29" xfId="0" applyNumberFormat="1" applyFont="1" applyFill="1" applyBorder="1" applyAlignment="1" applyProtection="1">
      <alignment horizontal="righ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8" fillId="0" borderId="22" xfId="0" applyNumberFormat="1" applyFont="1" applyFill="1" applyBorder="1" applyAlignment="1" applyProtection="1">
      <alignment horizontal="left" vertical="center"/>
      <protection/>
    </xf>
    <xf numFmtId="4" fontId="48" fillId="0" borderId="22" xfId="0" applyNumberFormat="1" applyFont="1" applyFill="1" applyBorder="1" applyAlignment="1" applyProtection="1">
      <alignment horizontal="right" vertical="center"/>
      <protection/>
    </xf>
    <xf numFmtId="4" fontId="48" fillId="35" borderId="12" xfId="0" applyNumberFormat="1" applyFont="1" applyFill="1" applyBorder="1" applyAlignment="1" applyProtection="1">
      <alignment horizontal="righ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49" fillId="0" borderId="31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2" xfId="0" applyNumberFormat="1" applyFont="1" applyFill="1" applyBorder="1" applyAlignment="1" applyProtection="1">
      <alignment horizontal="left" vertical="center"/>
      <protection/>
    </xf>
    <xf numFmtId="0" fontId="49" fillId="0" borderId="19" xfId="0" applyNumberFormat="1" applyFont="1" applyFill="1" applyBorder="1" applyAlignment="1" applyProtection="1">
      <alignment horizontal="left" vertical="center"/>
      <protection/>
    </xf>
    <xf numFmtId="0" fontId="49" fillId="0" borderId="27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33" xfId="0" applyNumberFormat="1" applyFont="1" applyFill="1" applyBorder="1" applyAlignment="1" applyProtection="1">
      <alignment horizontal="left" vertical="center"/>
      <protection/>
    </xf>
    <xf numFmtId="0" fontId="49" fillId="0" borderId="34" xfId="0" applyNumberFormat="1" applyFont="1" applyFill="1" applyBorder="1" applyAlignment="1" applyProtection="1">
      <alignment horizontal="left" vertical="center"/>
      <protection/>
    </xf>
    <xf numFmtId="0" fontId="49" fillId="0" borderId="35" xfId="0" applyNumberFormat="1" applyFont="1" applyFill="1" applyBorder="1" applyAlignment="1" applyProtection="1">
      <alignment horizontal="left" vertical="center"/>
      <protection/>
    </xf>
    <xf numFmtId="0" fontId="51" fillId="33" borderId="36" xfId="0" applyNumberFormat="1" applyFont="1" applyFill="1" applyBorder="1" applyAlignment="1" applyProtection="1">
      <alignment horizontal="left" vertical="center"/>
      <protection/>
    </xf>
    <xf numFmtId="0" fontId="51" fillId="33" borderId="37" xfId="0" applyNumberFormat="1" applyFont="1" applyFill="1" applyBorder="1" applyAlignment="1" applyProtection="1">
      <alignment horizontal="left" vertical="center"/>
      <protection/>
    </xf>
    <xf numFmtId="0" fontId="51" fillId="33" borderId="38" xfId="0" applyNumberFormat="1" applyFont="1" applyFill="1" applyBorder="1" applyAlignment="1" applyProtection="1">
      <alignment horizontal="left" vertical="center"/>
      <protection/>
    </xf>
    <xf numFmtId="0" fontId="51" fillId="33" borderId="39" xfId="0" applyNumberFormat="1" applyFont="1" applyFill="1" applyBorder="1" applyAlignment="1" applyProtection="1">
      <alignment horizontal="left" vertical="center"/>
      <protection/>
    </xf>
    <xf numFmtId="0" fontId="49" fillId="0" borderId="39" xfId="0" applyNumberFormat="1" applyFont="1" applyFill="1" applyBorder="1" applyAlignment="1" applyProtection="1">
      <alignment horizontal="lef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37" xfId="0" applyNumberFormat="1" applyFont="1" applyFill="1" applyBorder="1" applyAlignment="1" applyProtection="1">
      <alignment horizontal="left" vertical="center"/>
      <protection/>
    </xf>
    <xf numFmtId="0" fontId="51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39" xfId="0" applyNumberFormat="1" applyFont="1" applyFill="1" applyBorder="1" applyAlignment="1" applyProtection="1">
      <alignment horizontal="left" vertical="center"/>
      <protection/>
    </xf>
    <xf numFmtId="0" fontId="51" fillId="0" borderId="10" xfId="0" applyNumberFormat="1" applyFont="1" applyFill="1" applyBorder="1" applyAlignment="1" applyProtection="1">
      <alignment horizontal="left" vertical="center"/>
      <protection/>
    </xf>
    <xf numFmtId="0" fontId="51" fillId="0" borderId="38" xfId="0" applyNumberFormat="1" applyFont="1" applyFill="1" applyBorder="1" applyAlignment="1" applyProtection="1">
      <alignment horizontal="left" vertical="center"/>
      <protection/>
    </xf>
    <xf numFmtId="0" fontId="54" fillId="0" borderId="37" xfId="0" applyNumberFormat="1" applyFont="1" applyFill="1" applyBorder="1" applyAlignment="1" applyProtection="1">
      <alignment horizontal="left" vertical="center"/>
      <protection/>
    </xf>
    <xf numFmtId="0" fontId="54" fillId="0" borderId="18" xfId="0" applyNumberFormat="1" applyFont="1" applyFill="1" applyBorder="1" applyAlignment="1" applyProtection="1">
      <alignment horizontal="left" vertical="center"/>
      <protection/>
    </xf>
    <xf numFmtId="0" fontId="51" fillId="0" borderId="40" xfId="0" applyNumberFormat="1" applyFont="1" applyFill="1" applyBorder="1" applyAlignment="1" applyProtection="1">
      <alignment horizontal="left" vertical="center"/>
      <protection/>
    </xf>
    <xf numFmtId="0" fontId="51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1" fontId="47" fillId="0" borderId="16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 wrapText="1"/>
      <protection/>
    </xf>
    <xf numFmtId="0" fontId="47" fillId="0" borderId="1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42" xfId="0" applyNumberFormat="1" applyFont="1" applyFill="1" applyBorder="1" applyAlignment="1" applyProtection="1">
      <alignment horizontal="left" vertical="center" wrapText="1"/>
      <protection/>
    </xf>
    <xf numFmtId="0" fontId="47" fillId="0" borderId="42" xfId="0" applyNumberFormat="1" applyFont="1" applyFill="1" applyBorder="1" applyAlignment="1" applyProtection="1">
      <alignment horizontal="left" vertical="center"/>
      <protection/>
    </xf>
    <xf numFmtId="0" fontId="47" fillId="0" borderId="39" xfId="0" applyNumberFormat="1" applyFont="1" applyFill="1" applyBorder="1" applyAlignment="1" applyProtection="1">
      <alignment horizontal="left" vertical="center"/>
      <protection/>
    </xf>
    <xf numFmtId="0" fontId="48" fillId="0" borderId="42" xfId="0" applyNumberFormat="1" applyFont="1" applyFill="1" applyBorder="1" applyAlignment="1" applyProtection="1">
      <alignment horizontal="left" vertical="center" wrapText="1"/>
      <protection/>
    </xf>
    <xf numFmtId="0" fontId="48" fillId="0" borderId="42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43" xfId="0" applyNumberFormat="1" applyFont="1" applyFill="1" applyBorder="1" applyAlignment="1" applyProtection="1">
      <alignment horizontal="left" vertical="center" wrapText="1"/>
      <protection/>
    </xf>
    <xf numFmtId="0" fontId="47" fillId="0" borderId="40" xfId="0" applyNumberFormat="1" applyFont="1" applyFill="1" applyBorder="1" applyAlignment="1" applyProtection="1">
      <alignment horizontal="left" vertical="center"/>
      <protection/>
    </xf>
    <xf numFmtId="0" fontId="47" fillId="0" borderId="40" xfId="0" applyNumberFormat="1" applyFont="1" applyFill="1" applyBorder="1" applyAlignment="1" applyProtection="1">
      <alignment horizontal="left" vertical="center" wrapText="1"/>
      <protection/>
    </xf>
    <xf numFmtId="0" fontId="47" fillId="0" borderId="38" xfId="0" applyNumberFormat="1" applyFont="1" applyFill="1" applyBorder="1" applyAlignment="1" applyProtection="1">
      <alignment horizontal="left" vertical="center"/>
      <protection/>
    </xf>
    <xf numFmtId="4" fontId="51" fillId="0" borderId="44" xfId="0" applyNumberFormat="1" applyFont="1" applyFill="1" applyBorder="1" applyAlignment="1" applyProtection="1">
      <alignment horizontal="right" vertical="center"/>
      <protection/>
    </xf>
    <xf numFmtId="0" fontId="51" fillId="0" borderId="44" xfId="0" applyNumberFormat="1" applyFont="1" applyFill="1" applyBorder="1" applyAlignment="1" applyProtection="1">
      <alignment horizontal="right" vertical="center"/>
      <protection/>
    </xf>
    <xf numFmtId="0" fontId="51" fillId="0" borderId="1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45" xfId="0" applyNumberFormat="1" applyFont="1" applyFill="1" applyBorder="1" applyAlignment="1" applyProtection="1">
      <alignment horizontal="left" vertical="center"/>
      <protection/>
    </xf>
    <xf numFmtId="0" fontId="48" fillId="0" borderId="46" xfId="0" applyNumberFormat="1" applyFont="1" applyFill="1" applyBorder="1" applyAlignment="1" applyProtection="1">
      <alignment horizontal="left" vertical="center"/>
      <protection/>
    </xf>
    <xf numFmtId="0" fontId="48" fillId="0" borderId="24" xfId="0" applyNumberFormat="1" applyFont="1" applyFill="1" applyBorder="1" applyAlignment="1" applyProtection="1">
      <alignment horizontal="left" vertical="center"/>
      <protection/>
    </xf>
    <xf numFmtId="0" fontId="48" fillId="0" borderId="17" xfId="0" applyNumberFormat="1" applyFont="1" applyFill="1" applyBorder="1" applyAlignment="1" applyProtection="1">
      <alignment horizontal="left" vertical="center"/>
      <protection/>
    </xf>
    <xf numFmtId="0" fontId="48" fillId="0" borderId="44" xfId="0" applyNumberFormat="1" applyFont="1" applyFill="1" applyBorder="1" applyAlignment="1" applyProtection="1">
      <alignment horizontal="left" vertical="center"/>
      <protection/>
    </xf>
    <xf numFmtId="0" fontId="48" fillId="0" borderId="12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44" xfId="0" applyNumberFormat="1" applyFont="1" applyFill="1" applyBorder="1" applyAlignment="1" applyProtection="1">
      <alignment horizontal="lef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0" fontId="47" fillId="0" borderId="41" xfId="0" applyNumberFormat="1" applyFont="1" applyFill="1" applyBorder="1" applyAlignment="1" applyProtection="1">
      <alignment horizontal="left" vertical="center" wrapText="1"/>
      <protection/>
    </xf>
    <xf numFmtId="0" fontId="47" fillId="0" borderId="20" xfId="0" applyNumberFormat="1" applyFont="1" applyFill="1" applyBorder="1" applyAlignment="1" applyProtection="1">
      <alignment horizontal="left" vertical="center"/>
      <protection/>
    </xf>
    <xf numFmtId="0" fontId="48" fillId="34" borderId="22" xfId="0" applyNumberFormat="1" applyFont="1" applyFill="1" applyBorder="1" applyAlignment="1" applyProtection="1">
      <alignment horizontal="left" vertical="center"/>
      <protection/>
    </xf>
    <xf numFmtId="0" fontId="48" fillId="33" borderId="22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/>
      <protection/>
    </xf>
    <xf numFmtId="0" fontId="48" fillId="33" borderId="22" xfId="0" applyNumberFormat="1" applyFont="1" applyFill="1" applyBorder="1" applyAlignment="1" applyProtection="1">
      <alignment horizontal="left" vertical="center"/>
      <protection/>
    </xf>
    <xf numFmtId="0" fontId="47" fillId="0" borderId="22" xfId="0" applyNumberFormat="1" applyFont="1" applyFill="1" applyBorder="1" applyAlignment="1" applyProtection="1">
      <alignment horizontal="left" vertical="center" wrapText="1"/>
      <protection/>
    </xf>
    <xf numFmtId="0" fontId="48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48" fillId="0" borderId="45" xfId="0" applyNumberFormat="1" applyFont="1" applyFill="1" applyBorder="1" applyAlignment="1" applyProtection="1">
      <alignment horizontal="center" vertical="center"/>
      <protection/>
    </xf>
    <xf numFmtId="0" fontId="48" fillId="0" borderId="46" xfId="0" applyNumberFormat="1" applyFont="1" applyFill="1" applyBorder="1" applyAlignment="1" applyProtection="1">
      <alignment horizontal="center" vertical="center"/>
      <protection/>
    </xf>
    <xf numFmtId="0" fontId="48" fillId="0" borderId="24" xfId="0" applyNumberFormat="1" applyFont="1" applyFill="1" applyBorder="1" applyAlignment="1" applyProtection="1">
      <alignment horizontal="center" vertical="center"/>
      <protection/>
    </xf>
    <xf numFmtId="0" fontId="48" fillId="34" borderId="29" xfId="0" applyNumberFormat="1" applyFont="1" applyFill="1" applyBorder="1" applyAlignment="1" applyProtection="1">
      <alignment horizontal="left" vertical="center"/>
      <protection/>
    </xf>
    <xf numFmtId="0" fontId="48" fillId="0" borderId="23" xfId="0" applyNumberFormat="1" applyFont="1" applyFill="1" applyBorder="1" applyAlignment="1" applyProtection="1">
      <alignment horizontal="left" vertical="center"/>
      <protection/>
    </xf>
    <xf numFmtId="0" fontId="48" fillId="0" borderId="11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C2" sqref="C2:D3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31.66015625" style="0" customWidth="1"/>
    <col min="4" max="4" width="11.66015625" style="0" customWidth="1"/>
    <col min="5" max="5" width="16.33203125" style="0" customWidth="1"/>
    <col min="6" max="6" width="31.66015625" style="0" customWidth="1"/>
    <col min="7" max="7" width="10.66015625" style="0" customWidth="1"/>
    <col min="8" max="8" width="18.16015625" style="0" customWidth="1"/>
    <col min="9" max="9" width="31.66015625" style="0" customWidth="1"/>
  </cols>
  <sheetData>
    <row r="1" spans="1:9" ht="54.75" customHeight="1">
      <c r="A1" s="117" t="s">
        <v>168</v>
      </c>
      <c r="B1" s="118"/>
      <c r="C1" s="118"/>
      <c r="D1" s="118"/>
      <c r="E1" s="118"/>
      <c r="F1" s="118"/>
      <c r="G1" s="118"/>
      <c r="H1" s="118"/>
      <c r="I1" s="118"/>
    </row>
    <row r="2" spans="1:9" ht="15" customHeight="1">
      <c r="A2" s="119" t="s">
        <v>14</v>
      </c>
      <c r="B2" s="112"/>
      <c r="C2" s="114" t="str">
        <f>'Stavební rozpočet'!D2</f>
        <v>Střední zdravotnická škola a Vyšší odborná škola zdravotnická Kladno - Odvlhčení učeben a místností v přízemí budovy školy</v>
      </c>
      <c r="D2" s="115"/>
      <c r="E2" s="111" t="s">
        <v>158</v>
      </c>
      <c r="F2" s="111" t="str">
        <f>'Stavební rozpočet'!J2</f>
        <v> </v>
      </c>
      <c r="G2" s="112"/>
      <c r="H2" s="111" t="s">
        <v>133</v>
      </c>
      <c r="I2" s="105" t="s">
        <v>125</v>
      </c>
    </row>
    <row r="3" spans="1:9" ht="50.25" customHeight="1">
      <c r="A3" s="120"/>
      <c r="B3" s="84"/>
      <c r="C3" s="116"/>
      <c r="D3" s="116"/>
      <c r="E3" s="84"/>
      <c r="F3" s="84"/>
      <c r="G3" s="84"/>
      <c r="H3" s="84"/>
      <c r="I3" s="106"/>
    </row>
    <row r="4" spans="1:9" ht="15" customHeight="1">
      <c r="A4" s="121" t="s">
        <v>100</v>
      </c>
      <c r="B4" s="84"/>
      <c r="C4" s="83" t="str">
        <f>'Stavební rozpočet'!D4</f>
        <v> </v>
      </c>
      <c r="D4" s="84"/>
      <c r="E4" s="83" t="s">
        <v>123</v>
      </c>
      <c r="F4" s="83" t="str">
        <f>'Stavební rozpočet'!J4</f>
        <v> </v>
      </c>
      <c r="G4" s="84"/>
      <c r="H4" s="83" t="s">
        <v>133</v>
      </c>
      <c r="I4" s="106" t="s">
        <v>125</v>
      </c>
    </row>
    <row r="5" spans="1:9" ht="15" customHeight="1">
      <c r="A5" s="120"/>
      <c r="B5" s="84"/>
      <c r="C5" s="84"/>
      <c r="D5" s="84"/>
      <c r="E5" s="84"/>
      <c r="F5" s="84"/>
      <c r="G5" s="84"/>
      <c r="H5" s="84"/>
      <c r="I5" s="106"/>
    </row>
    <row r="6" spans="1:9" ht="15" customHeight="1">
      <c r="A6" s="121" t="s">
        <v>19</v>
      </c>
      <c r="B6" s="84"/>
      <c r="C6" s="83" t="str">
        <f>'Stavební rozpočet'!D6</f>
        <v> </v>
      </c>
      <c r="D6" s="84"/>
      <c r="E6" s="83" t="s">
        <v>165</v>
      </c>
      <c r="F6" s="83" t="str">
        <f>'Stavební rozpočet'!J6</f>
        <v> </v>
      </c>
      <c r="G6" s="84"/>
      <c r="H6" s="83" t="s">
        <v>133</v>
      </c>
      <c r="I6" s="106" t="s">
        <v>125</v>
      </c>
    </row>
    <row r="7" spans="1:9" ht="15" customHeight="1">
      <c r="A7" s="120"/>
      <c r="B7" s="84"/>
      <c r="C7" s="84"/>
      <c r="D7" s="84"/>
      <c r="E7" s="84"/>
      <c r="F7" s="84"/>
      <c r="G7" s="84"/>
      <c r="H7" s="84"/>
      <c r="I7" s="106"/>
    </row>
    <row r="8" spans="1:9" ht="15" customHeight="1">
      <c r="A8" s="121" t="s">
        <v>116</v>
      </c>
      <c r="B8" s="84"/>
      <c r="C8" s="83">
        <f>'Stavební rozpočet'!H4</f>
        <v>0</v>
      </c>
      <c r="D8" s="84"/>
      <c r="E8" s="83" t="s">
        <v>60</v>
      </c>
      <c r="F8" s="83" t="str">
        <f>'Stavební rozpočet'!H6</f>
        <v> </v>
      </c>
      <c r="G8" s="84"/>
      <c r="H8" s="84" t="s">
        <v>186</v>
      </c>
      <c r="I8" s="107">
        <v>15</v>
      </c>
    </row>
    <row r="9" spans="1:9" ht="15" customHeight="1">
      <c r="A9" s="120"/>
      <c r="B9" s="84"/>
      <c r="C9" s="84"/>
      <c r="D9" s="84"/>
      <c r="E9" s="84"/>
      <c r="F9" s="84"/>
      <c r="G9" s="84"/>
      <c r="H9" s="84"/>
      <c r="I9" s="106"/>
    </row>
    <row r="10" spans="1:9" ht="15" customHeight="1">
      <c r="A10" s="121" t="s">
        <v>90</v>
      </c>
      <c r="B10" s="84"/>
      <c r="C10" s="83" t="str">
        <f>'Stavební rozpočet'!D8</f>
        <v> </v>
      </c>
      <c r="D10" s="84"/>
      <c r="E10" s="83" t="s">
        <v>119</v>
      </c>
      <c r="F10" s="83" t="str">
        <f>'Stavební rozpočet'!J8</f>
        <v> </v>
      </c>
      <c r="G10" s="84"/>
      <c r="H10" s="84" t="s">
        <v>177</v>
      </c>
      <c r="I10" s="108">
        <f>'Stavební rozpočet'!H8</f>
        <v>0</v>
      </c>
    </row>
    <row r="11" spans="1:9" ht="15" customHeight="1">
      <c r="A11" s="122"/>
      <c r="B11" s="113"/>
      <c r="C11" s="113"/>
      <c r="D11" s="113"/>
      <c r="E11" s="113"/>
      <c r="F11" s="113"/>
      <c r="G11" s="113"/>
      <c r="H11" s="113"/>
      <c r="I11" s="109"/>
    </row>
    <row r="12" spans="1:9" ht="22.5" customHeight="1">
      <c r="A12" s="110" t="s">
        <v>37</v>
      </c>
      <c r="B12" s="110"/>
      <c r="C12" s="110"/>
      <c r="D12" s="110"/>
      <c r="E12" s="110"/>
      <c r="F12" s="110"/>
      <c r="G12" s="110"/>
      <c r="H12" s="110"/>
      <c r="I12" s="110"/>
    </row>
    <row r="13" spans="1:9" ht="26.25" customHeight="1">
      <c r="A13" s="45" t="s">
        <v>169</v>
      </c>
      <c r="B13" s="100" t="s">
        <v>30</v>
      </c>
      <c r="C13" s="101"/>
      <c r="D13" s="37" t="s">
        <v>39</v>
      </c>
      <c r="E13" s="100" t="s">
        <v>68</v>
      </c>
      <c r="F13" s="101"/>
      <c r="G13" s="37" t="s">
        <v>113</v>
      </c>
      <c r="H13" s="100" t="s">
        <v>40</v>
      </c>
      <c r="I13" s="101"/>
    </row>
    <row r="14" spans="1:9" ht="15" customHeight="1">
      <c r="A14" s="29" t="s">
        <v>71</v>
      </c>
      <c r="B14" s="4" t="s">
        <v>49</v>
      </c>
      <c r="C14" s="44">
        <f>SUM('Stavební rozpočet'!AB12:AB46)</f>
        <v>0</v>
      </c>
      <c r="D14" s="92" t="s">
        <v>195</v>
      </c>
      <c r="E14" s="93"/>
      <c r="F14" s="44">
        <f>VORN!I15</f>
        <v>0</v>
      </c>
      <c r="G14" s="92" t="s">
        <v>25</v>
      </c>
      <c r="H14" s="93"/>
      <c r="I14" s="44">
        <f>VORN!I21</f>
        <v>0</v>
      </c>
    </row>
    <row r="15" spans="1:9" ht="15" customHeight="1">
      <c r="A15" s="24" t="s">
        <v>125</v>
      </c>
      <c r="B15" s="4" t="s">
        <v>41</v>
      </c>
      <c r="C15" s="44">
        <f>SUM('Stavební rozpočet'!AC12:AC46)</f>
        <v>0</v>
      </c>
      <c r="D15" s="92" t="s">
        <v>23</v>
      </c>
      <c r="E15" s="93"/>
      <c r="F15" s="44">
        <f>VORN!I16</f>
        <v>0</v>
      </c>
      <c r="G15" s="92" t="s">
        <v>151</v>
      </c>
      <c r="H15" s="93"/>
      <c r="I15" s="44">
        <f>VORN!I22</f>
        <v>0</v>
      </c>
    </row>
    <row r="16" spans="1:9" ht="15" customHeight="1">
      <c r="A16" s="29" t="s">
        <v>20</v>
      </c>
      <c r="B16" s="4" t="s">
        <v>49</v>
      </c>
      <c r="C16" s="44">
        <f>SUM('Stavební rozpočet'!AD12:AD46)</f>
        <v>0</v>
      </c>
      <c r="D16" s="92" t="s">
        <v>135</v>
      </c>
      <c r="E16" s="93"/>
      <c r="F16" s="44">
        <f>VORN!I17</f>
        <v>0</v>
      </c>
      <c r="G16" s="92" t="s">
        <v>174</v>
      </c>
      <c r="H16" s="93"/>
      <c r="I16" s="44">
        <f>VORN!I23</f>
        <v>0</v>
      </c>
    </row>
    <row r="17" spans="1:9" ht="15" customHeight="1">
      <c r="A17" s="24" t="s">
        <v>125</v>
      </c>
      <c r="B17" s="4" t="s">
        <v>41</v>
      </c>
      <c r="C17" s="44">
        <f>SUM('Stavební rozpočet'!AE12:AE46)</f>
        <v>0</v>
      </c>
      <c r="D17" s="92" t="s">
        <v>125</v>
      </c>
      <c r="E17" s="93"/>
      <c r="F17" s="20" t="s">
        <v>125</v>
      </c>
      <c r="G17" s="92" t="s">
        <v>98</v>
      </c>
      <c r="H17" s="93"/>
      <c r="I17" s="44">
        <f>VORN!I24</f>
        <v>0</v>
      </c>
    </row>
    <row r="18" spans="1:9" ht="15" customHeight="1">
      <c r="A18" s="29" t="s">
        <v>58</v>
      </c>
      <c r="B18" s="4" t="s">
        <v>49</v>
      </c>
      <c r="C18" s="44">
        <f>SUM('Stavební rozpočet'!AF12:AF46)</f>
        <v>0</v>
      </c>
      <c r="D18" s="92" t="s">
        <v>125</v>
      </c>
      <c r="E18" s="93"/>
      <c r="F18" s="20" t="s">
        <v>125</v>
      </c>
      <c r="G18" s="92" t="s">
        <v>117</v>
      </c>
      <c r="H18" s="93"/>
      <c r="I18" s="44">
        <f>VORN!I25</f>
        <v>0</v>
      </c>
    </row>
    <row r="19" spans="1:9" ht="15" customHeight="1">
      <c r="A19" s="24" t="s">
        <v>125</v>
      </c>
      <c r="B19" s="4" t="s">
        <v>41</v>
      </c>
      <c r="C19" s="44">
        <f>SUM('Stavební rozpočet'!AG12:AG46)</f>
        <v>0</v>
      </c>
      <c r="D19" s="92" t="s">
        <v>125</v>
      </c>
      <c r="E19" s="93"/>
      <c r="F19" s="20" t="s">
        <v>125</v>
      </c>
      <c r="G19" s="92" t="s">
        <v>180</v>
      </c>
      <c r="H19" s="93"/>
      <c r="I19" s="44">
        <f>VORN!I26</f>
        <v>0</v>
      </c>
    </row>
    <row r="20" spans="1:9" ht="15" customHeight="1">
      <c r="A20" s="99" t="s">
        <v>15</v>
      </c>
      <c r="B20" s="98"/>
      <c r="C20" s="44">
        <f>SUM('Stavební rozpočet'!AH12:AH46)</f>
        <v>0</v>
      </c>
      <c r="D20" s="92" t="s">
        <v>125</v>
      </c>
      <c r="E20" s="93"/>
      <c r="F20" s="20" t="s">
        <v>125</v>
      </c>
      <c r="G20" s="92" t="s">
        <v>125</v>
      </c>
      <c r="H20" s="93"/>
      <c r="I20" s="20" t="s">
        <v>125</v>
      </c>
    </row>
    <row r="21" spans="1:9" ht="15" customHeight="1">
      <c r="A21" s="102" t="s">
        <v>179</v>
      </c>
      <c r="B21" s="103"/>
      <c r="C21" s="39">
        <f>SUM('Stavební rozpočet'!Z12:Z46)</f>
        <v>0</v>
      </c>
      <c r="D21" s="79" t="s">
        <v>125</v>
      </c>
      <c r="E21" s="94"/>
      <c r="F21" s="27" t="s">
        <v>125</v>
      </c>
      <c r="G21" s="79" t="s">
        <v>125</v>
      </c>
      <c r="H21" s="94"/>
      <c r="I21" s="27" t="s">
        <v>125</v>
      </c>
    </row>
    <row r="22" spans="1:9" ht="16.5" customHeight="1">
      <c r="A22" s="104" t="s">
        <v>44</v>
      </c>
      <c r="B22" s="96"/>
      <c r="C22" s="15">
        <f>SUM(C14:C21)</f>
        <v>0</v>
      </c>
      <c r="D22" s="95" t="s">
        <v>95</v>
      </c>
      <c r="E22" s="96"/>
      <c r="F22" s="15">
        <f>SUM(F14:F21)</f>
        <v>0</v>
      </c>
      <c r="G22" s="95" t="s">
        <v>187</v>
      </c>
      <c r="H22" s="96"/>
      <c r="I22" s="15">
        <f>VORN!I27</f>
        <v>0</v>
      </c>
    </row>
    <row r="23" spans="4:9" ht="15" customHeight="1">
      <c r="D23" s="99" t="s">
        <v>153</v>
      </c>
      <c r="E23" s="98"/>
      <c r="F23" s="38">
        <v>0</v>
      </c>
      <c r="G23" s="97" t="s">
        <v>11</v>
      </c>
      <c r="H23" s="98"/>
      <c r="I23" s="44">
        <v>0</v>
      </c>
    </row>
    <row r="24" spans="7:9" ht="15" customHeight="1">
      <c r="G24" s="99" t="s">
        <v>124</v>
      </c>
      <c r="H24" s="98"/>
      <c r="I24" s="44">
        <f>vorn_sum</f>
        <v>0</v>
      </c>
    </row>
    <row r="25" spans="7:9" ht="15" customHeight="1">
      <c r="G25" s="99" t="s">
        <v>143</v>
      </c>
      <c r="H25" s="98"/>
      <c r="I25" s="44">
        <v>0</v>
      </c>
    </row>
    <row r="27" spans="1:3" ht="15" customHeight="1">
      <c r="A27" s="88" t="s">
        <v>79</v>
      </c>
      <c r="B27" s="89"/>
      <c r="C27" s="14">
        <f>SUM('Stavební rozpočet'!AJ12:AJ46)</f>
        <v>0</v>
      </c>
    </row>
    <row r="28" spans="1:9" ht="15" customHeight="1">
      <c r="A28" s="90" t="s">
        <v>3</v>
      </c>
      <c r="B28" s="91"/>
      <c r="C28" s="32">
        <f>SUM('Stavební rozpočet'!AK12:AK46)</f>
        <v>0</v>
      </c>
      <c r="D28" s="89" t="s">
        <v>46</v>
      </c>
      <c r="E28" s="89"/>
      <c r="F28" s="14">
        <f>ROUND(C28*(15/100),2)</f>
        <v>0</v>
      </c>
      <c r="G28" s="89" t="s">
        <v>33</v>
      </c>
      <c r="H28" s="89"/>
      <c r="I28" s="14">
        <f>SUM(C27:C29)</f>
        <v>0</v>
      </c>
    </row>
    <row r="29" spans="1:9" ht="15" customHeight="1">
      <c r="A29" s="90" t="s">
        <v>7</v>
      </c>
      <c r="B29" s="91"/>
      <c r="C29" s="32">
        <f>SUM('Stavební rozpočet'!AL12:AL46)+(F22+I22+F23+I23+I24+I25)</f>
        <v>0</v>
      </c>
      <c r="D29" s="91" t="s">
        <v>139</v>
      </c>
      <c r="E29" s="91"/>
      <c r="F29" s="32">
        <f>ROUND(C29*(21/100),2)</f>
        <v>0</v>
      </c>
      <c r="G29" s="91" t="s">
        <v>77</v>
      </c>
      <c r="H29" s="91"/>
      <c r="I29" s="32">
        <f>SUM(F28:F29)+I28</f>
        <v>0</v>
      </c>
    </row>
    <row r="31" spans="1:9" ht="15" customHeight="1">
      <c r="A31" s="85" t="s">
        <v>2</v>
      </c>
      <c r="B31" s="77"/>
      <c r="C31" s="78"/>
      <c r="D31" s="77" t="s">
        <v>172</v>
      </c>
      <c r="E31" s="77"/>
      <c r="F31" s="78"/>
      <c r="G31" s="77" t="s">
        <v>120</v>
      </c>
      <c r="H31" s="77"/>
      <c r="I31" s="78"/>
    </row>
    <row r="32" spans="1:9" ht="15" customHeight="1">
      <c r="A32" s="86" t="s">
        <v>125</v>
      </c>
      <c r="B32" s="79"/>
      <c r="C32" s="80"/>
      <c r="D32" s="79" t="s">
        <v>125</v>
      </c>
      <c r="E32" s="79"/>
      <c r="F32" s="80"/>
      <c r="G32" s="79" t="s">
        <v>125</v>
      </c>
      <c r="H32" s="79"/>
      <c r="I32" s="80"/>
    </row>
    <row r="33" spans="1:9" ht="15" customHeight="1">
      <c r="A33" s="86" t="s">
        <v>125</v>
      </c>
      <c r="B33" s="79"/>
      <c r="C33" s="80"/>
      <c r="D33" s="79" t="s">
        <v>125</v>
      </c>
      <c r="E33" s="79"/>
      <c r="F33" s="80"/>
      <c r="G33" s="79" t="s">
        <v>125</v>
      </c>
      <c r="H33" s="79"/>
      <c r="I33" s="80"/>
    </row>
    <row r="34" spans="1:9" ht="15" customHeight="1">
      <c r="A34" s="86" t="s">
        <v>125</v>
      </c>
      <c r="B34" s="79"/>
      <c r="C34" s="80"/>
      <c r="D34" s="79" t="s">
        <v>125</v>
      </c>
      <c r="E34" s="79"/>
      <c r="F34" s="80"/>
      <c r="G34" s="79" t="s">
        <v>125</v>
      </c>
      <c r="H34" s="79"/>
      <c r="I34" s="80"/>
    </row>
    <row r="35" spans="1:9" ht="15" customHeight="1">
      <c r="A35" s="87" t="s">
        <v>42</v>
      </c>
      <c r="B35" s="81"/>
      <c r="C35" s="82"/>
      <c r="D35" s="81" t="s">
        <v>42</v>
      </c>
      <c r="E35" s="81"/>
      <c r="F35" s="82"/>
      <c r="G35" s="81" t="s">
        <v>42</v>
      </c>
      <c r="H35" s="81"/>
      <c r="I35" s="82"/>
    </row>
    <row r="36" ht="15" customHeight="1">
      <c r="A36" s="5" t="s">
        <v>18</v>
      </c>
    </row>
    <row r="37" spans="1:9" ht="12.75" customHeight="1">
      <c r="A37" s="83" t="s">
        <v>125</v>
      </c>
      <c r="B37" s="84"/>
      <c r="C37" s="84"/>
      <c r="D37" s="84"/>
      <c r="E37" s="84"/>
      <c r="F37" s="84"/>
      <c r="G37" s="84"/>
      <c r="H37" s="84"/>
      <c r="I37" s="84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">
      <selection activeCell="G18" sqref="G18"/>
    </sheetView>
  </sheetViews>
  <sheetFormatPr defaultColWidth="14.16015625" defaultRowHeight="15" customHeight="1"/>
  <cols>
    <col min="1" max="1" width="10.66015625" style="0" customWidth="1"/>
    <col min="2" max="2" width="15" style="0" customWidth="1"/>
    <col min="3" max="3" width="26.66015625" style="0" customWidth="1"/>
    <col min="4" max="4" width="11.66015625" style="0" customWidth="1"/>
    <col min="5" max="5" width="16.33203125" style="0" customWidth="1"/>
    <col min="6" max="6" width="26.66015625" style="0" customWidth="1"/>
    <col min="7" max="7" width="10.66015625" style="0" customWidth="1"/>
    <col min="8" max="8" width="20" style="0" customWidth="1"/>
    <col min="9" max="9" width="26.66015625" style="0" customWidth="1"/>
  </cols>
  <sheetData>
    <row r="1" spans="1:9" ht="54.75" customHeight="1">
      <c r="A1" s="117" t="s">
        <v>192</v>
      </c>
      <c r="B1" s="118"/>
      <c r="C1" s="118"/>
      <c r="D1" s="118"/>
      <c r="E1" s="118"/>
      <c r="F1" s="118"/>
      <c r="G1" s="118"/>
      <c r="H1" s="118"/>
      <c r="I1" s="118"/>
    </row>
    <row r="2" spans="1:9" ht="15" customHeight="1">
      <c r="A2" s="119" t="s">
        <v>14</v>
      </c>
      <c r="B2" s="112"/>
      <c r="C2" s="114" t="str">
        <f>'Stavební rozpočet'!D2</f>
        <v>Střední zdravotnická škola a Vyšší odborná škola zdravotnická Kladno - Odvlhčení učeben a místností v přízemí budovy školy</v>
      </c>
      <c r="D2" s="115"/>
      <c r="E2" s="111" t="s">
        <v>158</v>
      </c>
      <c r="F2" s="111" t="str">
        <f>'Stavební rozpočet'!J2</f>
        <v> </v>
      </c>
      <c r="G2" s="112"/>
      <c r="H2" s="111" t="s">
        <v>133</v>
      </c>
      <c r="I2" s="105" t="s">
        <v>125</v>
      </c>
    </row>
    <row r="3" spans="1:9" ht="51" customHeight="1">
      <c r="A3" s="120"/>
      <c r="B3" s="84"/>
      <c r="C3" s="116"/>
      <c r="D3" s="116"/>
      <c r="E3" s="84"/>
      <c r="F3" s="84"/>
      <c r="G3" s="84"/>
      <c r="H3" s="84"/>
      <c r="I3" s="106"/>
    </row>
    <row r="4" spans="1:9" ht="15" customHeight="1">
      <c r="A4" s="121" t="s">
        <v>100</v>
      </c>
      <c r="B4" s="84"/>
      <c r="C4" s="83" t="str">
        <f>'Stavební rozpočet'!D4</f>
        <v> </v>
      </c>
      <c r="D4" s="84"/>
      <c r="E4" s="83" t="s">
        <v>123</v>
      </c>
      <c r="F4" s="83" t="str">
        <f>'Stavební rozpočet'!J4</f>
        <v> </v>
      </c>
      <c r="G4" s="84"/>
      <c r="H4" s="83" t="s">
        <v>133</v>
      </c>
      <c r="I4" s="106" t="s">
        <v>125</v>
      </c>
    </row>
    <row r="5" spans="1:9" ht="15" customHeight="1">
      <c r="A5" s="120"/>
      <c r="B5" s="84"/>
      <c r="C5" s="84"/>
      <c r="D5" s="84"/>
      <c r="E5" s="84"/>
      <c r="F5" s="84"/>
      <c r="G5" s="84"/>
      <c r="H5" s="84"/>
      <c r="I5" s="106"/>
    </row>
    <row r="6" spans="1:9" ht="15" customHeight="1">
      <c r="A6" s="121" t="s">
        <v>19</v>
      </c>
      <c r="B6" s="84"/>
      <c r="C6" s="83" t="str">
        <f>'Stavební rozpočet'!D6</f>
        <v> </v>
      </c>
      <c r="D6" s="84"/>
      <c r="E6" s="83" t="s">
        <v>165</v>
      </c>
      <c r="F6" s="83" t="str">
        <f>'Stavební rozpočet'!J6</f>
        <v> </v>
      </c>
      <c r="G6" s="84"/>
      <c r="H6" s="83" t="s">
        <v>133</v>
      </c>
      <c r="I6" s="106" t="s">
        <v>125</v>
      </c>
    </row>
    <row r="7" spans="1:9" ht="15" customHeight="1">
      <c r="A7" s="120"/>
      <c r="B7" s="84"/>
      <c r="C7" s="84"/>
      <c r="D7" s="84"/>
      <c r="E7" s="84"/>
      <c r="F7" s="84"/>
      <c r="G7" s="84"/>
      <c r="H7" s="84"/>
      <c r="I7" s="106"/>
    </row>
    <row r="8" spans="1:9" ht="15" customHeight="1">
      <c r="A8" s="121" t="s">
        <v>116</v>
      </c>
      <c r="B8" s="84"/>
      <c r="C8" s="83">
        <f>'Stavební rozpočet'!H4</f>
        <v>0</v>
      </c>
      <c r="D8" s="84"/>
      <c r="E8" s="83" t="s">
        <v>60</v>
      </c>
      <c r="F8" s="83" t="str">
        <f>'Stavební rozpočet'!H6</f>
        <v> </v>
      </c>
      <c r="G8" s="84"/>
      <c r="H8" s="84" t="s">
        <v>186</v>
      </c>
      <c r="I8" s="107">
        <v>15</v>
      </c>
    </row>
    <row r="9" spans="1:9" ht="15" customHeight="1">
      <c r="A9" s="120"/>
      <c r="B9" s="84"/>
      <c r="C9" s="84"/>
      <c r="D9" s="84"/>
      <c r="E9" s="84"/>
      <c r="F9" s="84"/>
      <c r="G9" s="84"/>
      <c r="H9" s="84"/>
      <c r="I9" s="106"/>
    </row>
    <row r="10" spans="1:9" ht="15" customHeight="1">
      <c r="A10" s="121" t="s">
        <v>90</v>
      </c>
      <c r="B10" s="84"/>
      <c r="C10" s="83" t="str">
        <f>'Stavební rozpočet'!D8</f>
        <v> </v>
      </c>
      <c r="D10" s="84"/>
      <c r="E10" s="83" t="s">
        <v>119</v>
      </c>
      <c r="F10" s="83" t="str">
        <f>'Stavební rozpočet'!J8</f>
        <v> </v>
      </c>
      <c r="G10" s="84"/>
      <c r="H10" s="84" t="s">
        <v>177</v>
      </c>
      <c r="I10" s="108">
        <f>'Stavební rozpočet'!H8</f>
        <v>0</v>
      </c>
    </row>
    <row r="11" spans="1:9" ht="15" customHeight="1">
      <c r="A11" s="122"/>
      <c r="B11" s="113"/>
      <c r="C11" s="113"/>
      <c r="D11" s="113"/>
      <c r="E11" s="113"/>
      <c r="F11" s="113"/>
      <c r="G11" s="113"/>
      <c r="H11" s="113"/>
      <c r="I11" s="109"/>
    </row>
    <row r="13" spans="1:5" ht="15.75" customHeight="1">
      <c r="A13" s="126" t="s">
        <v>72</v>
      </c>
      <c r="B13" s="126"/>
      <c r="C13" s="126"/>
      <c r="D13" s="126"/>
      <c r="E13" s="126"/>
    </row>
    <row r="14" spans="1:9" ht="15" customHeight="1">
      <c r="A14" s="127" t="s">
        <v>205</v>
      </c>
      <c r="B14" s="128"/>
      <c r="C14" s="128"/>
      <c r="D14" s="128"/>
      <c r="E14" s="129"/>
      <c r="F14" s="35" t="s">
        <v>194</v>
      </c>
      <c r="G14" s="35" t="s">
        <v>166</v>
      </c>
      <c r="H14" s="35" t="s">
        <v>48</v>
      </c>
      <c r="I14" s="35" t="s">
        <v>194</v>
      </c>
    </row>
    <row r="15" spans="1:9" ht="15" customHeight="1">
      <c r="A15" s="122" t="s">
        <v>195</v>
      </c>
      <c r="B15" s="113"/>
      <c r="C15" s="113"/>
      <c r="D15" s="113"/>
      <c r="E15" s="109"/>
      <c r="F15" s="1">
        <v>0</v>
      </c>
      <c r="G15" s="8" t="s">
        <v>125</v>
      </c>
      <c r="H15" s="8" t="s">
        <v>125</v>
      </c>
      <c r="I15" s="1">
        <f>F15</f>
        <v>0</v>
      </c>
    </row>
    <row r="16" spans="1:9" ht="15" customHeight="1">
      <c r="A16" s="122" t="s">
        <v>23</v>
      </c>
      <c r="B16" s="113"/>
      <c r="C16" s="113"/>
      <c r="D16" s="113"/>
      <c r="E16" s="109"/>
      <c r="F16" s="1">
        <v>0</v>
      </c>
      <c r="G16" s="8" t="s">
        <v>125</v>
      </c>
      <c r="H16" s="8" t="s">
        <v>125</v>
      </c>
      <c r="I16" s="1">
        <f>F16</f>
        <v>0</v>
      </c>
    </row>
    <row r="17" spans="1:9" ht="15" customHeight="1">
      <c r="A17" s="120" t="s">
        <v>135</v>
      </c>
      <c r="B17" s="84"/>
      <c r="C17" s="84"/>
      <c r="D17" s="84"/>
      <c r="E17" s="106"/>
      <c r="F17" s="30">
        <v>0</v>
      </c>
      <c r="G17" s="11" t="s">
        <v>125</v>
      </c>
      <c r="H17" s="11" t="s">
        <v>125</v>
      </c>
      <c r="I17" s="30">
        <f>F17</f>
        <v>0</v>
      </c>
    </row>
    <row r="18" spans="1:9" ht="15" customHeight="1">
      <c r="A18" s="130" t="s">
        <v>198</v>
      </c>
      <c r="B18" s="131"/>
      <c r="C18" s="131"/>
      <c r="D18" s="131"/>
      <c r="E18" s="132"/>
      <c r="F18" s="3" t="s">
        <v>125</v>
      </c>
      <c r="G18" s="10" t="s">
        <v>125</v>
      </c>
      <c r="H18" s="10" t="s">
        <v>125</v>
      </c>
      <c r="I18" s="23">
        <f>SUM(I15:I17)</f>
        <v>0</v>
      </c>
    </row>
    <row r="20" spans="1:9" ht="15" customHeight="1">
      <c r="A20" s="127" t="s">
        <v>40</v>
      </c>
      <c r="B20" s="128"/>
      <c r="C20" s="128"/>
      <c r="D20" s="128"/>
      <c r="E20" s="129"/>
      <c r="F20" s="35" t="s">
        <v>194</v>
      </c>
      <c r="G20" s="35" t="s">
        <v>166</v>
      </c>
      <c r="H20" s="35" t="s">
        <v>48</v>
      </c>
      <c r="I20" s="35" t="s">
        <v>194</v>
      </c>
    </row>
    <row r="21" spans="1:9" ht="15" customHeight="1">
      <c r="A21" s="122" t="s">
        <v>127</v>
      </c>
      <c r="B21" s="113"/>
      <c r="C21" s="113"/>
      <c r="D21" s="113"/>
      <c r="E21" s="109"/>
      <c r="F21" s="1">
        <v>0</v>
      </c>
      <c r="G21" s="8" t="s">
        <v>125</v>
      </c>
      <c r="H21" s="8" t="s">
        <v>125</v>
      </c>
      <c r="I21" s="1">
        <f aca="true" t="shared" si="0" ref="I21:I26">F21</f>
        <v>0</v>
      </c>
    </row>
    <row r="22" spans="1:9" ht="15" customHeight="1">
      <c r="A22" s="122" t="s">
        <v>151</v>
      </c>
      <c r="B22" s="113"/>
      <c r="C22" s="113"/>
      <c r="D22" s="113"/>
      <c r="E22" s="109"/>
      <c r="F22" s="1">
        <v>0</v>
      </c>
      <c r="G22" s="8" t="s">
        <v>125</v>
      </c>
      <c r="H22" s="8" t="s">
        <v>125</v>
      </c>
      <c r="I22" s="1">
        <f t="shared" si="0"/>
        <v>0</v>
      </c>
    </row>
    <row r="23" spans="1:9" ht="15" customHeight="1">
      <c r="A23" s="122" t="s">
        <v>174</v>
      </c>
      <c r="B23" s="113"/>
      <c r="C23" s="113"/>
      <c r="D23" s="113"/>
      <c r="E23" s="109"/>
      <c r="F23" s="1">
        <v>0</v>
      </c>
      <c r="G23" s="8" t="s">
        <v>125</v>
      </c>
      <c r="H23" s="8" t="s">
        <v>125</v>
      </c>
      <c r="I23" s="1">
        <f t="shared" si="0"/>
        <v>0</v>
      </c>
    </row>
    <row r="24" spans="1:9" ht="15" customHeight="1">
      <c r="A24" s="122" t="s">
        <v>98</v>
      </c>
      <c r="B24" s="113"/>
      <c r="C24" s="113"/>
      <c r="D24" s="113"/>
      <c r="E24" s="109"/>
      <c r="F24" s="1">
        <v>0</v>
      </c>
      <c r="G24" s="8" t="s">
        <v>125</v>
      </c>
      <c r="H24" s="8" t="s">
        <v>125</v>
      </c>
      <c r="I24" s="1">
        <f t="shared" si="0"/>
        <v>0</v>
      </c>
    </row>
    <row r="25" spans="1:9" ht="15" customHeight="1">
      <c r="A25" s="122" t="s">
        <v>117</v>
      </c>
      <c r="B25" s="113"/>
      <c r="C25" s="113"/>
      <c r="D25" s="113"/>
      <c r="E25" s="109"/>
      <c r="F25" s="1">
        <v>0</v>
      </c>
      <c r="G25" s="8" t="s">
        <v>125</v>
      </c>
      <c r="H25" s="8" t="s">
        <v>125</v>
      </c>
      <c r="I25" s="1">
        <f t="shared" si="0"/>
        <v>0</v>
      </c>
    </row>
    <row r="26" spans="1:9" ht="15" customHeight="1">
      <c r="A26" s="120" t="s">
        <v>103</v>
      </c>
      <c r="B26" s="84"/>
      <c r="C26" s="84"/>
      <c r="D26" s="84"/>
      <c r="E26" s="106"/>
      <c r="F26" s="30">
        <v>0</v>
      </c>
      <c r="G26" s="11" t="s">
        <v>125</v>
      </c>
      <c r="H26" s="11" t="s">
        <v>125</v>
      </c>
      <c r="I26" s="30">
        <f t="shared" si="0"/>
        <v>0</v>
      </c>
    </row>
    <row r="27" spans="1:9" ht="15" customHeight="1">
      <c r="A27" s="130" t="s">
        <v>78</v>
      </c>
      <c r="B27" s="131"/>
      <c r="C27" s="131"/>
      <c r="D27" s="131"/>
      <c r="E27" s="132"/>
      <c r="F27" s="3" t="s">
        <v>125</v>
      </c>
      <c r="G27" s="76">
        <v>0</v>
      </c>
      <c r="H27" s="23">
        <f>'Krycí list rozpočtu'!C22</f>
        <v>0</v>
      </c>
      <c r="I27" s="23">
        <f>ROUND((G27/100)*H27,2)</f>
        <v>0</v>
      </c>
    </row>
    <row r="29" spans="1:9" ht="15.75" customHeight="1">
      <c r="A29" s="133" t="s">
        <v>196</v>
      </c>
      <c r="B29" s="134"/>
      <c r="C29" s="134"/>
      <c r="D29" s="134"/>
      <c r="E29" s="135"/>
      <c r="F29" s="123">
        <f>I18+I27</f>
        <v>0</v>
      </c>
      <c r="G29" s="124"/>
      <c r="H29" s="124"/>
      <c r="I29" s="125"/>
    </row>
    <row r="33" spans="1:5" ht="15.75" customHeight="1">
      <c r="A33" s="126" t="s">
        <v>191</v>
      </c>
      <c r="B33" s="126"/>
      <c r="C33" s="126"/>
      <c r="D33" s="126"/>
      <c r="E33" s="126"/>
    </row>
    <row r="34" spans="1:9" ht="15" customHeight="1">
      <c r="A34" s="127" t="s">
        <v>197</v>
      </c>
      <c r="B34" s="128"/>
      <c r="C34" s="128"/>
      <c r="D34" s="128"/>
      <c r="E34" s="129"/>
      <c r="F34" s="35" t="s">
        <v>194</v>
      </c>
      <c r="G34" s="35" t="s">
        <v>166</v>
      </c>
      <c r="H34" s="35" t="s">
        <v>48</v>
      </c>
      <c r="I34" s="35" t="s">
        <v>194</v>
      </c>
    </row>
    <row r="35" spans="1:9" ht="15" customHeight="1">
      <c r="A35" s="120" t="s">
        <v>125</v>
      </c>
      <c r="B35" s="84"/>
      <c r="C35" s="84"/>
      <c r="D35" s="84"/>
      <c r="E35" s="106"/>
      <c r="F35" s="30">
        <v>0</v>
      </c>
      <c r="G35" s="11" t="s">
        <v>125</v>
      </c>
      <c r="H35" s="11" t="s">
        <v>125</v>
      </c>
      <c r="I35" s="30">
        <f>F35</f>
        <v>0</v>
      </c>
    </row>
    <row r="36" spans="1:9" ht="15" customHeight="1">
      <c r="A36" s="130" t="s">
        <v>67</v>
      </c>
      <c r="B36" s="131"/>
      <c r="C36" s="131"/>
      <c r="D36" s="131"/>
      <c r="E36" s="132"/>
      <c r="F36" s="3" t="s">
        <v>125</v>
      </c>
      <c r="G36" s="10" t="s">
        <v>125</v>
      </c>
      <c r="H36" s="10" t="s">
        <v>125</v>
      </c>
      <c r="I36" s="23">
        <f>SUM(I35:I35)</f>
        <v>0</v>
      </c>
    </row>
  </sheetData>
  <sheetProtection/>
  <mergeCells count="51">
    <mergeCell ref="A1:I1"/>
    <mergeCell ref="A2:B3"/>
    <mergeCell ref="A4:B5"/>
    <mergeCell ref="A6:B7"/>
    <mergeCell ref="A8:B9"/>
    <mergeCell ref="F6:G7"/>
    <mergeCell ref="F8:G9"/>
    <mergeCell ref="F10:G11"/>
    <mergeCell ref="E10:E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E2:E3"/>
    <mergeCell ref="E4:E5"/>
    <mergeCell ref="E6:E7"/>
    <mergeCell ref="F2:G3"/>
    <mergeCell ref="F4:G5"/>
    <mergeCell ref="A13:E13"/>
    <mergeCell ref="C2:D3"/>
    <mergeCell ref="C4:D5"/>
    <mergeCell ref="C6:D7"/>
    <mergeCell ref="C8:D9"/>
    <mergeCell ref="A14:E14"/>
    <mergeCell ref="A10:B11"/>
    <mergeCell ref="E8:E9"/>
    <mergeCell ref="C10:D11"/>
    <mergeCell ref="A36:E36"/>
    <mergeCell ref="A27:E27"/>
    <mergeCell ref="A29:E29"/>
    <mergeCell ref="A15:E15"/>
    <mergeCell ref="A16:E16"/>
    <mergeCell ref="A17:E17"/>
    <mergeCell ref="A18:E18"/>
    <mergeCell ref="A20:E20"/>
    <mergeCell ref="A21:E21"/>
    <mergeCell ref="F29:I29"/>
    <mergeCell ref="A33:E33"/>
    <mergeCell ref="A34:E34"/>
    <mergeCell ref="A35:E35"/>
    <mergeCell ref="A22:E22"/>
    <mergeCell ref="A23:E23"/>
    <mergeCell ref="A24:E24"/>
    <mergeCell ref="A25:E25"/>
    <mergeCell ref="A26:E26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OutlineSymbols="0" zoomScalePageLayoutView="0" workbookViewId="0" topLeftCell="A1">
      <pane ySplit="11" topLeftCell="A14" activePane="bottomLeft" state="frozen"/>
      <selection pane="topLeft" activeCell="G8" sqref="G8:G9"/>
      <selection pane="bottomLeft" activeCell="C26" sqref="C26"/>
    </sheetView>
  </sheetViews>
  <sheetFormatPr defaultColWidth="14.16015625" defaultRowHeight="15" customHeight="1"/>
  <cols>
    <col min="1" max="2" width="10" style="0" customWidth="1"/>
    <col min="3" max="3" width="83.33203125" style="0" customWidth="1"/>
    <col min="4" max="6" width="32.5" style="0" customWidth="1"/>
    <col min="7" max="7" width="43.33203125" style="0" customWidth="1"/>
    <col min="8" max="9" width="0" style="0" hidden="1" customWidth="1"/>
  </cols>
  <sheetData>
    <row r="1" spans="1:7" ht="54.75" customHeight="1">
      <c r="A1" s="118" t="s">
        <v>138</v>
      </c>
      <c r="B1" s="118"/>
      <c r="C1" s="118"/>
      <c r="D1" s="118"/>
      <c r="E1" s="118"/>
      <c r="F1" s="118"/>
      <c r="G1" s="118"/>
    </row>
    <row r="2" spans="1:7" ht="15" customHeight="1">
      <c r="A2" s="119" t="s">
        <v>14</v>
      </c>
      <c r="B2" s="112"/>
      <c r="C2" s="114" t="str">
        <f>'Stavební rozpočet'!D2</f>
        <v>Střední zdravotnická škola a Vyšší odborná škola zdravotnická Kladno - Odvlhčení učeben a místností v přízemí budovy školy</v>
      </c>
      <c r="D2" s="112" t="s">
        <v>0</v>
      </c>
      <c r="E2" s="112" t="s">
        <v>171</v>
      </c>
      <c r="F2" s="111" t="s">
        <v>158</v>
      </c>
      <c r="G2" s="136" t="str">
        <f>'Stavební rozpočet'!J2</f>
        <v> </v>
      </c>
    </row>
    <row r="3" spans="1:7" ht="15" customHeight="1">
      <c r="A3" s="120"/>
      <c r="B3" s="84"/>
      <c r="C3" s="116"/>
      <c r="D3" s="84"/>
      <c r="E3" s="84"/>
      <c r="F3" s="84"/>
      <c r="G3" s="106"/>
    </row>
    <row r="4" spans="1:7" ht="15" customHeight="1">
      <c r="A4" s="121" t="s">
        <v>100</v>
      </c>
      <c r="B4" s="84"/>
      <c r="C4" s="83" t="str">
        <f>'Stavební rozpočet'!D4</f>
        <v> </v>
      </c>
      <c r="D4" s="84" t="s">
        <v>116</v>
      </c>
      <c r="E4" s="84"/>
      <c r="F4" s="83" t="s">
        <v>123</v>
      </c>
      <c r="G4" s="108" t="str">
        <f>'Stavební rozpočet'!J4</f>
        <v> </v>
      </c>
    </row>
    <row r="5" spans="1:7" ht="15" customHeight="1">
      <c r="A5" s="120"/>
      <c r="B5" s="84"/>
      <c r="C5" s="84"/>
      <c r="D5" s="84"/>
      <c r="E5" s="84"/>
      <c r="F5" s="84"/>
      <c r="G5" s="106"/>
    </row>
    <row r="6" spans="1:7" ht="15" customHeight="1">
      <c r="A6" s="121" t="s">
        <v>19</v>
      </c>
      <c r="B6" s="84"/>
      <c r="C6" s="83" t="str">
        <f>'Stavební rozpočet'!D6</f>
        <v> </v>
      </c>
      <c r="D6" s="84" t="s">
        <v>60</v>
      </c>
      <c r="E6" s="84"/>
      <c r="F6" s="83" t="s">
        <v>165</v>
      </c>
      <c r="G6" s="108" t="str">
        <f>'Stavební rozpočet'!J6</f>
        <v> </v>
      </c>
    </row>
    <row r="7" spans="1:7" ht="15" customHeight="1">
      <c r="A7" s="120"/>
      <c r="B7" s="84"/>
      <c r="C7" s="84"/>
      <c r="D7" s="84"/>
      <c r="E7" s="84"/>
      <c r="F7" s="84"/>
      <c r="G7" s="106"/>
    </row>
    <row r="8" spans="1:7" ht="15" customHeight="1">
      <c r="A8" s="121" t="s">
        <v>119</v>
      </c>
      <c r="B8" s="84"/>
      <c r="C8" s="83" t="str">
        <f>'Stavební rozpočet'!J8</f>
        <v> </v>
      </c>
      <c r="D8" s="84" t="s">
        <v>102</v>
      </c>
      <c r="E8" s="84"/>
      <c r="F8" s="84" t="s">
        <v>102</v>
      </c>
      <c r="G8" s="108">
        <f>'Stavební rozpočet'!H8</f>
        <v>0</v>
      </c>
    </row>
    <row r="9" spans="1:7" ht="15" customHeight="1">
      <c r="A9" s="120"/>
      <c r="B9" s="84"/>
      <c r="C9" s="84"/>
      <c r="D9" s="84"/>
      <c r="E9" s="84"/>
      <c r="F9" s="84"/>
      <c r="G9" s="106"/>
    </row>
    <row r="10" spans="1:7" ht="15" customHeight="1" thickBot="1">
      <c r="A10" s="13" t="s">
        <v>137</v>
      </c>
      <c r="B10" s="41" t="s">
        <v>61</v>
      </c>
      <c r="C10" s="43" t="s">
        <v>200</v>
      </c>
      <c r="D10" s="6" t="s">
        <v>92</v>
      </c>
      <c r="E10" s="6" t="s">
        <v>207</v>
      </c>
      <c r="F10" s="6" t="s">
        <v>12</v>
      </c>
      <c r="G10" s="26" t="s">
        <v>81</v>
      </c>
    </row>
    <row r="11" spans="1:9" s="70" customFormat="1" ht="15" customHeight="1">
      <c r="A11" s="71" t="s">
        <v>125</v>
      </c>
      <c r="B11" s="71" t="s">
        <v>125</v>
      </c>
      <c r="C11" s="71" t="s">
        <v>71</v>
      </c>
      <c r="D11" s="72">
        <f>'Stavební rozpočet'!I12</f>
        <v>0</v>
      </c>
      <c r="E11" s="72">
        <f>'Stavební rozpočet'!J12</f>
        <v>0</v>
      </c>
      <c r="F11" s="72">
        <f>'Stavební rozpočet'!K12</f>
        <v>0</v>
      </c>
      <c r="G11" s="72">
        <f>'Stavební rozpočet'!M12</f>
        <v>38.701255</v>
      </c>
      <c r="H11" s="69" t="s">
        <v>86</v>
      </c>
      <c r="I11" s="68">
        <f aca="true" t="shared" si="0" ref="I11:I23">IF(H11="F",0,F11)</f>
        <v>0</v>
      </c>
    </row>
    <row r="12" spans="1:9" ht="15" customHeight="1">
      <c r="A12" s="54" t="s">
        <v>125</v>
      </c>
      <c r="B12" s="54" t="s">
        <v>157</v>
      </c>
      <c r="C12" s="54" t="s">
        <v>47</v>
      </c>
      <c r="D12" s="55">
        <f>'Stavební rozpočet'!I13</f>
        <v>0</v>
      </c>
      <c r="E12" s="55">
        <f>'Stavební rozpočet'!J13</f>
        <v>0</v>
      </c>
      <c r="F12" s="55">
        <f>'Stavební rozpočet'!K13</f>
        <v>0</v>
      </c>
      <c r="G12" s="55">
        <f>'Stavební rozpočet'!M13</f>
        <v>7.199999999999999</v>
      </c>
      <c r="H12" s="18" t="s">
        <v>176</v>
      </c>
      <c r="I12" s="12">
        <f t="shared" si="0"/>
        <v>0</v>
      </c>
    </row>
    <row r="13" spans="1:9" ht="15" customHeight="1">
      <c r="A13" s="54" t="s">
        <v>125</v>
      </c>
      <c r="B13" s="54" t="s">
        <v>57</v>
      </c>
      <c r="C13" s="54" t="s">
        <v>1</v>
      </c>
      <c r="D13" s="55">
        <f>'Stavební rozpočet'!I16</f>
        <v>0</v>
      </c>
      <c r="E13" s="55">
        <f>'Stavební rozpočet'!J16</f>
        <v>0</v>
      </c>
      <c r="F13" s="55">
        <f>'Stavební rozpočet'!K16</f>
        <v>0</v>
      </c>
      <c r="G13" s="55">
        <f>'Stavební rozpočet'!M16</f>
        <v>0</v>
      </c>
      <c r="H13" s="18" t="s">
        <v>176</v>
      </c>
      <c r="I13" s="12">
        <f t="shared" si="0"/>
        <v>0</v>
      </c>
    </row>
    <row r="14" spans="1:9" ht="15" customHeight="1">
      <c r="A14" s="54" t="s">
        <v>125</v>
      </c>
      <c r="B14" s="54" t="s">
        <v>201</v>
      </c>
      <c r="C14" s="54" t="s">
        <v>13</v>
      </c>
      <c r="D14" s="55">
        <f>'Stavební rozpočet'!I18</f>
        <v>0</v>
      </c>
      <c r="E14" s="55">
        <f>'Stavební rozpočet'!J18</f>
        <v>0</v>
      </c>
      <c r="F14" s="55">
        <f>'Stavební rozpočet'!K18</f>
        <v>0</v>
      </c>
      <c r="G14" s="55">
        <f>'Stavební rozpočet'!M18</f>
        <v>4.1613</v>
      </c>
      <c r="H14" s="18" t="s">
        <v>176</v>
      </c>
      <c r="I14" s="12">
        <f t="shared" si="0"/>
        <v>0</v>
      </c>
    </row>
    <row r="15" spans="1:9" ht="15" customHeight="1">
      <c r="A15" s="54" t="s">
        <v>125</v>
      </c>
      <c r="B15" s="54" t="s">
        <v>105</v>
      </c>
      <c r="C15" s="54" t="s">
        <v>93</v>
      </c>
      <c r="D15" s="55">
        <f>'Stavební rozpočet'!I20</f>
        <v>0</v>
      </c>
      <c r="E15" s="55">
        <f>'Stavební rozpočet'!J20</f>
        <v>0</v>
      </c>
      <c r="F15" s="55">
        <f>'Stavební rozpočet'!K20</f>
        <v>0</v>
      </c>
      <c r="G15" s="55">
        <f>'Stavební rozpočet'!M20</f>
        <v>3.0302000000000002</v>
      </c>
      <c r="H15" s="18" t="s">
        <v>176</v>
      </c>
      <c r="I15" s="12">
        <f t="shared" si="0"/>
        <v>0</v>
      </c>
    </row>
    <row r="16" spans="1:9" ht="15" customHeight="1">
      <c r="A16" s="54" t="s">
        <v>125</v>
      </c>
      <c r="B16" s="54" t="s">
        <v>132</v>
      </c>
      <c r="C16" s="54" t="s">
        <v>96</v>
      </c>
      <c r="D16" s="55">
        <f>'Stavební rozpočet'!I23</f>
        <v>0</v>
      </c>
      <c r="E16" s="55">
        <f>'Stavební rozpočet'!J23</f>
        <v>0</v>
      </c>
      <c r="F16" s="55">
        <f>'Stavební rozpočet'!K23</f>
        <v>0</v>
      </c>
      <c r="G16" s="55">
        <f>'Stavební rozpočet'!M23</f>
        <v>3.3479550000000002</v>
      </c>
      <c r="H16" s="18" t="s">
        <v>176</v>
      </c>
      <c r="I16" s="12">
        <f t="shared" si="0"/>
        <v>0</v>
      </c>
    </row>
    <row r="17" spans="1:9" ht="15" customHeight="1">
      <c r="A17" s="54" t="s">
        <v>125</v>
      </c>
      <c r="B17" s="54" t="s">
        <v>189</v>
      </c>
      <c r="C17" s="54" t="s">
        <v>126</v>
      </c>
      <c r="D17" s="55">
        <f>'Stavební rozpočet'!I25</f>
        <v>0</v>
      </c>
      <c r="E17" s="55">
        <f>'Stavební rozpočet'!J25</f>
        <v>0</v>
      </c>
      <c r="F17" s="55">
        <f>'Stavební rozpočet'!K25</f>
        <v>0</v>
      </c>
      <c r="G17" s="55">
        <f>'Stavební rozpočet'!M25</f>
        <v>18.2708</v>
      </c>
      <c r="H17" s="18" t="s">
        <v>176</v>
      </c>
      <c r="I17" s="12">
        <f t="shared" si="0"/>
        <v>0</v>
      </c>
    </row>
    <row r="18" spans="1:9" ht="15" customHeight="1">
      <c r="A18" s="54" t="s">
        <v>125</v>
      </c>
      <c r="B18" s="54" t="s">
        <v>29</v>
      </c>
      <c r="C18" s="54" t="s">
        <v>32</v>
      </c>
      <c r="D18" s="55">
        <f>'Stavební rozpočet'!I28</f>
        <v>0</v>
      </c>
      <c r="E18" s="55">
        <f>'Stavební rozpočet'!J28</f>
        <v>0</v>
      </c>
      <c r="F18" s="55">
        <f>'Stavební rozpočet'!K28</f>
        <v>0</v>
      </c>
      <c r="G18" s="55">
        <f>'Stavební rozpočet'!M28</f>
        <v>2.691</v>
      </c>
      <c r="H18" s="18" t="s">
        <v>176</v>
      </c>
      <c r="I18" s="12">
        <f t="shared" si="0"/>
        <v>0</v>
      </c>
    </row>
    <row r="19" spans="1:9" ht="15" customHeight="1">
      <c r="A19" s="54" t="s">
        <v>125</v>
      </c>
      <c r="B19" s="54" t="s">
        <v>89</v>
      </c>
      <c r="C19" s="54" t="s">
        <v>130</v>
      </c>
      <c r="D19" s="55">
        <f>'Stavební rozpočet'!I31</f>
        <v>0</v>
      </c>
      <c r="E19" s="55">
        <f>'Stavební rozpočet'!J31</f>
        <v>0</v>
      </c>
      <c r="F19" s="55">
        <f>'Stavební rozpočet'!K31</f>
        <v>0</v>
      </c>
      <c r="G19" s="55">
        <f>'Stavební rozpočet'!M31</f>
        <v>0</v>
      </c>
      <c r="H19" s="18" t="s">
        <v>176</v>
      </c>
      <c r="I19" s="12">
        <f t="shared" si="0"/>
        <v>0</v>
      </c>
    </row>
    <row r="20" spans="1:9" ht="15" customHeight="1">
      <c r="A20" s="54" t="s">
        <v>125</v>
      </c>
      <c r="B20" s="54" t="s">
        <v>62</v>
      </c>
      <c r="C20" s="73" t="s">
        <v>210</v>
      </c>
      <c r="D20" s="55">
        <f>'Stavební rozpočet'!I33</f>
        <v>0</v>
      </c>
      <c r="E20" s="55">
        <f>'Stavební rozpočet'!J33</f>
        <v>0</v>
      </c>
      <c r="F20" s="55">
        <f>'Stavební rozpočet'!K33</f>
        <v>0</v>
      </c>
      <c r="G20" s="55">
        <f>'Stavební rozpočet'!M33</f>
        <v>0</v>
      </c>
      <c r="H20" s="18" t="s">
        <v>176</v>
      </c>
      <c r="I20" s="12">
        <f t="shared" si="0"/>
        <v>0</v>
      </c>
    </row>
    <row r="21" spans="1:9" s="70" customFormat="1" ht="15" customHeight="1">
      <c r="A21" s="74" t="s">
        <v>125</v>
      </c>
      <c r="B21" s="74" t="s">
        <v>125</v>
      </c>
      <c r="C21" s="74" t="s">
        <v>20</v>
      </c>
      <c r="D21" s="75">
        <f>'Stavební rozpočet'!I38</f>
        <v>0</v>
      </c>
      <c r="E21" s="75">
        <f>'Stavební rozpočet'!J38</f>
        <v>0</v>
      </c>
      <c r="F21" s="75">
        <f>'Stavební rozpočet'!K38</f>
        <v>0</v>
      </c>
      <c r="G21" s="75">
        <f>'Stavební rozpočet'!M38</f>
        <v>0.56223</v>
      </c>
      <c r="H21" s="69" t="s">
        <v>86</v>
      </c>
      <c r="I21" s="68">
        <f t="shared" si="0"/>
        <v>0</v>
      </c>
    </row>
    <row r="22" spans="1:9" ht="15" customHeight="1">
      <c r="A22" s="54" t="s">
        <v>125</v>
      </c>
      <c r="B22" s="54" t="s">
        <v>80</v>
      </c>
      <c r="C22" s="54" t="s">
        <v>128</v>
      </c>
      <c r="D22" s="55">
        <f>'Stavební rozpočet'!I39</f>
        <v>0</v>
      </c>
      <c r="E22" s="55">
        <f>'Stavební rozpočet'!J39</f>
        <v>0</v>
      </c>
      <c r="F22" s="55">
        <f>'Stavební rozpočet'!K39</f>
        <v>0</v>
      </c>
      <c r="G22" s="55">
        <f>'Stavební rozpočet'!M39</f>
        <v>0.51246</v>
      </c>
      <c r="H22" s="18" t="s">
        <v>176</v>
      </c>
      <c r="I22" s="12">
        <f t="shared" si="0"/>
        <v>0</v>
      </c>
    </row>
    <row r="23" spans="1:9" ht="15" customHeight="1">
      <c r="A23" s="64" t="s">
        <v>125</v>
      </c>
      <c r="B23" s="64" t="s">
        <v>101</v>
      </c>
      <c r="C23" s="64" t="s">
        <v>4</v>
      </c>
      <c r="D23" s="65">
        <f>'Stavební rozpočet'!I43</f>
        <v>0</v>
      </c>
      <c r="E23" s="65">
        <f>'Stavební rozpočet'!J43</f>
        <v>0</v>
      </c>
      <c r="F23" s="65">
        <f>'Stavební rozpočet'!K43</f>
        <v>0</v>
      </c>
      <c r="G23" s="65">
        <f>'Stavební rozpočet'!M43</f>
        <v>0.04977</v>
      </c>
      <c r="H23" s="18" t="s">
        <v>176</v>
      </c>
      <c r="I23" s="12">
        <f t="shared" si="0"/>
        <v>0</v>
      </c>
    </row>
    <row r="24" spans="5:6" ht="15" customHeight="1">
      <c r="E24" s="28" t="s">
        <v>150</v>
      </c>
      <c r="F24" s="21">
        <f>SUM(I11:I23)</f>
        <v>0</v>
      </c>
    </row>
  </sheetData>
  <sheetProtection/>
  <mergeCells count="25">
    <mergeCell ref="A1:G1"/>
    <mergeCell ref="A2:B3"/>
    <mergeCell ref="A4:B5"/>
    <mergeCell ref="A6:B7"/>
    <mergeCell ref="A8:B9"/>
    <mergeCell ref="D2:D3"/>
    <mergeCell ref="D4:D5"/>
    <mergeCell ref="D6:D7"/>
    <mergeCell ref="D8:D9"/>
    <mergeCell ref="F2:F3"/>
    <mergeCell ref="C2:C3"/>
    <mergeCell ref="C4:C5"/>
    <mergeCell ref="C6:C7"/>
    <mergeCell ref="C8:C9"/>
    <mergeCell ref="E2:E3"/>
    <mergeCell ref="E4:E5"/>
    <mergeCell ref="E6:E7"/>
    <mergeCell ref="E8:E9"/>
    <mergeCell ref="G2:G3"/>
    <mergeCell ref="G4:G5"/>
    <mergeCell ref="G6:G7"/>
    <mergeCell ref="G8:G9"/>
    <mergeCell ref="F4:F5"/>
    <mergeCell ref="F6:F7"/>
    <mergeCell ref="F8:F9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9"/>
  <sheetViews>
    <sheetView showOutlineSymbols="0" zoomScalePageLayoutView="0" workbookViewId="0" topLeftCell="A1">
      <pane ySplit="11" topLeftCell="A33" activePane="bottomLeft" state="frozen"/>
      <selection pane="topLeft" activeCell="A49" sqref="A49:N49"/>
      <selection pane="bottomLeft" activeCell="D6" sqref="D6:E7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5.33203125" style="0" customWidth="1"/>
    <col min="5" max="5" width="62.5" style="0" customWidth="1"/>
    <col min="6" max="6" width="7.5" style="0" customWidth="1"/>
    <col min="7" max="7" width="15" style="0" customWidth="1"/>
    <col min="8" max="8" width="14" style="0" customWidth="1"/>
    <col min="9" max="11" width="18.33203125" style="0" customWidth="1"/>
    <col min="12" max="14" width="13.66015625" style="0" customWidth="1"/>
    <col min="15" max="24" width="14.16015625" style="0" customWidth="1"/>
    <col min="25" max="74" width="14.16015625" style="0" hidden="1" customWidth="1"/>
  </cols>
  <sheetData>
    <row r="1" spans="1:14" ht="54.75" customHeight="1">
      <c r="A1" s="118" t="s">
        <v>111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5" customHeight="1">
      <c r="A2" s="119" t="s">
        <v>14</v>
      </c>
      <c r="B2" s="112"/>
      <c r="C2" s="112"/>
      <c r="D2" s="114" t="s">
        <v>212</v>
      </c>
      <c r="E2" s="115"/>
      <c r="F2" s="112" t="s">
        <v>0</v>
      </c>
      <c r="G2" s="112"/>
      <c r="H2" s="112" t="s">
        <v>171</v>
      </c>
      <c r="I2" s="111" t="s">
        <v>158</v>
      </c>
      <c r="J2" s="112" t="s">
        <v>88</v>
      </c>
      <c r="K2" s="112"/>
      <c r="L2" s="112"/>
      <c r="M2" s="112"/>
      <c r="N2" s="105"/>
    </row>
    <row r="3" spans="1:14" ht="15" customHeight="1">
      <c r="A3" s="120"/>
      <c r="B3" s="84"/>
      <c r="C3" s="84"/>
      <c r="D3" s="116"/>
      <c r="E3" s="116"/>
      <c r="F3" s="84"/>
      <c r="G3" s="84"/>
      <c r="H3" s="84"/>
      <c r="I3" s="84"/>
      <c r="J3" s="84"/>
      <c r="K3" s="84"/>
      <c r="L3" s="84"/>
      <c r="M3" s="84"/>
      <c r="N3" s="106"/>
    </row>
    <row r="4" spans="1:14" ht="15" customHeight="1">
      <c r="A4" s="121" t="s">
        <v>100</v>
      </c>
      <c r="B4" s="84"/>
      <c r="C4" s="84"/>
      <c r="D4" s="83" t="s">
        <v>171</v>
      </c>
      <c r="E4" s="84"/>
      <c r="F4" s="84" t="s">
        <v>116</v>
      </c>
      <c r="G4" s="84"/>
      <c r="H4" s="84"/>
      <c r="I4" s="83" t="s">
        <v>123</v>
      </c>
      <c r="J4" s="84" t="s">
        <v>88</v>
      </c>
      <c r="K4" s="84"/>
      <c r="L4" s="84"/>
      <c r="M4" s="84"/>
      <c r="N4" s="106"/>
    </row>
    <row r="5" spans="1:14" ht="15" customHeight="1">
      <c r="A5" s="120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106"/>
    </row>
    <row r="6" spans="1:14" ht="15" customHeight="1">
      <c r="A6" s="121" t="s">
        <v>19</v>
      </c>
      <c r="B6" s="84"/>
      <c r="C6" s="84"/>
      <c r="D6" s="83" t="s">
        <v>171</v>
      </c>
      <c r="E6" s="84"/>
      <c r="F6" s="84" t="s">
        <v>60</v>
      </c>
      <c r="G6" s="84"/>
      <c r="H6" s="84" t="s">
        <v>171</v>
      </c>
      <c r="I6" s="83" t="s">
        <v>165</v>
      </c>
      <c r="J6" s="84" t="s">
        <v>88</v>
      </c>
      <c r="K6" s="84"/>
      <c r="L6" s="84"/>
      <c r="M6" s="84"/>
      <c r="N6" s="106"/>
    </row>
    <row r="7" spans="1:14" ht="15" customHeight="1">
      <c r="A7" s="120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106"/>
    </row>
    <row r="8" spans="1:14" ht="15" customHeight="1">
      <c r="A8" s="121" t="s">
        <v>90</v>
      </c>
      <c r="B8" s="84"/>
      <c r="C8" s="84"/>
      <c r="D8" s="83" t="s">
        <v>171</v>
      </c>
      <c r="E8" s="84"/>
      <c r="F8" s="84" t="s">
        <v>102</v>
      </c>
      <c r="G8" s="84"/>
      <c r="H8" s="84"/>
      <c r="I8" s="83" t="s">
        <v>119</v>
      </c>
      <c r="J8" s="84" t="s">
        <v>88</v>
      </c>
      <c r="K8" s="84"/>
      <c r="L8" s="84"/>
      <c r="M8" s="84"/>
      <c r="N8" s="106"/>
    </row>
    <row r="9" spans="1:14" ht="15" customHeight="1">
      <c r="A9" s="12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106"/>
    </row>
    <row r="10" spans="1:64" ht="15" customHeight="1">
      <c r="A10" s="67" t="s">
        <v>209</v>
      </c>
      <c r="B10" s="19" t="s">
        <v>137</v>
      </c>
      <c r="C10" s="19" t="s">
        <v>61</v>
      </c>
      <c r="D10" s="149" t="s">
        <v>200</v>
      </c>
      <c r="E10" s="150"/>
      <c r="F10" s="19" t="s">
        <v>66</v>
      </c>
      <c r="G10" s="2" t="s">
        <v>107</v>
      </c>
      <c r="H10" s="34" t="s">
        <v>59</v>
      </c>
      <c r="I10" s="145" t="s">
        <v>114</v>
      </c>
      <c r="J10" s="146"/>
      <c r="K10" s="147"/>
      <c r="L10" s="146" t="s">
        <v>35</v>
      </c>
      <c r="M10" s="146"/>
      <c r="N10" s="40" t="s">
        <v>53</v>
      </c>
      <c r="BK10" s="22" t="s">
        <v>76</v>
      </c>
      <c r="BL10" s="16" t="s">
        <v>97</v>
      </c>
    </row>
    <row r="11" spans="1:62" ht="15" customHeight="1" thickBot="1">
      <c r="A11" s="36" t="s">
        <v>171</v>
      </c>
      <c r="B11" s="33" t="s">
        <v>171</v>
      </c>
      <c r="C11" s="33" t="s">
        <v>171</v>
      </c>
      <c r="D11" s="143" t="s">
        <v>185</v>
      </c>
      <c r="E11" s="144"/>
      <c r="F11" s="33" t="s">
        <v>171</v>
      </c>
      <c r="G11" s="33" t="s">
        <v>171</v>
      </c>
      <c r="H11" s="17" t="s">
        <v>173</v>
      </c>
      <c r="I11" s="7" t="s">
        <v>10</v>
      </c>
      <c r="J11" s="9" t="s">
        <v>41</v>
      </c>
      <c r="K11" s="42" t="s">
        <v>24</v>
      </c>
      <c r="L11" s="9" t="s">
        <v>63</v>
      </c>
      <c r="M11" s="17" t="s">
        <v>24</v>
      </c>
      <c r="N11" s="25" t="s">
        <v>50</v>
      </c>
      <c r="Z11" s="22" t="s">
        <v>146</v>
      </c>
      <c r="AA11" s="22" t="s">
        <v>110</v>
      </c>
      <c r="AB11" s="22" t="s">
        <v>193</v>
      </c>
      <c r="AC11" s="22" t="s">
        <v>54</v>
      </c>
      <c r="AD11" s="22" t="s">
        <v>159</v>
      </c>
      <c r="AE11" s="22" t="s">
        <v>70</v>
      </c>
      <c r="AF11" s="22" t="s">
        <v>170</v>
      </c>
      <c r="AG11" s="22" t="s">
        <v>83</v>
      </c>
      <c r="AH11" s="22" t="s">
        <v>52</v>
      </c>
      <c r="BH11" s="22" t="s">
        <v>147</v>
      </c>
      <c r="BI11" s="22" t="s">
        <v>188</v>
      </c>
      <c r="BJ11" s="22" t="s">
        <v>203</v>
      </c>
    </row>
    <row r="12" spans="1:14" ht="15" customHeight="1">
      <c r="A12" s="46" t="s">
        <v>125</v>
      </c>
      <c r="B12" s="47" t="s">
        <v>125</v>
      </c>
      <c r="C12" s="47" t="s">
        <v>125</v>
      </c>
      <c r="D12" s="148" t="s">
        <v>71</v>
      </c>
      <c r="E12" s="148"/>
      <c r="F12" s="46" t="s">
        <v>171</v>
      </c>
      <c r="G12" s="46" t="s">
        <v>171</v>
      </c>
      <c r="H12" s="46" t="s">
        <v>171</v>
      </c>
      <c r="I12" s="48">
        <f>I13+I16+I18+I20+I23+I25+I28+I31+I33</f>
        <v>0</v>
      </c>
      <c r="J12" s="48">
        <f>J13+J16+J18+J20+J23+J25+J28+J31+J33</f>
        <v>0</v>
      </c>
      <c r="K12" s="48">
        <f>K13+K16+K18+K20+K23+K25+K28+K31+K33</f>
        <v>0</v>
      </c>
      <c r="L12" s="49" t="s">
        <v>125</v>
      </c>
      <c r="M12" s="48">
        <f>M13+M16+M18+M20+M23+M25+M28+M31+M33</f>
        <v>38.701255</v>
      </c>
      <c r="N12" s="49" t="s">
        <v>125</v>
      </c>
    </row>
    <row r="13" spans="1:47" ht="15" customHeight="1">
      <c r="A13" s="50" t="s">
        <v>125</v>
      </c>
      <c r="B13" s="51" t="s">
        <v>125</v>
      </c>
      <c r="C13" s="51" t="s">
        <v>157</v>
      </c>
      <c r="D13" s="139" t="s">
        <v>47</v>
      </c>
      <c r="E13" s="139"/>
      <c r="F13" s="50" t="s">
        <v>171</v>
      </c>
      <c r="G13" s="50" t="s">
        <v>171</v>
      </c>
      <c r="H13" s="50" t="s">
        <v>171</v>
      </c>
      <c r="I13" s="52">
        <f>SUM(I14:I14)</f>
        <v>0</v>
      </c>
      <c r="J13" s="52">
        <f>SUM(J14:J14)</f>
        <v>0</v>
      </c>
      <c r="K13" s="52">
        <f>SUM(K14:K14)</f>
        <v>0</v>
      </c>
      <c r="L13" s="53" t="s">
        <v>125</v>
      </c>
      <c r="M13" s="52">
        <f>SUM(M14:M14)</f>
        <v>7.199999999999999</v>
      </c>
      <c r="N13" s="53" t="s">
        <v>125</v>
      </c>
      <c r="AI13" s="22" t="s">
        <v>125</v>
      </c>
      <c r="AS13" s="31">
        <f>SUM(AJ14:AJ14)</f>
        <v>0</v>
      </c>
      <c r="AT13" s="31">
        <f>SUM(AK14:AK14)</f>
        <v>0</v>
      </c>
      <c r="AU13" s="31">
        <f>SUM(AL14:AL14)</f>
        <v>0</v>
      </c>
    </row>
    <row r="14" spans="1:64" ht="15" customHeight="1">
      <c r="A14" s="54" t="s">
        <v>182</v>
      </c>
      <c r="B14" s="54" t="s">
        <v>125</v>
      </c>
      <c r="C14" s="54" t="s">
        <v>27</v>
      </c>
      <c r="D14" s="140" t="s">
        <v>202</v>
      </c>
      <c r="E14" s="140"/>
      <c r="F14" s="54" t="s">
        <v>178</v>
      </c>
      <c r="G14" s="55">
        <v>20</v>
      </c>
      <c r="H14" s="55"/>
      <c r="I14" s="55">
        <f>G14*AO14</f>
        <v>0</v>
      </c>
      <c r="J14" s="55">
        <f>G14*AP14</f>
        <v>0</v>
      </c>
      <c r="K14" s="55">
        <f>G14*H14</f>
        <v>0</v>
      </c>
      <c r="L14" s="55">
        <v>0.36</v>
      </c>
      <c r="M14" s="55">
        <f>G14*L14</f>
        <v>7.199999999999999</v>
      </c>
      <c r="N14" s="56" t="s">
        <v>121</v>
      </c>
      <c r="Z14" s="12">
        <f>IF(AQ14="5",BJ14,0)</f>
        <v>0</v>
      </c>
      <c r="AB14" s="12">
        <f>IF(AQ14="1",BH14,0)</f>
        <v>0</v>
      </c>
      <c r="AC14" s="12">
        <f>IF(AQ14="1",BI14,0)</f>
        <v>0</v>
      </c>
      <c r="AD14" s="12">
        <f>IF(AQ14="7",BH14,0)</f>
        <v>0</v>
      </c>
      <c r="AE14" s="12">
        <f>IF(AQ14="7",BI14,0)</f>
        <v>0</v>
      </c>
      <c r="AF14" s="12">
        <f>IF(AQ14="2",BH14,0)</f>
        <v>0</v>
      </c>
      <c r="AG14" s="12">
        <f>IF(AQ14="2",BI14,0)</f>
        <v>0</v>
      </c>
      <c r="AH14" s="12">
        <f>IF(AQ14="0",BJ14,0)</f>
        <v>0</v>
      </c>
      <c r="AI14" s="22" t="s">
        <v>125</v>
      </c>
      <c r="AJ14" s="12">
        <f>IF(AN14=0,K14,0)</f>
        <v>0</v>
      </c>
      <c r="AK14" s="12">
        <f>IF(AN14=15,K14,0)</f>
        <v>0</v>
      </c>
      <c r="AL14" s="12">
        <f>IF(AN14=21,K14,0)</f>
        <v>0</v>
      </c>
      <c r="AN14" s="12">
        <v>21</v>
      </c>
      <c r="AO14" s="12">
        <f>H14*0</f>
        <v>0</v>
      </c>
      <c r="AP14" s="12">
        <f>H14*(1-0)</f>
        <v>0</v>
      </c>
      <c r="AQ14" s="18" t="s">
        <v>182</v>
      </c>
      <c r="AV14" s="12">
        <f>AW14+AX14</f>
        <v>0</v>
      </c>
      <c r="AW14" s="12">
        <f>G14*AO14</f>
        <v>0</v>
      </c>
      <c r="AX14" s="12">
        <f>G14*AP14</f>
        <v>0</v>
      </c>
      <c r="AY14" s="18" t="s">
        <v>115</v>
      </c>
      <c r="AZ14" s="18" t="s">
        <v>131</v>
      </c>
      <c r="BA14" s="22" t="s">
        <v>142</v>
      </c>
      <c r="BC14" s="12">
        <f>AW14+AX14</f>
        <v>0</v>
      </c>
      <c r="BD14" s="12">
        <f>H14/(100-BE14)*100</f>
        <v>0</v>
      </c>
      <c r="BE14" s="12">
        <v>0</v>
      </c>
      <c r="BF14" s="12">
        <f>M14</f>
        <v>7.199999999999999</v>
      </c>
      <c r="BH14" s="12">
        <f>G14*AO14</f>
        <v>0</v>
      </c>
      <c r="BI14" s="12">
        <f>G14*AP14</f>
        <v>0</v>
      </c>
      <c r="BJ14" s="12">
        <f>G14*H14</f>
        <v>0</v>
      </c>
      <c r="BK14" s="12"/>
      <c r="BL14" s="12">
        <v>11</v>
      </c>
    </row>
    <row r="15" spans="1:14" ht="15" customHeight="1">
      <c r="A15" s="57"/>
      <c r="B15" s="57"/>
      <c r="C15" s="57"/>
      <c r="D15" s="58" t="s">
        <v>211</v>
      </c>
      <c r="E15" s="58" t="s">
        <v>109</v>
      </c>
      <c r="F15" s="57"/>
      <c r="G15" s="59">
        <v>20</v>
      </c>
      <c r="H15" s="57"/>
      <c r="I15" s="57"/>
      <c r="J15" s="57"/>
      <c r="K15" s="57"/>
      <c r="L15" s="57"/>
      <c r="M15" s="57"/>
      <c r="N15" s="57"/>
    </row>
    <row r="16" spans="1:47" ht="15" customHeight="1">
      <c r="A16" s="50" t="s">
        <v>125</v>
      </c>
      <c r="B16" s="51" t="s">
        <v>125</v>
      </c>
      <c r="C16" s="51" t="s">
        <v>57</v>
      </c>
      <c r="D16" s="139" t="s">
        <v>1</v>
      </c>
      <c r="E16" s="139"/>
      <c r="F16" s="50" t="s">
        <v>171</v>
      </c>
      <c r="G16" s="50" t="s">
        <v>171</v>
      </c>
      <c r="H16" s="50" t="s">
        <v>171</v>
      </c>
      <c r="I16" s="52">
        <f>SUM(I17:I17)</f>
        <v>0</v>
      </c>
      <c r="J16" s="52">
        <f>SUM(J17:J17)</f>
        <v>0</v>
      </c>
      <c r="K16" s="52">
        <f>SUM(K17:K17)</f>
        <v>0</v>
      </c>
      <c r="L16" s="53" t="s">
        <v>125</v>
      </c>
      <c r="M16" s="52">
        <f>SUM(M17:M17)</f>
        <v>0</v>
      </c>
      <c r="N16" s="53" t="s">
        <v>125</v>
      </c>
      <c r="AI16" s="22" t="s">
        <v>125</v>
      </c>
      <c r="AS16" s="31">
        <f>SUM(AJ17:AJ17)</f>
        <v>0</v>
      </c>
      <c r="AT16" s="31">
        <f>SUM(AK17:AK17)</f>
        <v>0</v>
      </c>
      <c r="AU16" s="31">
        <f>SUM(AL17:AL17)</f>
        <v>0</v>
      </c>
    </row>
    <row r="17" spans="1:64" ht="15" customHeight="1">
      <c r="A17" s="54" t="s">
        <v>122</v>
      </c>
      <c r="B17" s="54" t="s">
        <v>125</v>
      </c>
      <c r="C17" s="54" t="s">
        <v>55</v>
      </c>
      <c r="D17" s="140" t="s">
        <v>152</v>
      </c>
      <c r="E17" s="140"/>
      <c r="F17" s="54" t="s">
        <v>65</v>
      </c>
      <c r="G17" s="55">
        <v>2</v>
      </c>
      <c r="H17" s="55"/>
      <c r="I17" s="55">
        <f>G17*AO17</f>
        <v>0</v>
      </c>
      <c r="J17" s="55">
        <f>G17*AP17</f>
        <v>0</v>
      </c>
      <c r="K17" s="55">
        <f>G17*H17</f>
        <v>0</v>
      </c>
      <c r="L17" s="55">
        <v>0</v>
      </c>
      <c r="M17" s="55">
        <f>G17*L17</f>
        <v>0</v>
      </c>
      <c r="N17" s="56" t="s">
        <v>125</v>
      </c>
      <c r="Z17" s="12">
        <f>IF(AQ17="5",BJ17,0)</f>
        <v>0</v>
      </c>
      <c r="AB17" s="12">
        <f>IF(AQ17="1",BH17,0)</f>
        <v>0</v>
      </c>
      <c r="AC17" s="12">
        <f>IF(AQ17="1",BI17,0)</f>
        <v>0</v>
      </c>
      <c r="AD17" s="12">
        <f>IF(AQ17="7",BH17,0)</f>
        <v>0</v>
      </c>
      <c r="AE17" s="12">
        <f>IF(AQ17="7",BI17,0)</f>
        <v>0</v>
      </c>
      <c r="AF17" s="12">
        <f>IF(AQ17="2",BH17,0)</f>
        <v>0</v>
      </c>
      <c r="AG17" s="12">
        <f>IF(AQ17="2",BI17,0)</f>
        <v>0</v>
      </c>
      <c r="AH17" s="12">
        <f>IF(AQ17="0",BJ17,0)</f>
        <v>0</v>
      </c>
      <c r="AI17" s="22" t="s">
        <v>125</v>
      </c>
      <c r="AJ17" s="12">
        <f>IF(AN17=0,K17,0)</f>
        <v>0</v>
      </c>
      <c r="AK17" s="12">
        <f>IF(AN17=15,K17,0)</f>
        <v>0</v>
      </c>
      <c r="AL17" s="12">
        <f>IF(AN17=21,K17,0)</f>
        <v>0</v>
      </c>
      <c r="AN17" s="12">
        <v>21</v>
      </c>
      <c r="AO17" s="12">
        <f>H17*0</f>
        <v>0</v>
      </c>
      <c r="AP17" s="12">
        <f>H17*(1-0)</f>
        <v>0</v>
      </c>
      <c r="AQ17" s="18" t="s">
        <v>182</v>
      </c>
      <c r="AV17" s="12">
        <f>AW17+AX17</f>
        <v>0</v>
      </c>
      <c r="AW17" s="12">
        <f>G17*AO17</f>
        <v>0</v>
      </c>
      <c r="AX17" s="12">
        <f>G17*AP17</f>
        <v>0</v>
      </c>
      <c r="AY17" s="18" t="s">
        <v>69</v>
      </c>
      <c r="AZ17" s="18" t="s">
        <v>131</v>
      </c>
      <c r="BA17" s="22" t="s">
        <v>142</v>
      </c>
      <c r="BC17" s="12">
        <f>AW17+AX17</f>
        <v>0</v>
      </c>
      <c r="BD17" s="12">
        <f>H17/(100-BE17)*100</f>
        <v>0</v>
      </c>
      <c r="BE17" s="12">
        <v>0</v>
      </c>
      <c r="BF17" s="12">
        <f>M17</f>
        <v>0</v>
      </c>
      <c r="BH17" s="12">
        <f>G17*AO17</f>
        <v>0</v>
      </c>
      <c r="BI17" s="12">
        <f>G17*AP17</f>
        <v>0</v>
      </c>
      <c r="BJ17" s="12">
        <f>G17*H17</f>
        <v>0</v>
      </c>
      <c r="BK17" s="12"/>
      <c r="BL17" s="12">
        <v>13</v>
      </c>
    </row>
    <row r="18" spans="1:47" ht="15" customHeight="1">
      <c r="A18" s="50" t="s">
        <v>125</v>
      </c>
      <c r="B18" s="51" t="s">
        <v>125</v>
      </c>
      <c r="C18" s="51" t="s">
        <v>201</v>
      </c>
      <c r="D18" s="139" t="s">
        <v>13</v>
      </c>
      <c r="E18" s="139"/>
      <c r="F18" s="50" t="s">
        <v>171</v>
      </c>
      <c r="G18" s="50" t="s">
        <v>171</v>
      </c>
      <c r="H18" s="50" t="s">
        <v>171</v>
      </c>
      <c r="I18" s="52">
        <f>SUM(I19:I19)</f>
        <v>0</v>
      </c>
      <c r="J18" s="52">
        <f>SUM(J19:J19)</f>
        <v>0</v>
      </c>
      <c r="K18" s="52">
        <f>SUM(K19:K19)</f>
        <v>0</v>
      </c>
      <c r="L18" s="53" t="s">
        <v>125</v>
      </c>
      <c r="M18" s="52">
        <f>SUM(M19:M19)</f>
        <v>4.1613</v>
      </c>
      <c r="N18" s="53" t="s">
        <v>125</v>
      </c>
      <c r="AI18" s="22" t="s">
        <v>125</v>
      </c>
      <c r="AS18" s="31">
        <f>SUM(AJ19:AJ19)</f>
        <v>0</v>
      </c>
      <c r="AT18" s="31">
        <f>SUM(AK19:AK19)</f>
        <v>0</v>
      </c>
      <c r="AU18" s="31">
        <f>SUM(AL19:AL19)</f>
        <v>0</v>
      </c>
    </row>
    <row r="19" spans="1:64" ht="15" customHeight="1">
      <c r="A19" s="54" t="s">
        <v>163</v>
      </c>
      <c r="B19" s="54" t="s">
        <v>125</v>
      </c>
      <c r="C19" s="54" t="s">
        <v>8</v>
      </c>
      <c r="D19" s="140" t="s">
        <v>155</v>
      </c>
      <c r="E19" s="140"/>
      <c r="F19" s="54" t="s">
        <v>178</v>
      </c>
      <c r="G19" s="55">
        <v>165</v>
      </c>
      <c r="H19" s="55"/>
      <c r="I19" s="55">
        <f>G19*AO19</f>
        <v>0</v>
      </c>
      <c r="J19" s="55">
        <f>G19*AP19</f>
        <v>0</v>
      </c>
      <c r="K19" s="55">
        <f>G19*H19</f>
        <v>0</v>
      </c>
      <c r="L19" s="55">
        <v>0.02522</v>
      </c>
      <c r="M19" s="55">
        <f>G19*L19</f>
        <v>4.1613</v>
      </c>
      <c r="N19" s="56" t="s">
        <v>121</v>
      </c>
      <c r="Z19" s="12">
        <f>IF(AQ19="5",BJ19,0)</f>
        <v>0</v>
      </c>
      <c r="AB19" s="12">
        <f>IF(AQ19="1",BH19,0)</f>
        <v>0</v>
      </c>
      <c r="AC19" s="12">
        <f>IF(AQ19="1",BI19,0)</f>
        <v>0</v>
      </c>
      <c r="AD19" s="12">
        <f>IF(AQ19="7",BH19,0)</f>
        <v>0</v>
      </c>
      <c r="AE19" s="12">
        <f>IF(AQ19="7",BI19,0)</f>
        <v>0</v>
      </c>
      <c r="AF19" s="12">
        <f>IF(AQ19="2",BH19,0)</f>
        <v>0</v>
      </c>
      <c r="AG19" s="12">
        <f>IF(AQ19="2",BI19,0)</f>
        <v>0</v>
      </c>
      <c r="AH19" s="12">
        <f>IF(AQ19="0",BJ19,0)</f>
        <v>0</v>
      </c>
      <c r="AI19" s="22" t="s">
        <v>125</v>
      </c>
      <c r="AJ19" s="12">
        <f>IF(AN19=0,K19,0)</f>
        <v>0</v>
      </c>
      <c r="AK19" s="12">
        <f>IF(AN19=15,K19,0)</f>
        <v>0</v>
      </c>
      <c r="AL19" s="12">
        <f>IF(AN19=21,K19,0)</f>
        <v>0</v>
      </c>
      <c r="AN19" s="12">
        <v>21</v>
      </c>
      <c r="AO19" s="12">
        <f>H19*0.270974866381024</f>
        <v>0</v>
      </c>
      <c r="AP19" s="12">
        <f>H19*(1-0.270974866381024)</f>
        <v>0</v>
      </c>
      <c r="AQ19" s="18" t="s">
        <v>182</v>
      </c>
      <c r="AV19" s="12">
        <f>AW19+AX19</f>
        <v>0</v>
      </c>
      <c r="AW19" s="12">
        <f>G19*AO19</f>
        <v>0</v>
      </c>
      <c r="AX19" s="12">
        <f>G19*AP19</f>
        <v>0</v>
      </c>
      <c r="AY19" s="18" t="s">
        <v>21</v>
      </c>
      <c r="AZ19" s="18" t="s">
        <v>6</v>
      </c>
      <c r="BA19" s="22" t="s">
        <v>142</v>
      </c>
      <c r="BC19" s="12">
        <f>AW19+AX19</f>
        <v>0</v>
      </c>
      <c r="BD19" s="12">
        <f>H19/(100-BE19)*100</f>
        <v>0</v>
      </c>
      <c r="BE19" s="12">
        <v>0</v>
      </c>
      <c r="BF19" s="12">
        <f>M19</f>
        <v>4.1613</v>
      </c>
      <c r="BH19" s="12">
        <f>G19*AO19</f>
        <v>0</v>
      </c>
      <c r="BI19" s="12">
        <f>G19*AP19</f>
        <v>0</v>
      </c>
      <c r="BJ19" s="12">
        <f>G19*H19</f>
        <v>0</v>
      </c>
      <c r="BK19" s="12"/>
      <c r="BL19" s="12">
        <v>28</v>
      </c>
    </row>
    <row r="20" spans="1:47" ht="15" customHeight="1">
      <c r="A20" s="50" t="s">
        <v>125</v>
      </c>
      <c r="B20" s="51" t="s">
        <v>125</v>
      </c>
      <c r="C20" s="51" t="s">
        <v>105</v>
      </c>
      <c r="D20" s="139" t="s">
        <v>93</v>
      </c>
      <c r="E20" s="139"/>
      <c r="F20" s="50" t="s">
        <v>171</v>
      </c>
      <c r="G20" s="50" t="s">
        <v>171</v>
      </c>
      <c r="H20" s="50" t="s">
        <v>171</v>
      </c>
      <c r="I20" s="52">
        <f>SUM(I21:I21)</f>
        <v>0</v>
      </c>
      <c r="J20" s="52">
        <f>SUM(J21:J21)</f>
        <v>0</v>
      </c>
      <c r="K20" s="52">
        <f>SUM(K21:K21)</f>
        <v>0</v>
      </c>
      <c r="L20" s="53" t="s">
        <v>125</v>
      </c>
      <c r="M20" s="52">
        <f>SUM(M21:M21)</f>
        <v>3.0302000000000002</v>
      </c>
      <c r="N20" s="53" t="s">
        <v>125</v>
      </c>
      <c r="AI20" s="22" t="s">
        <v>125</v>
      </c>
      <c r="AS20" s="31">
        <f>SUM(AJ21:AJ21)</f>
        <v>0</v>
      </c>
      <c r="AT20" s="31">
        <f>SUM(AK21:AK21)</f>
        <v>0</v>
      </c>
      <c r="AU20" s="31">
        <f>SUM(AL21:AL21)</f>
        <v>0</v>
      </c>
    </row>
    <row r="21" spans="1:64" ht="15" customHeight="1">
      <c r="A21" s="54" t="s">
        <v>28</v>
      </c>
      <c r="B21" s="54" t="s">
        <v>125</v>
      </c>
      <c r="C21" s="54" t="s">
        <v>34</v>
      </c>
      <c r="D21" s="140" t="s">
        <v>85</v>
      </c>
      <c r="E21" s="140"/>
      <c r="F21" s="54" t="s">
        <v>178</v>
      </c>
      <c r="G21" s="55">
        <v>10</v>
      </c>
      <c r="H21" s="55"/>
      <c r="I21" s="55">
        <f>G21*AO21</f>
        <v>0</v>
      </c>
      <c r="J21" s="55">
        <f>G21*AP21</f>
        <v>0</v>
      </c>
      <c r="K21" s="55">
        <f>G21*H21</f>
        <v>0</v>
      </c>
      <c r="L21" s="55">
        <v>0.30302</v>
      </c>
      <c r="M21" s="55">
        <f>G21*L21</f>
        <v>3.0302000000000002</v>
      </c>
      <c r="N21" s="56" t="s">
        <v>121</v>
      </c>
      <c r="Z21" s="12">
        <f>IF(AQ21="5",BJ21,0)</f>
        <v>0</v>
      </c>
      <c r="AB21" s="12">
        <f>IF(AQ21="1",BH21,0)</f>
        <v>0</v>
      </c>
      <c r="AC21" s="12">
        <f>IF(AQ21="1",BI21,0)</f>
        <v>0</v>
      </c>
      <c r="AD21" s="12">
        <f>IF(AQ21="7",BH21,0)</f>
        <v>0</v>
      </c>
      <c r="AE21" s="12">
        <f>IF(AQ21="7",BI21,0)</f>
        <v>0</v>
      </c>
      <c r="AF21" s="12">
        <f>IF(AQ21="2",BH21,0)</f>
        <v>0</v>
      </c>
      <c r="AG21" s="12">
        <f>IF(AQ21="2",BI21,0)</f>
        <v>0</v>
      </c>
      <c r="AH21" s="12">
        <f>IF(AQ21="0",BJ21,0)</f>
        <v>0</v>
      </c>
      <c r="AI21" s="22" t="s">
        <v>125</v>
      </c>
      <c r="AJ21" s="12">
        <f>IF(AN21=0,K21,0)</f>
        <v>0</v>
      </c>
      <c r="AK21" s="12">
        <f>IF(AN21=15,K21,0)</f>
        <v>0</v>
      </c>
      <c r="AL21" s="12">
        <f>IF(AN21=21,K21,0)</f>
        <v>0</v>
      </c>
      <c r="AN21" s="12">
        <v>21</v>
      </c>
      <c r="AO21" s="12">
        <f>H21*0.722069510268562</f>
        <v>0</v>
      </c>
      <c r="AP21" s="12">
        <f>H21*(1-0.722069510268562)</f>
        <v>0</v>
      </c>
      <c r="AQ21" s="18" t="s">
        <v>182</v>
      </c>
      <c r="AV21" s="12">
        <f>AW21+AX21</f>
        <v>0</v>
      </c>
      <c r="AW21" s="12">
        <f>G21*AO21</f>
        <v>0</v>
      </c>
      <c r="AX21" s="12">
        <f>G21*AP21</f>
        <v>0</v>
      </c>
      <c r="AY21" s="18" t="s">
        <v>26</v>
      </c>
      <c r="AZ21" s="18" t="s">
        <v>141</v>
      </c>
      <c r="BA21" s="22" t="s">
        <v>142</v>
      </c>
      <c r="BC21" s="12">
        <f>AW21+AX21</f>
        <v>0</v>
      </c>
      <c r="BD21" s="12">
        <f>H21/(100-BE21)*100</f>
        <v>0</v>
      </c>
      <c r="BE21" s="12">
        <v>0</v>
      </c>
      <c r="BF21" s="12">
        <f>M21</f>
        <v>3.0302000000000002</v>
      </c>
      <c r="BH21" s="12">
        <f>G21*AO21</f>
        <v>0</v>
      </c>
      <c r="BI21" s="12">
        <f>G21*AP21</f>
        <v>0</v>
      </c>
      <c r="BJ21" s="12">
        <f>G21*H21</f>
        <v>0</v>
      </c>
      <c r="BK21" s="12"/>
      <c r="BL21" s="12">
        <v>58</v>
      </c>
    </row>
    <row r="22" spans="1:14" ht="15" customHeight="1">
      <c r="A22" s="57"/>
      <c r="B22" s="57"/>
      <c r="C22" s="57"/>
      <c r="D22" s="58"/>
      <c r="E22" s="58" t="s">
        <v>9</v>
      </c>
      <c r="F22" s="57"/>
      <c r="G22" s="59"/>
      <c r="H22" s="57"/>
      <c r="I22" s="57"/>
      <c r="J22" s="57"/>
      <c r="K22" s="57"/>
      <c r="L22" s="57"/>
      <c r="M22" s="57"/>
      <c r="N22" s="57"/>
    </row>
    <row r="23" spans="1:47" ht="15" customHeight="1">
      <c r="A23" s="50" t="s">
        <v>125</v>
      </c>
      <c r="B23" s="51" t="s">
        <v>125</v>
      </c>
      <c r="C23" s="51" t="s">
        <v>132</v>
      </c>
      <c r="D23" s="139" t="s">
        <v>96</v>
      </c>
      <c r="E23" s="139"/>
      <c r="F23" s="50" t="s">
        <v>171</v>
      </c>
      <c r="G23" s="50" t="s">
        <v>171</v>
      </c>
      <c r="H23" s="50" t="s">
        <v>171</v>
      </c>
      <c r="I23" s="52">
        <f>SUM(I24:I24)</f>
        <v>0</v>
      </c>
      <c r="J23" s="52">
        <f>SUM(J24:J24)</f>
        <v>0</v>
      </c>
      <c r="K23" s="52">
        <f>SUM(K24:K24)</f>
        <v>0</v>
      </c>
      <c r="L23" s="53" t="s">
        <v>125</v>
      </c>
      <c r="M23" s="52">
        <f>SUM(M24:M24)</f>
        <v>3.3479550000000002</v>
      </c>
      <c r="N23" s="53" t="s">
        <v>125</v>
      </c>
      <c r="AI23" s="22" t="s">
        <v>125</v>
      </c>
      <c r="AS23" s="31">
        <f>SUM(AJ24:AJ24)</f>
        <v>0</v>
      </c>
      <c r="AT23" s="31">
        <f>SUM(AK24:AK24)</f>
        <v>0</v>
      </c>
      <c r="AU23" s="31">
        <f>SUM(AL24:AL24)</f>
        <v>0</v>
      </c>
    </row>
    <row r="24" spans="1:64" ht="15" customHeight="1">
      <c r="A24" s="54" t="s">
        <v>99</v>
      </c>
      <c r="B24" s="54" t="s">
        <v>125</v>
      </c>
      <c r="C24" s="54" t="s">
        <v>181</v>
      </c>
      <c r="D24" s="140" t="s">
        <v>167</v>
      </c>
      <c r="E24" s="140"/>
      <c r="F24" s="54" t="s">
        <v>178</v>
      </c>
      <c r="G24" s="55">
        <v>58.5</v>
      </c>
      <c r="H24" s="55"/>
      <c r="I24" s="55">
        <f>G24*AO24</f>
        <v>0</v>
      </c>
      <c r="J24" s="55">
        <f>G24*AP24</f>
        <v>0</v>
      </c>
      <c r="K24" s="55">
        <f>G24*H24</f>
        <v>0</v>
      </c>
      <c r="L24" s="55">
        <v>0.05723</v>
      </c>
      <c r="M24" s="55">
        <f>G24*L24</f>
        <v>3.3479550000000002</v>
      </c>
      <c r="N24" s="56" t="s">
        <v>121</v>
      </c>
      <c r="Z24" s="12">
        <f>IF(AQ24="5",BJ24,0)</f>
        <v>0</v>
      </c>
      <c r="AB24" s="12">
        <f>IF(AQ24="1",BH24,0)</f>
        <v>0</v>
      </c>
      <c r="AC24" s="12">
        <f>IF(AQ24="1",BI24,0)</f>
        <v>0</v>
      </c>
      <c r="AD24" s="12">
        <f>IF(AQ24="7",BH24,0)</f>
        <v>0</v>
      </c>
      <c r="AE24" s="12">
        <f>IF(AQ24="7",BI24,0)</f>
        <v>0</v>
      </c>
      <c r="AF24" s="12">
        <f>IF(AQ24="2",BH24,0)</f>
        <v>0</v>
      </c>
      <c r="AG24" s="12">
        <f>IF(AQ24="2",BI24,0)</f>
        <v>0</v>
      </c>
      <c r="AH24" s="12">
        <f>IF(AQ24="0",BJ24,0)</f>
        <v>0</v>
      </c>
      <c r="AI24" s="22" t="s">
        <v>125</v>
      </c>
      <c r="AJ24" s="12">
        <f>IF(AN24=0,K24,0)</f>
        <v>0</v>
      </c>
      <c r="AK24" s="12">
        <f>IF(AN24=15,K24,0)</f>
        <v>0</v>
      </c>
      <c r="AL24" s="12">
        <f>IF(AN24=21,K24,0)</f>
        <v>0</v>
      </c>
      <c r="AN24" s="12">
        <v>21</v>
      </c>
      <c r="AO24" s="12">
        <f>H24*0.689059367771781</f>
        <v>0</v>
      </c>
      <c r="AP24" s="12">
        <f>H24*(1-0.689059367771781)</f>
        <v>0</v>
      </c>
      <c r="AQ24" s="18" t="s">
        <v>182</v>
      </c>
      <c r="AV24" s="12">
        <f>AW24+AX24</f>
        <v>0</v>
      </c>
      <c r="AW24" s="12">
        <f>G24*AO24</f>
        <v>0</v>
      </c>
      <c r="AX24" s="12">
        <f>G24*AP24</f>
        <v>0</v>
      </c>
      <c r="AY24" s="18" t="s">
        <v>82</v>
      </c>
      <c r="AZ24" s="18" t="s">
        <v>204</v>
      </c>
      <c r="BA24" s="22" t="s">
        <v>142</v>
      </c>
      <c r="BC24" s="12">
        <f>AW24+AX24</f>
        <v>0</v>
      </c>
      <c r="BD24" s="12">
        <f>H24/(100-BE24)*100</f>
        <v>0</v>
      </c>
      <c r="BE24" s="12">
        <v>0</v>
      </c>
      <c r="BF24" s="12">
        <f>M24</f>
        <v>3.3479550000000002</v>
      </c>
      <c r="BH24" s="12">
        <f>G24*AO24</f>
        <v>0</v>
      </c>
      <c r="BI24" s="12">
        <f>G24*AP24</f>
        <v>0</v>
      </c>
      <c r="BJ24" s="12">
        <f>G24*H24</f>
        <v>0</v>
      </c>
      <c r="BK24" s="12"/>
      <c r="BL24" s="12">
        <v>61</v>
      </c>
    </row>
    <row r="25" spans="1:47" ht="15" customHeight="1">
      <c r="A25" s="50" t="s">
        <v>125</v>
      </c>
      <c r="B25" s="51" t="s">
        <v>125</v>
      </c>
      <c r="C25" s="51" t="s">
        <v>189</v>
      </c>
      <c r="D25" s="139" t="s">
        <v>126</v>
      </c>
      <c r="E25" s="139"/>
      <c r="F25" s="50" t="s">
        <v>171</v>
      </c>
      <c r="G25" s="50" t="s">
        <v>171</v>
      </c>
      <c r="H25" s="50" t="s">
        <v>171</v>
      </c>
      <c r="I25" s="52">
        <f>SUM(I26:I26)</f>
        <v>0</v>
      </c>
      <c r="J25" s="52">
        <f>SUM(J26:J26)</f>
        <v>0</v>
      </c>
      <c r="K25" s="52">
        <f>SUM(K26:K26)</f>
        <v>0</v>
      </c>
      <c r="L25" s="53" t="s">
        <v>125</v>
      </c>
      <c r="M25" s="52">
        <f>SUM(M26:M26)</f>
        <v>18.2708</v>
      </c>
      <c r="N25" s="53" t="s">
        <v>125</v>
      </c>
      <c r="AI25" s="22" t="s">
        <v>125</v>
      </c>
      <c r="AS25" s="31">
        <f>SUM(AJ26:AJ26)</f>
        <v>0</v>
      </c>
      <c r="AT25" s="31">
        <f>SUM(AK26:AK26)</f>
        <v>0</v>
      </c>
      <c r="AU25" s="31">
        <f>SUM(AL26:AL26)</f>
        <v>0</v>
      </c>
    </row>
    <row r="26" spans="1:64" ht="33" customHeight="1">
      <c r="A26" s="54" t="s">
        <v>36</v>
      </c>
      <c r="B26" s="54" t="s">
        <v>125</v>
      </c>
      <c r="C26" s="54" t="s">
        <v>145</v>
      </c>
      <c r="D26" s="142" t="s">
        <v>51</v>
      </c>
      <c r="E26" s="142"/>
      <c r="F26" s="54" t="s">
        <v>156</v>
      </c>
      <c r="G26" s="55">
        <v>40</v>
      </c>
      <c r="H26" s="55"/>
      <c r="I26" s="55">
        <f>G26*AO26</f>
        <v>0</v>
      </c>
      <c r="J26" s="55">
        <f>G26*AP26</f>
        <v>0</v>
      </c>
      <c r="K26" s="55">
        <f>G26*H26</f>
        <v>0</v>
      </c>
      <c r="L26" s="55">
        <v>0.45677</v>
      </c>
      <c r="M26" s="55">
        <f>G26*L26</f>
        <v>18.2708</v>
      </c>
      <c r="N26" s="56" t="s">
        <v>121</v>
      </c>
      <c r="Z26" s="12">
        <f>IF(AQ26="5",BJ26,0)</f>
        <v>0</v>
      </c>
      <c r="AB26" s="12">
        <f>IF(AQ26="1",BH26,0)</f>
        <v>0</v>
      </c>
      <c r="AC26" s="12">
        <f>IF(AQ26="1",BI26,0)</f>
        <v>0</v>
      </c>
      <c r="AD26" s="12">
        <f>IF(AQ26="7",BH26,0)</f>
        <v>0</v>
      </c>
      <c r="AE26" s="12">
        <f>IF(AQ26="7",BI26,0)</f>
        <v>0</v>
      </c>
      <c r="AF26" s="12">
        <f>IF(AQ26="2",BH26,0)</f>
        <v>0</v>
      </c>
      <c r="AG26" s="12">
        <f>IF(AQ26="2",BI26,0)</f>
        <v>0</v>
      </c>
      <c r="AH26" s="12">
        <f>IF(AQ26="0",BJ26,0)</f>
        <v>0</v>
      </c>
      <c r="AI26" s="22" t="s">
        <v>125</v>
      </c>
      <c r="AJ26" s="12">
        <f>IF(AN26=0,K26,0)</f>
        <v>0</v>
      </c>
      <c r="AK26" s="12">
        <f>IF(AN26=15,K26,0)</f>
        <v>0</v>
      </c>
      <c r="AL26" s="12">
        <f>IF(AN26=21,K26,0)</f>
        <v>0</v>
      </c>
      <c r="AN26" s="12">
        <v>21</v>
      </c>
      <c r="AO26" s="12">
        <f>H26*0.360461873638344</f>
        <v>0</v>
      </c>
      <c r="AP26" s="12">
        <f>H26*(1-0.360461873638344)</f>
        <v>0</v>
      </c>
      <c r="AQ26" s="18" t="s">
        <v>182</v>
      </c>
      <c r="AV26" s="12">
        <f>AW26+AX26</f>
        <v>0</v>
      </c>
      <c r="AW26" s="12">
        <f>G26*AO26</f>
        <v>0</v>
      </c>
      <c r="AX26" s="12">
        <f>G26*AP26</f>
        <v>0</v>
      </c>
      <c r="AY26" s="18" t="s">
        <v>144</v>
      </c>
      <c r="AZ26" s="18" t="s">
        <v>74</v>
      </c>
      <c r="BA26" s="22" t="s">
        <v>142</v>
      </c>
      <c r="BC26" s="12">
        <f>AW26+AX26</f>
        <v>0</v>
      </c>
      <c r="BD26" s="12">
        <f>H26/(100-BE26)*100</f>
        <v>0</v>
      </c>
      <c r="BE26" s="12">
        <v>0</v>
      </c>
      <c r="BF26" s="12">
        <f>M26</f>
        <v>18.2708</v>
      </c>
      <c r="BH26" s="12">
        <f>G26*AO26</f>
        <v>0</v>
      </c>
      <c r="BI26" s="12">
        <f>G26*AP26</f>
        <v>0</v>
      </c>
      <c r="BJ26" s="12">
        <f>G26*H26</f>
        <v>0</v>
      </c>
      <c r="BK26" s="12"/>
      <c r="BL26" s="12">
        <v>83</v>
      </c>
    </row>
    <row r="27" spans="1:14" ht="15" customHeight="1">
      <c r="A27" s="57"/>
      <c r="B27" s="57"/>
      <c r="C27" s="57"/>
      <c r="D27" s="58" t="s">
        <v>112</v>
      </c>
      <c r="E27" s="58" t="s">
        <v>125</v>
      </c>
      <c r="F27" s="57"/>
      <c r="G27" s="59">
        <v>40</v>
      </c>
      <c r="H27" s="57"/>
      <c r="I27" s="57"/>
      <c r="J27" s="57"/>
      <c r="K27" s="57"/>
      <c r="L27" s="57"/>
      <c r="M27" s="57"/>
      <c r="N27" s="57"/>
    </row>
    <row r="28" spans="1:47" ht="15" customHeight="1">
      <c r="A28" s="50" t="s">
        <v>125</v>
      </c>
      <c r="B28" s="51" t="s">
        <v>125</v>
      </c>
      <c r="C28" s="51" t="s">
        <v>29</v>
      </c>
      <c r="D28" s="139" t="s">
        <v>32</v>
      </c>
      <c r="E28" s="139"/>
      <c r="F28" s="50" t="s">
        <v>171</v>
      </c>
      <c r="G28" s="50" t="s">
        <v>171</v>
      </c>
      <c r="H28" s="50" t="s">
        <v>171</v>
      </c>
      <c r="I28" s="52">
        <f>SUM(I29:I29)</f>
        <v>0</v>
      </c>
      <c r="J28" s="52">
        <f>SUM(J29:J29)</f>
        <v>0</v>
      </c>
      <c r="K28" s="52">
        <f>SUM(K29:K29)</f>
        <v>0</v>
      </c>
      <c r="L28" s="53" t="s">
        <v>125</v>
      </c>
      <c r="M28" s="52">
        <f>SUM(M29:M29)</f>
        <v>2.691</v>
      </c>
      <c r="N28" s="53" t="s">
        <v>125</v>
      </c>
      <c r="AI28" s="22" t="s">
        <v>125</v>
      </c>
      <c r="AS28" s="31">
        <f>SUM(AJ29:AJ29)</f>
        <v>0</v>
      </c>
      <c r="AT28" s="31">
        <f>SUM(AK29:AK29)</f>
        <v>0</v>
      </c>
      <c r="AU28" s="31">
        <f>SUM(AL29:AL29)</f>
        <v>0</v>
      </c>
    </row>
    <row r="29" spans="1:64" ht="15" customHeight="1">
      <c r="A29" s="54" t="s">
        <v>184</v>
      </c>
      <c r="B29" s="54" t="s">
        <v>125</v>
      </c>
      <c r="C29" s="54" t="s">
        <v>148</v>
      </c>
      <c r="D29" s="140" t="s">
        <v>154</v>
      </c>
      <c r="E29" s="140"/>
      <c r="F29" s="54" t="s">
        <v>178</v>
      </c>
      <c r="G29" s="55">
        <v>58.5</v>
      </c>
      <c r="H29" s="55"/>
      <c r="I29" s="55">
        <f>G29*AO29</f>
        <v>0</v>
      </c>
      <c r="J29" s="55">
        <f>G29*AP29</f>
        <v>0</v>
      </c>
      <c r="K29" s="55">
        <f>G29*H29</f>
        <v>0</v>
      </c>
      <c r="L29" s="55">
        <v>0.046</v>
      </c>
      <c r="M29" s="55">
        <f>G29*L29</f>
        <v>2.691</v>
      </c>
      <c r="N29" s="56" t="s">
        <v>121</v>
      </c>
      <c r="Z29" s="12">
        <f>IF(AQ29="5",BJ29,0)</f>
        <v>0</v>
      </c>
      <c r="AB29" s="12">
        <f>IF(AQ29="1",BH29,0)</f>
        <v>0</v>
      </c>
      <c r="AC29" s="12">
        <f>IF(AQ29="1",BI29,0)</f>
        <v>0</v>
      </c>
      <c r="AD29" s="12">
        <f>IF(AQ29="7",BH29,0)</f>
        <v>0</v>
      </c>
      <c r="AE29" s="12">
        <f>IF(AQ29="7",BI29,0)</f>
        <v>0</v>
      </c>
      <c r="AF29" s="12">
        <f>IF(AQ29="2",BH29,0)</f>
        <v>0</v>
      </c>
      <c r="AG29" s="12">
        <f>IF(AQ29="2",BI29,0)</f>
        <v>0</v>
      </c>
      <c r="AH29" s="12">
        <f>IF(AQ29="0",BJ29,0)</f>
        <v>0</v>
      </c>
      <c r="AI29" s="22" t="s">
        <v>125</v>
      </c>
      <c r="AJ29" s="12">
        <f>IF(AN29=0,K29,0)</f>
        <v>0</v>
      </c>
      <c r="AK29" s="12">
        <f>IF(AN29=15,K29,0)</f>
        <v>0</v>
      </c>
      <c r="AL29" s="12">
        <f>IF(AN29=21,K29,0)</f>
        <v>0</v>
      </c>
      <c r="AN29" s="12">
        <v>21</v>
      </c>
      <c r="AO29" s="12">
        <f>H29*0</f>
        <v>0</v>
      </c>
      <c r="AP29" s="12">
        <f>H29*(1-0)</f>
        <v>0</v>
      </c>
      <c r="AQ29" s="18" t="s">
        <v>182</v>
      </c>
      <c r="AV29" s="12">
        <f>AW29+AX29</f>
        <v>0</v>
      </c>
      <c r="AW29" s="12">
        <f>G29*AO29</f>
        <v>0</v>
      </c>
      <c r="AX29" s="12">
        <f>G29*AP29</f>
        <v>0</v>
      </c>
      <c r="AY29" s="18" t="s">
        <v>190</v>
      </c>
      <c r="AZ29" s="18" t="s">
        <v>183</v>
      </c>
      <c r="BA29" s="22" t="s">
        <v>142</v>
      </c>
      <c r="BC29" s="12">
        <f>AW29+AX29</f>
        <v>0</v>
      </c>
      <c r="BD29" s="12">
        <f>H29/(100-BE29)*100</f>
        <v>0</v>
      </c>
      <c r="BE29" s="12">
        <v>0</v>
      </c>
      <c r="BF29" s="12">
        <f>M29</f>
        <v>2.691</v>
      </c>
      <c r="BH29" s="12">
        <f>G29*AO29</f>
        <v>0</v>
      </c>
      <c r="BI29" s="12">
        <f>G29*AP29</f>
        <v>0</v>
      </c>
      <c r="BJ29" s="12">
        <f>G29*H29</f>
        <v>0</v>
      </c>
      <c r="BK29" s="12"/>
      <c r="BL29" s="12">
        <v>97</v>
      </c>
    </row>
    <row r="30" spans="1:14" ht="15" customHeight="1">
      <c r="A30" s="57"/>
      <c r="B30" s="57"/>
      <c r="C30" s="57"/>
      <c r="D30" s="58" t="s">
        <v>91</v>
      </c>
      <c r="E30" s="58" t="s">
        <v>125</v>
      </c>
      <c r="F30" s="57"/>
      <c r="G30" s="59">
        <v>58.50000000000001</v>
      </c>
      <c r="H30" s="57"/>
      <c r="I30" s="57"/>
      <c r="J30" s="57"/>
      <c r="K30" s="57"/>
      <c r="L30" s="57"/>
      <c r="M30" s="57"/>
      <c r="N30" s="57"/>
    </row>
    <row r="31" spans="1:47" ht="15" customHeight="1">
      <c r="A31" s="50" t="s">
        <v>125</v>
      </c>
      <c r="B31" s="51" t="s">
        <v>125</v>
      </c>
      <c r="C31" s="51" t="s">
        <v>89</v>
      </c>
      <c r="D31" s="139" t="s">
        <v>130</v>
      </c>
      <c r="E31" s="139"/>
      <c r="F31" s="50" t="s">
        <v>171</v>
      </c>
      <c r="G31" s="50" t="s">
        <v>171</v>
      </c>
      <c r="H31" s="50" t="s">
        <v>171</v>
      </c>
      <c r="I31" s="52">
        <f>SUM(I32:I32)</f>
        <v>0</v>
      </c>
      <c r="J31" s="52">
        <f>SUM(J32:J32)</f>
        <v>0</v>
      </c>
      <c r="K31" s="52">
        <f>SUM(K32:K32)</f>
        <v>0</v>
      </c>
      <c r="L31" s="53" t="s">
        <v>125</v>
      </c>
      <c r="M31" s="52">
        <f>SUM(M32:M32)</f>
        <v>0</v>
      </c>
      <c r="N31" s="53" t="s">
        <v>125</v>
      </c>
      <c r="AI31" s="22" t="s">
        <v>125</v>
      </c>
      <c r="AS31" s="31">
        <f>SUM(AJ32:AJ32)</f>
        <v>0</v>
      </c>
      <c r="AT31" s="31">
        <f>SUM(AK32:AK32)</f>
        <v>0</v>
      </c>
      <c r="AU31" s="31">
        <f>SUM(AL32:AL32)</f>
        <v>0</v>
      </c>
    </row>
    <row r="32" spans="1:64" ht="15" customHeight="1">
      <c r="A32" s="54" t="s">
        <v>149</v>
      </c>
      <c r="B32" s="54" t="s">
        <v>125</v>
      </c>
      <c r="C32" s="54" t="s">
        <v>45</v>
      </c>
      <c r="D32" s="140" t="s">
        <v>31</v>
      </c>
      <c r="E32" s="140"/>
      <c r="F32" s="54" t="s">
        <v>87</v>
      </c>
      <c r="G32" s="55">
        <v>36.26156</v>
      </c>
      <c r="H32" s="55"/>
      <c r="I32" s="55">
        <f>G32*AO32</f>
        <v>0</v>
      </c>
      <c r="J32" s="55">
        <f>G32*AP32</f>
        <v>0</v>
      </c>
      <c r="K32" s="55">
        <f>G32*H32</f>
        <v>0</v>
      </c>
      <c r="L32" s="55">
        <v>0</v>
      </c>
      <c r="M32" s="55">
        <f>G32*L32</f>
        <v>0</v>
      </c>
      <c r="N32" s="56" t="s">
        <v>121</v>
      </c>
      <c r="Z32" s="12">
        <f>IF(AQ32="5",BJ32,0)</f>
        <v>0</v>
      </c>
      <c r="AB32" s="12">
        <f>IF(AQ32="1",BH32,0)</f>
        <v>0</v>
      </c>
      <c r="AC32" s="12">
        <f>IF(AQ32="1",BI32,0)</f>
        <v>0</v>
      </c>
      <c r="AD32" s="12">
        <f>IF(AQ32="7",BH32,0)</f>
        <v>0</v>
      </c>
      <c r="AE32" s="12">
        <f>IF(AQ32="7",BI32,0)</f>
        <v>0</v>
      </c>
      <c r="AF32" s="12">
        <f>IF(AQ32="2",BH32,0)</f>
        <v>0</v>
      </c>
      <c r="AG32" s="12">
        <f>IF(AQ32="2",BI32,0)</f>
        <v>0</v>
      </c>
      <c r="AH32" s="12">
        <f>IF(AQ32="0",BJ32,0)</f>
        <v>0</v>
      </c>
      <c r="AI32" s="22" t="s">
        <v>125</v>
      </c>
      <c r="AJ32" s="12">
        <f>IF(AN32=0,K32,0)</f>
        <v>0</v>
      </c>
      <c r="AK32" s="12">
        <f>IF(AN32=15,K32,0)</f>
        <v>0</v>
      </c>
      <c r="AL32" s="12">
        <f>IF(AN32=21,K32,0)</f>
        <v>0</v>
      </c>
      <c r="AN32" s="12">
        <v>21</v>
      </c>
      <c r="AO32" s="12">
        <f>H32*0</f>
        <v>0</v>
      </c>
      <c r="AP32" s="12">
        <f>H32*(1-0)</f>
        <v>0</v>
      </c>
      <c r="AQ32" s="18" t="s">
        <v>99</v>
      </c>
      <c r="AV32" s="12">
        <f>AW32+AX32</f>
        <v>0</v>
      </c>
      <c r="AW32" s="12">
        <f>G32*AO32</f>
        <v>0</v>
      </c>
      <c r="AX32" s="12">
        <f>G32*AP32</f>
        <v>0</v>
      </c>
      <c r="AY32" s="18" t="s">
        <v>175</v>
      </c>
      <c r="AZ32" s="18" t="s">
        <v>183</v>
      </c>
      <c r="BA32" s="22" t="s">
        <v>142</v>
      </c>
      <c r="BC32" s="12">
        <f>AW32+AX32</f>
        <v>0</v>
      </c>
      <c r="BD32" s="12">
        <f>H32/(100-BE32)*100</f>
        <v>0</v>
      </c>
      <c r="BE32" s="12">
        <v>0</v>
      </c>
      <c r="BF32" s="12">
        <f>M32</f>
        <v>0</v>
      </c>
      <c r="BH32" s="12">
        <f>G32*AO32</f>
        <v>0</v>
      </c>
      <c r="BI32" s="12">
        <f>G32*AP32</f>
        <v>0</v>
      </c>
      <c r="BJ32" s="12">
        <f>G32*H32</f>
        <v>0</v>
      </c>
      <c r="BK32" s="12"/>
      <c r="BL32" s="12">
        <v>99</v>
      </c>
    </row>
    <row r="33" spans="1:47" ht="15" customHeight="1">
      <c r="A33" s="50" t="s">
        <v>125</v>
      </c>
      <c r="B33" s="51" t="s">
        <v>125</v>
      </c>
      <c r="C33" s="51" t="s">
        <v>62</v>
      </c>
      <c r="D33" s="141" t="s">
        <v>210</v>
      </c>
      <c r="E33" s="139"/>
      <c r="F33" s="50" t="s">
        <v>171</v>
      </c>
      <c r="G33" s="50" t="s">
        <v>171</v>
      </c>
      <c r="H33" s="50" t="s">
        <v>171</v>
      </c>
      <c r="I33" s="52">
        <f>SUM(I34:I37)</f>
        <v>0</v>
      </c>
      <c r="J33" s="52">
        <f>SUM(J34:J37)</f>
        <v>0</v>
      </c>
      <c r="K33" s="52">
        <f>SUM(K34:K37)</f>
        <v>0</v>
      </c>
      <c r="L33" s="53" t="s">
        <v>125</v>
      </c>
      <c r="M33" s="52">
        <f>SUM(M34:M37)</f>
        <v>0</v>
      </c>
      <c r="N33" s="53" t="s">
        <v>125</v>
      </c>
      <c r="AI33" s="22" t="s">
        <v>125</v>
      </c>
      <c r="AS33" s="31">
        <f>SUM(AJ34:AJ37)</f>
        <v>0</v>
      </c>
      <c r="AT33" s="31">
        <f>SUM(AK34:AK37)</f>
        <v>0</v>
      </c>
      <c r="AU33" s="31">
        <f>SUM(AL34:AL37)</f>
        <v>0</v>
      </c>
    </row>
    <row r="34" spans="1:64" ht="15" customHeight="1">
      <c r="A34" s="54" t="s">
        <v>73</v>
      </c>
      <c r="B34" s="54" t="s">
        <v>125</v>
      </c>
      <c r="C34" s="54" t="s">
        <v>129</v>
      </c>
      <c r="D34" s="140" t="s">
        <v>136</v>
      </c>
      <c r="E34" s="140"/>
      <c r="F34" s="54" t="s">
        <v>87</v>
      </c>
      <c r="G34" s="55">
        <v>17.60346</v>
      </c>
      <c r="H34" s="55"/>
      <c r="I34" s="55">
        <f>G34*AO34</f>
        <v>0</v>
      </c>
      <c r="J34" s="55">
        <f>G34*AP34</f>
        <v>0</v>
      </c>
      <c r="K34" s="55">
        <f>G34*H34</f>
        <v>0</v>
      </c>
      <c r="L34" s="55">
        <v>0</v>
      </c>
      <c r="M34" s="55">
        <f>G34*L34</f>
        <v>0</v>
      </c>
      <c r="N34" s="56" t="s">
        <v>121</v>
      </c>
      <c r="Z34" s="12">
        <f>IF(AQ34="5",BJ34,0)</f>
        <v>0</v>
      </c>
      <c r="AB34" s="12">
        <f>IF(AQ34="1",BH34,0)</f>
        <v>0</v>
      </c>
      <c r="AC34" s="12">
        <f>IF(AQ34="1",BI34,0)</f>
        <v>0</v>
      </c>
      <c r="AD34" s="12">
        <f>IF(AQ34="7",BH34,0)</f>
        <v>0</v>
      </c>
      <c r="AE34" s="12">
        <f>IF(AQ34="7",BI34,0)</f>
        <v>0</v>
      </c>
      <c r="AF34" s="12">
        <f>IF(AQ34="2",BH34,0)</f>
        <v>0</v>
      </c>
      <c r="AG34" s="12">
        <f>IF(AQ34="2",BI34,0)</f>
        <v>0</v>
      </c>
      <c r="AH34" s="12">
        <f>IF(AQ34="0",BJ34,0)</f>
        <v>0</v>
      </c>
      <c r="AI34" s="22" t="s">
        <v>125</v>
      </c>
      <c r="AJ34" s="12">
        <f>IF(AN34=0,K34,0)</f>
        <v>0</v>
      </c>
      <c r="AK34" s="12">
        <f>IF(AN34=15,K34,0)</f>
        <v>0</v>
      </c>
      <c r="AL34" s="12">
        <f>IF(AN34=21,K34,0)</f>
        <v>0</v>
      </c>
      <c r="AN34" s="12">
        <v>21</v>
      </c>
      <c r="AO34" s="12">
        <f>H34*0</f>
        <v>0</v>
      </c>
      <c r="AP34" s="12">
        <f>H34*(1-0)</f>
        <v>0</v>
      </c>
      <c r="AQ34" s="18" t="s">
        <v>99</v>
      </c>
      <c r="AV34" s="12">
        <f>AW34+AX34</f>
        <v>0</v>
      </c>
      <c r="AW34" s="12">
        <f>G34*AO34</f>
        <v>0</v>
      </c>
      <c r="AX34" s="12">
        <f>G34*AP34</f>
        <v>0</v>
      </c>
      <c r="AY34" s="18" t="s">
        <v>38</v>
      </c>
      <c r="AZ34" s="18" t="s">
        <v>183</v>
      </c>
      <c r="BA34" s="22" t="s">
        <v>142</v>
      </c>
      <c r="BC34" s="12">
        <f>AW34+AX34</f>
        <v>0</v>
      </c>
      <c r="BD34" s="12">
        <f>H34/(100-BE34)*100</f>
        <v>0</v>
      </c>
      <c r="BE34" s="12">
        <v>0</v>
      </c>
      <c r="BF34" s="12">
        <f>M34</f>
        <v>0</v>
      </c>
      <c r="BH34" s="12">
        <f>G34*AO34</f>
        <v>0</v>
      </c>
      <c r="BI34" s="12">
        <f>G34*AP34</f>
        <v>0</v>
      </c>
      <c r="BJ34" s="12">
        <f>G34*H34</f>
        <v>0</v>
      </c>
      <c r="BK34" s="12"/>
      <c r="BL34" s="12"/>
    </row>
    <row r="35" spans="1:64" ht="15" customHeight="1">
      <c r="A35" s="54" t="s">
        <v>104</v>
      </c>
      <c r="B35" s="54" t="s">
        <v>125</v>
      </c>
      <c r="C35" s="54" t="s">
        <v>118</v>
      </c>
      <c r="D35" s="140" t="s">
        <v>164</v>
      </c>
      <c r="E35" s="140"/>
      <c r="F35" s="54" t="s">
        <v>87</v>
      </c>
      <c r="G35" s="55">
        <v>334.46574</v>
      </c>
      <c r="H35" s="55"/>
      <c r="I35" s="55">
        <f>G35*AO35</f>
        <v>0</v>
      </c>
      <c r="J35" s="55">
        <f>G35*AP35</f>
        <v>0</v>
      </c>
      <c r="K35" s="55">
        <f>G35*H35</f>
        <v>0</v>
      </c>
      <c r="L35" s="55">
        <v>0</v>
      </c>
      <c r="M35" s="55">
        <f>G35*L35</f>
        <v>0</v>
      </c>
      <c r="N35" s="56" t="s">
        <v>121</v>
      </c>
      <c r="Z35" s="12">
        <f>IF(AQ35="5",BJ35,0)</f>
        <v>0</v>
      </c>
      <c r="AB35" s="12">
        <f>IF(AQ35="1",BH35,0)</f>
        <v>0</v>
      </c>
      <c r="AC35" s="12">
        <f>IF(AQ35="1",BI35,0)</f>
        <v>0</v>
      </c>
      <c r="AD35" s="12">
        <f>IF(AQ35="7",BH35,0)</f>
        <v>0</v>
      </c>
      <c r="AE35" s="12">
        <f>IF(AQ35="7",BI35,0)</f>
        <v>0</v>
      </c>
      <c r="AF35" s="12">
        <f>IF(AQ35="2",BH35,0)</f>
        <v>0</v>
      </c>
      <c r="AG35" s="12">
        <f>IF(AQ35="2",BI35,0)</f>
        <v>0</v>
      </c>
      <c r="AH35" s="12">
        <f>IF(AQ35="0",BJ35,0)</f>
        <v>0</v>
      </c>
      <c r="AI35" s="22" t="s">
        <v>125</v>
      </c>
      <c r="AJ35" s="12">
        <f>IF(AN35=0,K35,0)</f>
        <v>0</v>
      </c>
      <c r="AK35" s="12">
        <f>IF(AN35=15,K35,0)</f>
        <v>0</v>
      </c>
      <c r="AL35" s="12">
        <f>IF(AN35=21,K35,0)</f>
        <v>0</v>
      </c>
      <c r="AN35" s="12">
        <v>21</v>
      </c>
      <c r="AO35" s="12">
        <f>H35*0</f>
        <v>0</v>
      </c>
      <c r="AP35" s="12">
        <f>H35*(1-0)</f>
        <v>0</v>
      </c>
      <c r="AQ35" s="18" t="s">
        <v>99</v>
      </c>
      <c r="AV35" s="12">
        <f>AW35+AX35</f>
        <v>0</v>
      </c>
      <c r="AW35" s="12">
        <f>G35*AO35</f>
        <v>0</v>
      </c>
      <c r="AX35" s="12">
        <f>G35*AP35</f>
        <v>0</v>
      </c>
      <c r="AY35" s="18" t="s">
        <v>38</v>
      </c>
      <c r="AZ35" s="18" t="s">
        <v>183</v>
      </c>
      <c r="BA35" s="22" t="s">
        <v>142</v>
      </c>
      <c r="BC35" s="12">
        <f>AW35+AX35</f>
        <v>0</v>
      </c>
      <c r="BD35" s="12">
        <f>H35/(100-BE35)*100</f>
        <v>0</v>
      </c>
      <c r="BE35" s="12">
        <v>0</v>
      </c>
      <c r="BF35" s="12">
        <f>M35</f>
        <v>0</v>
      </c>
      <c r="BH35" s="12">
        <f>G35*AO35</f>
        <v>0</v>
      </c>
      <c r="BI35" s="12">
        <f>G35*AP35</f>
        <v>0</v>
      </c>
      <c r="BJ35" s="12">
        <f>G35*H35</f>
        <v>0</v>
      </c>
      <c r="BK35" s="12"/>
      <c r="BL35" s="12"/>
    </row>
    <row r="36" spans="1:14" ht="15" customHeight="1">
      <c r="A36" s="57"/>
      <c r="B36" s="57"/>
      <c r="C36" s="57"/>
      <c r="D36" s="58" t="s">
        <v>94</v>
      </c>
      <c r="E36" s="58" t="s">
        <v>125</v>
      </c>
      <c r="F36" s="57"/>
      <c r="G36" s="59">
        <v>334.46574000000004</v>
      </c>
      <c r="H36" s="57"/>
      <c r="I36" s="57"/>
      <c r="J36" s="57"/>
      <c r="K36" s="57"/>
      <c r="L36" s="57"/>
      <c r="M36" s="57"/>
      <c r="N36" s="57"/>
    </row>
    <row r="37" spans="1:64" ht="15" customHeight="1">
      <c r="A37" s="54" t="s">
        <v>157</v>
      </c>
      <c r="B37" s="54" t="s">
        <v>125</v>
      </c>
      <c r="C37" s="54" t="s">
        <v>108</v>
      </c>
      <c r="D37" s="140" t="s">
        <v>208</v>
      </c>
      <c r="E37" s="140"/>
      <c r="F37" s="54" t="s">
        <v>87</v>
      </c>
      <c r="G37" s="55">
        <v>17.60346</v>
      </c>
      <c r="H37" s="55"/>
      <c r="I37" s="55">
        <f>G37*AO37</f>
        <v>0</v>
      </c>
      <c r="J37" s="55">
        <f>G37*AP37</f>
        <v>0</v>
      </c>
      <c r="K37" s="55">
        <f>G37*H37</f>
        <v>0</v>
      </c>
      <c r="L37" s="55">
        <v>0</v>
      </c>
      <c r="M37" s="55">
        <f>G37*L37</f>
        <v>0</v>
      </c>
      <c r="N37" s="56" t="s">
        <v>121</v>
      </c>
      <c r="Z37" s="12">
        <f>IF(AQ37="5",BJ37,0)</f>
        <v>0</v>
      </c>
      <c r="AB37" s="12">
        <f>IF(AQ37="1",BH37,0)</f>
        <v>0</v>
      </c>
      <c r="AC37" s="12">
        <f>IF(AQ37="1",BI37,0)</f>
        <v>0</v>
      </c>
      <c r="AD37" s="12">
        <f>IF(AQ37="7",BH37,0)</f>
        <v>0</v>
      </c>
      <c r="AE37" s="12">
        <f>IF(AQ37="7",BI37,0)</f>
        <v>0</v>
      </c>
      <c r="AF37" s="12">
        <f>IF(AQ37="2",BH37,0)</f>
        <v>0</v>
      </c>
      <c r="AG37" s="12">
        <f>IF(AQ37="2",BI37,0)</f>
        <v>0</v>
      </c>
      <c r="AH37" s="12">
        <f>IF(AQ37="0",BJ37,0)</f>
        <v>0</v>
      </c>
      <c r="AI37" s="22" t="s">
        <v>125</v>
      </c>
      <c r="AJ37" s="12">
        <f>IF(AN37=0,K37,0)</f>
        <v>0</v>
      </c>
      <c r="AK37" s="12">
        <f>IF(AN37=15,K37,0)</f>
        <v>0</v>
      </c>
      <c r="AL37" s="12">
        <f>IF(AN37=21,K37,0)</f>
        <v>0</v>
      </c>
      <c r="AN37" s="12">
        <v>21</v>
      </c>
      <c r="AO37" s="12">
        <f>H37*0</f>
        <v>0</v>
      </c>
      <c r="AP37" s="12">
        <f>H37*(1-0)</f>
        <v>0</v>
      </c>
      <c r="AQ37" s="18" t="s">
        <v>99</v>
      </c>
      <c r="AV37" s="12">
        <f>AW37+AX37</f>
        <v>0</v>
      </c>
      <c r="AW37" s="12">
        <f>G37*AO37</f>
        <v>0</v>
      </c>
      <c r="AX37" s="12">
        <f>G37*AP37</f>
        <v>0</v>
      </c>
      <c r="AY37" s="18" t="s">
        <v>38</v>
      </c>
      <c r="AZ37" s="18" t="s">
        <v>183</v>
      </c>
      <c r="BA37" s="22" t="s">
        <v>142</v>
      </c>
      <c r="BC37" s="12">
        <f>AW37+AX37</f>
        <v>0</v>
      </c>
      <c r="BD37" s="12">
        <f>H37/(100-BE37)*100</f>
        <v>0</v>
      </c>
      <c r="BE37" s="12">
        <v>0</v>
      </c>
      <c r="BF37" s="12">
        <f>M37</f>
        <v>0</v>
      </c>
      <c r="BH37" s="12">
        <f>G37*AO37</f>
        <v>0</v>
      </c>
      <c r="BI37" s="12">
        <f>G37*AP37</f>
        <v>0</v>
      </c>
      <c r="BJ37" s="12">
        <f>G37*H37</f>
        <v>0</v>
      </c>
      <c r="BK37" s="12"/>
      <c r="BL37" s="12"/>
    </row>
    <row r="38" spans="1:14" ht="15" customHeight="1">
      <c r="A38" s="60" t="s">
        <v>125</v>
      </c>
      <c r="B38" s="61" t="s">
        <v>125</v>
      </c>
      <c r="C38" s="61" t="s">
        <v>125</v>
      </c>
      <c r="D38" s="138" t="s">
        <v>20</v>
      </c>
      <c r="E38" s="138"/>
      <c r="F38" s="60" t="s">
        <v>171</v>
      </c>
      <c r="G38" s="60" t="s">
        <v>171</v>
      </c>
      <c r="H38" s="60" t="s">
        <v>171</v>
      </c>
      <c r="I38" s="62">
        <f>I39+I43</f>
        <v>0</v>
      </c>
      <c r="J38" s="62">
        <f>J39+J43</f>
        <v>0</v>
      </c>
      <c r="K38" s="62">
        <f>K39+K43</f>
        <v>0</v>
      </c>
      <c r="L38" s="63" t="s">
        <v>125</v>
      </c>
      <c r="M38" s="62">
        <f>M39+M43</f>
        <v>0.56223</v>
      </c>
      <c r="N38" s="63" t="s">
        <v>125</v>
      </c>
    </row>
    <row r="39" spans="1:47" ht="15" customHeight="1">
      <c r="A39" s="50" t="s">
        <v>125</v>
      </c>
      <c r="B39" s="51" t="s">
        <v>125</v>
      </c>
      <c r="C39" s="51" t="s">
        <v>80</v>
      </c>
      <c r="D39" s="139" t="s">
        <v>128</v>
      </c>
      <c r="E39" s="139"/>
      <c r="F39" s="50" t="s">
        <v>171</v>
      </c>
      <c r="G39" s="50" t="s">
        <v>171</v>
      </c>
      <c r="H39" s="50" t="s">
        <v>171</v>
      </c>
      <c r="I39" s="52">
        <f>SUM(I40:I42)</f>
        <v>0</v>
      </c>
      <c r="J39" s="52">
        <f>SUM(J40:J42)</f>
        <v>0</v>
      </c>
      <c r="K39" s="52">
        <f>SUM(K40:K42)</f>
        <v>0</v>
      </c>
      <c r="L39" s="53" t="s">
        <v>125</v>
      </c>
      <c r="M39" s="52">
        <f>SUM(M40:M42)</f>
        <v>0.51246</v>
      </c>
      <c r="N39" s="53" t="s">
        <v>125</v>
      </c>
      <c r="AI39" s="22" t="s">
        <v>125</v>
      </c>
      <c r="AS39" s="31">
        <f>SUM(AJ40:AJ42)</f>
        <v>0</v>
      </c>
      <c r="AT39" s="31">
        <f>SUM(AK40:AK42)</f>
        <v>0</v>
      </c>
      <c r="AU39" s="31">
        <f>SUM(AL40:AL42)</f>
        <v>0</v>
      </c>
    </row>
    <row r="40" spans="1:64" ht="15" customHeight="1">
      <c r="A40" s="54" t="s">
        <v>134</v>
      </c>
      <c r="B40" s="54" t="s">
        <v>125</v>
      </c>
      <c r="C40" s="54" t="s">
        <v>161</v>
      </c>
      <c r="D40" s="140" t="s">
        <v>160</v>
      </c>
      <c r="E40" s="140"/>
      <c r="F40" s="54" t="s">
        <v>178</v>
      </c>
      <c r="G40" s="55">
        <v>27</v>
      </c>
      <c r="H40" s="55"/>
      <c r="I40" s="55">
        <f>G40*AO40</f>
        <v>0</v>
      </c>
      <c r="J40" s="55">
        <f>G40*AP40</f>
        <v>0</v>
      </c>
      <c r="K40" s="55">
        <f>G40*H40</f>
        <v>0</v>
      </c>
      <c r="L40" s="55">
        <v>0.01098</v>
      </c>
      <c r="M40" s="55">
        <f>G40*L40</f>
        <v>0.29646</v>
      </c>
      <c r="N40" s="56" t="s">
        <v>121</v>
      </c>
      <c r="Z40" s="12">
        <f>IF(AQ40="5",BJ40,0)</f>
        <v>0</v>
      </c>
      <c r="AB40" s="12">
        <f>IF(AQ40="1",BH40,0)</f>
        <v>0</v>
      </c>
      <c r="AC40" s="12">
        <f>IF(AQ40="1",BI40,0)</f>
        <v>0</v>
      </c>
      <c r="AD40" s="12">
        <f>IF(AQ40="7",BH40,0)</f>
        <v>0</v>
      </c>
      <c r="AE40" s="12">
        <f>IF(AQ40="7",BI40,0)</f>
        <v>0</v>
      </c>
      <c r="AF40" s="12">
        <f>IF(AQ40="2",BH40,0)</f>
        <v>0</v>
      </c>
      <c r="AG40" s="12">
        <f>IF(AQ40="2",BI40,0)</f>
        <v>0</v>
      </c>
      <c r="AH40" s="12">
        <f>IF(AQ40="0",BJ40,0)</f>
        <v>0</v>
      </c>
      <c r="AI40" s="22" t="s">
        <v>125</v>
      </c>
      <c r="AJ40" s="12">
        <f>IF(AN40=0,K40,0)</f>
        <v>0</v>
      </c>
      <c r="AK40" s="12">
        <f>IF(AN40=15,K40,0)</f>
        <v>0</v>
      </c>
      <c r="AL40" s="12">
        <f>IF(AN40=21,K40,0)</f>
        <v>0</v>
      </c>
      <c r="AN40" s="12">
        <v>21</v>
      </c>
      <c r="AO40" s="12">
        <f>H40*0</f>
        <v>0</v>
      </c>
      <c r="AP40" s="12">
        <f>H40*(1-0)</f>
        <v>0</v>
      </c>
      <c r="AQ40" s="18" t="s">
        <v>184</v>
      </c>
      <c r="AV40" s="12">
        <f>AW40+AX40</f>
        <v>0</v>
      </c>
      <c r="AW40" s="12">
        <f>G40*AO40</f>
        <v>0</v>
      </c>
      <c r="AX40" s="12">
        <f>G40*AP40</f>
        <v>0</v>
      </c>
      <c r="AY40" s="18" t="s">
        <v>5</v>
      </c>
      <c r="AZ40" s="18" t="s">
        <v>84</v>
      </c>
      <c r="BA40" s="22" t="s">
        <v>142</v>
      </c>
      <c r="BC40" s="12">
        <f>AW40+AX40</f>
        <v>0</v>
      </c>
      <c r="BD40" s="12">
        <f>H40/(100-BE40)*100</f>
        <v>0</v>
      </c>
      <c r="BE40" s="12">
        <v>0</v>
      </c>
      <c r="BF40" s="12">
        <f>M40</f>
        <v>0.29646</v>
      </c>
      <c r="BH40" s="12">
        <f>G40*AO40</f>
        <v>0</v>
      </c>
      <c r="BI40" s="12">
        <f>G40*AP40</f>
        <v>0</v>
      </c>
      <c r="BJ40" s="12">
        <f>G40*H40</f>
        <v>0</v>
      </c>
      <c r="BK40" s="12"/>
      <c r="BL40" s="12">
        <v>766</v>
      </c>
    </row>
    <row r="41" spans="1:14" ht="15" customHeight="1">
      <c r="A41" s="57"/>
      <c r="B41" s="57"/>
      <c r="C41" s="57"/>
      <c r="D41" s="58" t="s">
        <v>64</v>
      </c>
      <c r="E41" s="58" t="s">
        <v>125</v>
      </c>
      <c r="F41" s="57"/>
      <c r="G41" s="59">
        <v>27.000000000000004</v>
      </c>
      <c r="H41" s="57"/>
      <c r="I41" s="57"/>
      <c r="J41" s="57"/>
      <c r="K41" s="57"/>
      <c r="L41" s="57"/>
      <c r="M41" s="57"/>
      <c r="N41" s="57"/>
    </row>
    <row r="42" spans="1:64" ht="15" customHeight="1">
      <c r="A42" s="54" t="s">
        <v>57</v>
      </c>
      <c r="B42" s="54" t="s">
        <v>125</v>
      </c>
      <c r="C42" s="54" t="s">
        <v>22</v>
      </c>
      <c r="D42" s="140" t="s">
        <v>206</v>
      </c>
      <c r="E42" s="140"/>
      <c r="F42" s="54" t="s">
        <v>178</v>
      </c>
      <c r="G42" s="55">
        <v>27</v>
      </c>
      <c r="H42" s="55"/>
      <c r="I42" s="55">
        <f>G42*AO42</f>
        <v>0</v>
      </c>
      <c r="J42" s="55">
        <f>G42*AP42</f>
        <v>0</v>
      </c>
      <c r="K42" s="55">
        <f>G42*H42</f>
        <v>0</v>
      </c>
      <c r="L42" s="55">
        <v>0.008</v>
      </c>
      <c r="M42" s="55">
        <f>G42*L42</f>
        <v>0.216</v>
      </c>
      <c r="N42" s="56" t="s">
        <v>121</v>
      </c>
      <c r="Z42" s="12">
        <f>IF(AQ42="5",BJ42,0)</f>
        <v>0</v>
      </c>
      <c r="AB42" s="12">
        <f>IF(AQ42="1",BH42,0)</f>
        <v>0</v>
      </c>
      <c r="AC42" s="12">
        <f>IF(AQ42="1",BI42,0)</f>
        <v>0</v>
      </c>
      <c r="AD42" s="12">
        <f>IF(AQ42="7",BH42,0)</f>
        <v>0</v>
      </c>
      <c r="AE42" s="12">
        <f>IF(AQ42="7",BI42,0)</f>
        <v>0</v>
      </c>
      <c r="AF42" s="12">
        <f>IF(AQ42="2",BH42,0)</f>
        <v>0</v>
      </c>
      <c r="AG42" s="12">
        <f>IF(AQ42="2",BI42,0)</f>
        <v>0</v>
      </c>
      <c r="AH42" s="12">
        <f>IF(AQ42="0",BJ42,0)</f>
        <v>0</v>
      </c>
      <c r="AI42" s="22" t="s">
        <v>125</v>
      </c>
      <c r="AJ42" s="12">
        <f>IF(AN42=0,K42,0)</f>
        <v>0</v>
      </c>
      <c r="AK42" s="12">
        <f>IF(AN42=15,K42,0)</f>
        <v>0</v>
      </c>
      <c r="AL42" s="12">
        <f>IF(AN42=21,K42,0)</f>
        <v>0</v>
      </c>
      <c r="AN42" s="12">
        <v>21</v>
      </c>
      <c r="AO42" s="12">
        <f>H42*0</f>
        <v>0</v>
      </c>
      <c r="AP42" s="12">
        <f>H42*(1-0)</f>
        <v>0</v>
      </c>
      <c r="AQ42" s="18" t="s">
        <v>184</v>
      </c>
      <c r="AV42" s="12">
        <f>AW42+AX42</f>
        <v>0</v>
      </c>
      <c r="AW42" s="12">
        <f>G42*AO42</f>
        <v>0</v>
      </c>
      <c r="AX42" s="12">
        <f>G42*AP42</f>
        <v>0</v>
      </c>
      <c r="AY42" s="18" t="s">
        <v>5</v>
      </c>
      <c r="AZ42" s="18" t="s">
        <v>84</v>
      </c>
      <c r="BA42" s="22" t="s">
        <v>142</v>
      </c>
      <c r="BC42" s="12">
        <f>AW42+AX42</f>
        <v>0</v>
      </c>
      <c r="BD42" s="12">
        <f>H42/(100-BE42)*100</f>
        <v>0</v>
      </c>
      <c r="BE42" s="12">
        <v>0</v>
      </c>
      <c r="BF42" s="12">
        <f>M42</f>
        <v>0.216</v>
      </c>
      <c r="BH42" s="12">
        <f>G42*AO42</f>
        <v>0</v>
      </c>
      <c r="BI42" s="12">
        <f>G42*AP42</f>
        <v>0</v>
      </c>
      <c r="BJ42" s="12">
        <f>G42*H42</f>
        <v>0</v>
      </c>
      <c r="BK42" s="12"/>
      <c r="BL42" s="12">
        <v>766</v>
      </c>
    </row>
    <row r="43" spans="1:47" ht="15" customHeight="1">
      <c r="A43" s="50" t="s">
        <v>125</v>
      </c>
      <c r="B43" s="51" t="s">
        <v>125</v>
      </c>
      <c r="C43" s="51" t="s">
        <v>101</v>
      </c>
      <c r="D43" s="139" t="s">
        <v>4</v>
      </c>
      <c r="E43" s="139"/>
      <c r="F43" s="50" t="s">
        <v>171</v>
      </c>
      <c r="G43" s="50" t="s">
        <v>171</v>
      </c>
      <c r="H43" s="50" t="s">
        <v>171</v>
      </c>
      <c r="I43" s="52">
        <f>SUM(I44:I46)</f>
        <v>0</v>
      </c>
      <c r="J43" s="52">
        <f>SUM(J44:J46)</f>
        <v>0</v>
      </c>
      <c r="K43" s="52">
        <f>SUM(K44:K46)</f>
        <v>0</v>
      </c>
      <c r="L43" s="53" t="s">
        <v>125</v>
      </c>
      <c r="M43" s="52">
        <f>SUM(M44:M46)</f>
        <v>0.04977</v>
      </c>
      <c r="N43" s="53" t="s">
        <v>125</v>
      </c>
      <c r="AI43" s="22" t="s">
        <v>125</v>
      </c>
      <c r="AS43" s="31">
        <f>SUM(AJ44:AJ46)</f>
        <v>0</v>
      </c>
      <c r="AT43" s="31">
        <f>SUM(AK44:AK46)</f>
        <v>0</v>
      </c>
      <c r="AU43" s="31">
        <f>SUM(AL44:AL46)</f>
        <v>0</v>
      </c>
    </row>
    <row r="44" spans="1:64" ht="15" customHeight="1">
      <c r="A44" s="54" t="s">
        <v>106</v>
      </c>
      <c r="B44" s="54" t="s">
        <v>125</v>
      </c>
      <c r="C44" s="54" t="s">
        <v>16</v>
      </c>
      <c r="D44" s="140" t="s">
        <v>56</v>
      </c>
      <c r="E44" s="140"/>
      <c r="F44" s="54" t="s">
        <v>178</v>
      </c>
      <c r="G44" s="55">
        <v>118.5</v>
      </c>
      <c r="H44" s="55"/>
      <c r="I44" s="55">
        <f>G44*AO44</f>
        <v>0</v>
      </c>
      <c r="J44" s="55">
        <f>G44*AP44</f>
        <v>0</v>
      </c>
      <c r="K44" s="55">
        <f>G44*H44</f>
        <v>0</v>
      </c>
      <c r="L44" s="55">
        <v>0.0002</v>
      </c>
      <c r="M44" s="55">
        <f>G44*L44</f>
        <v>0.023700000000000002</v>
      </c>
      <c r="N44" s="56" t="s">
        <v>121</v>
      </c>
      <c r="Z44" s="12">
        <f>IF(AQ44="5",BJ44,0)</f>
        <v>0</v>
      </c>
      <c r="AB44" s="12">
        <f>IF(AQ44="1",BH44,0)</f>
        <v>0</v>
      </c>
      <c r="AC44" s="12">
        <f>IF(AQ44="1",BI44,0)</f>
        <v>0</v>
      </c>
      <c r="AD44" s="12">
        <f>IF(AQ44="7",BH44,0)</f>
        <v>0</v>
      </c>
      <c r="AE44" s="12">
        <f>IF(AQ44="7",BI44,0)</f>
        <v>0</v>
      </c>
      <c r="AF44" s="12">
        <f>IF(AQ44="2",BH44,0)</f>
        <v>0</v>
      </c>
      <c r="AG44" s="12">
        <f>IF(AQ44="2",BI44,0)</f>
        <v>0</v>
      </c>
      <c r="AH44" s="12">
        <f>IF(AQ44="0",BJ44,0)</f>
        <v>0</v>
      </c>
      <c r="AI44" s="22" t="s">
        <v>125</v>
      </c>
      <c r="AJ44" s="12">
        <f>IF(AN44=0,K44,0)</f>
        <v>0</v>
      </c>
      <c r="AK44" s="12">
        <f>IF(AN44=15,K44,0)</f>
        <v>0</v>
      </c>
      <c r="AL44" s="12">
        <f>IF(AN44=21,K44,0)</f>
        <v>0</v>
      </c>
      <c r="AN44" s="12">
        <v>21</v>
      </c>
      <c r="AO44" s="12">
        <f>H44*0.356043956043956</f>
        <v>0</v>
      </c>
      <c r="AP44" s="12">
        <f>H44*(1-0.356043956043956)</f>
        <v>0</v>
      </c>
      <c r="AQ44" s="18" t="s">
        <v>184</v>
      </c>
      <c r="AV44" s="12">
        <f>AW44+AX44</f>
        <v>0</v>
      </c>
      <c r="AW44" s="12">
        <f>G44*AO44</f>
        <v>0</v>
      </c>
      <c r="AX44" s="12">
        <f>G44*AP44</f>
        <v>0</v>
      </c>
      <c r="AY44" s="18" t="s">
        <v>162</v>
      </c>
      <c r="AZ44" s="18" t="s">
        <v>17</v>
      </c>
      <c r="BA44" s="22" t="s">
        <v>142</v>
      </c>
      <c r="BC44" s="12">
        <f>AW44+AX44</f>
        <v>0</v>
      </c>
      <c r="BD44" s="12">
        <f>H44/(100-BE44)*100</f>
        <v>0</v>
      </c>
      <c r="BE44" s="12">
        <v>0</v>
      </c>
      <c r="BF44" s="12">
        <f>M44</f>
        <v>0.023700000000000002</v>
      </c>
      <c r="BH44" s="12">
        <f>G44*AO44</f>
        <v>0</v>
      </c>
      <c r="BI44" s="12">
        <f>G44*AP44</f>
        <v>0</v>
      </c>
      <c r="BJ44" s="12">
        <f>G44*H44</f>
        <v>0</v>
      </c>
      <c r="BK44" s="12"/>
      <c r="BL44" s="12">
        <v>784</v>
      </c>
    </row>
    <row r="45" spans="1:14" ht="15" customHeight="1">
      <c r="A45" s="57"/>
      <c r="B45" s="57"/>
      <c r="C45" s="57"/>
      <c r="D45" s="58" t="s">
        <v>199</v>
      </c>
      <c r="E45" s="58" t="s">
        <v>125</v>
      </c>
      <c r="F45" s="57"/>
      <c r="G45" s="59">
        <v>118.50000000000001</v>
      </c>
      <c r="H45" s="57"/>
      <c r="I45" s="57"/>
      <c r="J45" s="57"/>
      <c r="K45" s="57"/>
      <c r="L45" s="57"/>
      <c r="M45" s="57"/>
      <c r="N45" s="57"/>
    </row>
    <row r="46" spans="1:64" ht="15" customHeight="1">
      <c r="A46" s="64" t="s">
        <v>75</v>
      </c>
      <c r="B46" s="64" t="s">
        <v>125</v>
      </c>
      <c r="C46" s="64" t="s">
        <v>43</v>
      </c>
      <c r="D46" s="137" t="s">
        <v>140</v>
      </c>
      <c r="E46" s="137"/>
      <c r="F46" s="64" t="s">
        <v>178</v>
      </c>
      <c r="G46" s="65">
        <v>118.5</v>
      </c>
      <c r="H46" s="65"/>
      <c r="I46" s="65">
        <f>G46*AO46</f>
        <v>0</v>
      </c>
      <c r="J46" s="65">
        <f>G46*AP46</f>
        <v>0</v>
      </c>
      <c r="K46" s="65">
        <f>G46*H46</f>
        <v>0</v>
      </c>
      <c r="L46" s="65">
        <v>0.00022</v>
      </c>
      <c r="M46" s="65">
        <f>G46*L46</f>
        <v>0.02607</v>
      </c>
      <c r="N46" s="66" t="s">
        <v>121</v>
      </c>
      <c r="Z46" s="12">
        <f>IF(AQ46="5",BJ46,0)</f>
        <v>0</v>
      </c>
      <c r="AB46" s="12">
        <f>IF(AQ46="1",BH46,0)</f>
        <v>0</v>
      </c>
      <c r="AC46" s="12">
        <f>IF(AQ46="1",BI46,0)</f>
        <v>0</v>
      </c>
      <c r="AD46" s="12">
        <f>IF(AQ46="7",BH46,0)</f>
        <v>0</v>
      </c>
      <c r="AE46" s="12">
        <f>IF(AQ46="7",BI46,0)</f>
        <v>0</v>
      </c>
      <c r="AF46" s="12">
        <f>IF(AQ46="2",BH46,0)</f>
        <v>0</v>
      </c>
      <c r="AG46" s="12">
        <f>IF(AQ46="2",BI46,0)</f>
        <v>0</v>
      </c>
      <c r="AH46" s="12">
        <f>IF(AQ46="0",BJ46,0)</f>
        <v>0</v>
      </c>
      <c r="AI46" s="22" t="s">
        <v>125</v>
      </c>
      <c r="AJ46" s="12">
        <f>IF(AN46=0,K46,0)</f>
        <v>0</v>
      </c>
      <c r="AK46" s="12">
        <f>IF(AN46=15,K46,0)</f>
        <v>0</v>
      </c>
      <c r="AL46" s="12">
        <f>IF(AN46=21,K46,0)</f>
        <v>0</v>
      </c>
      <c r="AN46" s="12">
        <v>21</v>
      </c>
      <c r="AO46" s="12">
        <f>H46*0.0949346405228758</f>
        <v>0</v>
      </c>
      <c r="AP46" s="12">
        <f>H46*(1-0.0949346405228758)</f>
        <v>0</v>
      </c>
      <c r="AQ46" s="18" t="s">
        <v>184</v>
      </c>
      <c r="AV46" s="12">
        <f>AW46+AX46</f>
        <v>0</v>
      </c>
      <c r="AW46" s="12">
        <f>G46*AO46</f>
        <v>0</v>
      </c>
      <c r="AX46" s="12">
        <f>G46*AP46</f>
        <v>0</v>
      </c>
      <c r="AY46" s="18" t="s">
        <v>162</v>
      </c>
      <c r="AZ46" s="18" t="s">
        <v>17</v>
      </c>
      <c r="BA46" s="22" t="s">
        <v>142</v>
      </c>
      <c r="BC46" s="12">
        <f>AW46+AX46</f>
        <v>0</v>
      </c>
      <c r="BD46" s="12">
        <f>H46/(100-BE46)*100</f>
        <v>0</v>
      </c>
      <c r="BE46" s="12">
        <v>0</v>
      </c>
      <c r="BF46" s="12">
        <f>M46</f>
        <v>0.02607</v>
      </c>
      <c r="BH46" s="12">
        <f>G46*AO46</f>
        <v>0</v>
      </c>
      <c r="BI46" s="12">
        <f>G46*AP46</f>
        <v>0</v>
      </c>
      <c r="BJ46" s="12">
        <f>G46*H46</f>
        <v>0</v>
      </c>
      <c r="BK46" s="12"/>
      <c r="BL46" s="12">
        <v>784</v>
      </c>
    </row>
    <row r="47" spans="9:11" ht="15" customHeight="1">
      <c r="I47" s="116" t="s">
        <v>150</v>
      </c>
      <c r="J47" s="116"/>
      <c r="K47" s="21">
        <f>K13+K16+K18+K20+K23+K25+K28+K31+K33+K39+K43</f>
        <v>0</v>
      </c>
    </row>
    <row r="48" ht="15" customHeight="1">
      <c r="A48" s="5" t="s">
        <v>18</v>
      </c>
    </row>
    <row r="49" spans="1:14" ht="12.75" customHeight="1">
      <c r="A49" s="83" t="s">
        <v>125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</row>
  </sheetData>
  <sheetProtection/>
  <mergeCells count="59">
    <mergeCell ref="A1:N1"/>
    <mergeCell ref="A2:C3"/>
    <mergeCell ref="A4:C5"/>
    <mergeCell ref="A6:C7"/>
    <mergeCell ref="A8:C9"/>
    <mergeCell ref="F2:G3"/>
    <mergeCell ref="F4:G5"/>
    <mergeCell ref="F6:G7"/>
    <mergeCell ref="F8:G9"/>
    <mergeCell ref="I2:I3"/>
    <mergeCell ref="D6:E7"/>
    <mergeCell ref="D8:E9"/>
    <mergeCell ref="H2:H3"/>
    <mergeCell ref="H4:H5"/>
    <mergeCell ref="H6:H7"/>
    <mergeCell ref="H8:H9"/>
    <mergeCell ref="J2:N3"/>
    <mergeCell ref="J4:N5"/>
    <mergeCell ref="J6:N7"/>
    <mergeCell ref="J8:N9"/>
    <mergeCell ref="D10:E10"/>
    <mergeCell ref="I4:I5"/>
    <mergeCell ref="I6:I7"/>
    <mergeCell ref="I8:I9"/>
    <mergeCell ref="D2:E3"/>
    <mergeCell ref="D4:E5"/>
    <mergeCell ref="D11:E11"/>
    <mergeCell ref="I10:K10"/>
    <mergeCell ref="L10:M10"/>
    <mergeCell ref="D12:E12"/>
    <mergeCell ref="D13:E13"/>
    <mergeCell ref="D14:E14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D28:E28"/>
    <mergeCell ref="D29:E29"/>
    <mergeCell ref="D31:E31"/>
    <mergeCell ref="D32:E32"/>
    <mergeCell ref="D33:E33"/>
    <mergeCell ref="D34:E34"/>
    <mergeCell ref="D35:E35"/>
    <mergeCell ref="D37:E37"/>
    <mergeCell ref="D46:E46"/>
    <mergeCell ref="I47:J47"/>
    <mergeCell ref="A49:N49"/>
    <mergeCell ref="D38:E38"/>
    <mergeCell ref="D39:E39"/>
    <mergeCell ref="D40:E40"/>
    <mergeCell ref="D42:E42"/>
    <mergeCell ref="D43:E43"/>
    <mergeCell ref="D44:E44"/>
  </mergeCells>
  <printOptions/>
  <pageMargins left="0.394" right="0.394" top="0.591" bottom="0.591" header="0" footer="0"/>
  <pageSetup firstPageNumber="0" useFirstPageNumber="1"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2023-06-11T06:58:41Z</cp:lastPrinted>
  <dcterms:created xsi:type="dcterms:W3CDTF">2021-06-10T20:06:38Z</dcterms:created>
  <dcterms:modified xsi:type="dcterms:W3CDTF">2023-06-14T20:15:00Z</dcterms:modified>
  <cp:category/>
  <cp:version/>
  <cp:contentType/>
  <cp:contentStatus/>
</cp:coreProperties>
</file>