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<sst xmlns="http://schemas.openxmlformats.org/spreadsheetml/2006/main" count="60" uniqueCount="33">
  <si>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název firmy</t>
  </si>
  <si>
    <t>nabídková cena v Kč bez DPH</t>
  </si>
  <si>
    <t>vyhodnocení nabídek</t>
  </si>
  <si>
    <t>celkový počet bodů za 1. a 2. dílčí kritérium</t>
  </si>
  <si>
    <t>pořadí nabídek</t>
  </si>
  <si>
    <t>1. dílčí hodnotící kritérium: Nejnižší nabídková jednotková cena bez DPH (za 1 hodinu grafických prací) 50%</t>
  </si>
  <si>
    <t>nabídková cena bez DPH 50% bodové hodnocení</t>
  </si>
  <si>
    <t>2. dílčí hodnotící kritérium: kreativa 50%</t>
  </si>
  <si>
    <t>váha bodů</t>
  </si>
  <si>
    <t>Debono Interactive s.r.o.</t>
  </si>
  <si>
    <t>Foxo s.r.o.</t>
  </si>
  <si>
    <t>TABULKA HODNOCENÍ: Zajištění grafických prací na 2 roky pro SCCR</t>
  </si>
  <si>
    <t>JennPro s.r.o.</t>
  </si>
  <si>
    <t>Jakub Černý</t>
  </si>
  <si>
    <t>COT group s.r.o.</t>
  </si>
  <si>
    <t>Addict Agency s.r.o.</t>
  </si>
  <si>
    <t>Creative Heroes, s.r.o.</t>
  </si>
  <si>
    <t>JM ProdCorp, spol. s r. o.</t>
  </si>
  <si>
    <t>KREJTA solutions s.r.o.</t>
  </si>
  <si>
    <t>součet bodů</t>
  </si>
  <si>
    <t>vyřadit</t>
  </si>
  <si>
    <t>1.</t>
  </si>
  <si>
    <t>6.</t>
  </si>
  <si>
    <t>7.</t>
  </si>
  <si>
    <t>5.</t>
  </si>
  <si>
    <t>2.</t>
  </si>
  <si>
    <t>3.</t>
  </si>
  <si>
    <t>4.</t>
  </si>
  <si>
    <t>8.</t>
  </si>
  <si>
    <t>V Praze dne 5.6.2023</t>
  </si>
  <si>
    <t>člen č.1</t>
  </si>
  <si>
    <t>člen č.2</t>
  </si>
  <si>
    <t>člen č.3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</si>
</sst>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  <numFmt numFmtId="171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36" applyFont="1">
      <alignment/>
      <protection/>
    </xf>
    <xf numFmtId="171" fontId="1" fillId="0" borderId="0" xfId="36" applyNumberFormat="1" applyFont="1" applyAlignment="1">
      <alignment horizontal="right"/>
      <protection/>
    </xf>
    <xf numFmtId="2" fontId="1" fillId="0" borderId="0" xfId="36" applyNumberFormat="1" applyFont="1">
      <alignment/>
      <protection/>
    </xf>
    <xf numFmtId="0" fontId="20" fillId="0" borderId="0" xfId="36" applyFont="1" applyFill="1" applyBorder="1" applyAlignment="1">
      <alignment horizontal="left"/>
      <protection/>
    </xf>
    <xf numFmtId="0" fontId="21" fillId="0" borderId="0" xfId="36" applyFont="1" applyAlignment="1">
      <alignment horizontal="left"/>
      <protection/>
    </xf>
    <xf numFmtId="0" fontId="21" fillId="0" borderId="0" xfId="36" applyFont="1" applyFill="1" applyBorder="1" applyAlignment="1">
      <alignment horizontal="left"/>
      <protection/>
    </xf>
    <xf numFmtId="0" fontId="21" fillId="0" borderId="10" xfId="36" applyFont="1" applyBorder="1" applyAlignment="1">
      <alignment horizontal="left" vertical="top"/>
      <protection/>
    </xf>
    <xf numFmtId="171" fontId="21" fillId="0" borderId="10" xfId="36" applyNumberFormat="1" applyFont="1" applyBorder="1" applyAlignment="1">
      <alignment horizontal="left" vertical="top" wrapText="1"/>
      <protection/>
    </xf>
    <xf numFmtId="2" fontId="21" fillId="33" borderId="10" xfId="36" applyNumberFormat="1" applyFont="1" applyFill="1" applyBorder="1" applyAlignment="1">
      <alignment horizontal="left" vertical="top" wrapText="1"/>
      <protection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vertical="center" wrapText="1"/>
    </xf>
    <xf numFmtId="0" fontId="21" fillId="0" borderId="0" xfId="36" applyFont="1" applyBorder="1" applyAlignment="1">
      <alignment horizontal="left"/>
      <protection/>
    </xf>
    <xf numFmtId="171" fontId="21" fillId="0" borderId="0" xfId="36" applyNumberFormat="1" applyFont="1" applyBorder="1" applyAlignment="1">
      <alignment horizontal="left"/>
      <protection/>
    </xf>
    <xf numFmtId="2" fontId="21" fillId="0" borderId="0" xfId="36" applyNumberFormat="1" applyFont="1" applyBorder="1" applyAlignment="1">
      <alignment horizontal="left"/>
      <protection/>
    </xf>
    <xf numFmtId="0" fontId="4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171" fontId="21" fillId="0" borderId="0" xfId="36" applyNumberFormat="1" applyFont="1" applyAlignment="1">
      <alignment horizontal="left"/>
      <protection/>
    </xf>
    <xf numFmtId="2" fontId="21" fillId="0" borderId="0" xfId="36" applyNumberFormat="1" applyFont="1" applyAlignment="1">
      <alignment horizontal="left"/>
      <protection/>
    </xf>
    <xf numFmtId="2" fontId="20" fillId="33" borderId="10" xfId="36" applyNumberFormat="1" applyFont="1" applyFill="1" applyBorder="1" applyAlignment="1">
      <alignment horizontal="center"/>
      <protection/>
    </xf>
    <xf numFmtId="0" fontId="21" fillId="0" borderId="0" xfId="36" applyFont="1">
      <alignment/>
      <protection/>
    </xf>
    <xf numFmtId="171" fontId="21" fillId="0" borderId="0" xfId="36" applyNumberFormat="1" applyFont="1" applyAlignment="1">
      <alignment horizontal="right"/>
      <protection/>
    </xf>
    <xf numFmtId="2" fontId="21" fillId="0" borderId="0" xfId="36" applyNumberFormat="1" applyFont="1">
      <alignment/>
      <protection/>
    </xf>
    <xf numFmtId="4" fontId="20" fillId="33" borderId="10" xfId="36" applyNumberFormat="1" applyFont="1" applyFill="1" applyBorder="1" applyAlignment="1">
      <alignment horizontal="center" vertical="top" wrapText="1"/>
      <protection/>
    </xf>
    <xf numFmtId="4" fontId="23" fillId="33" borderId="10" xfId="36" applyNumberFormat="1" applyFont="1" applyFill="1" applyBorder="1" applyAlignment="1">
      <alignment horizontal="center"/>
      <protection/>
    </xf>
    <xf numFmtId="4" fontId="22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/>
    </xf>
    <xf numFmtId="4" fontId="21" fillId="0" borderId="10" xfId="36" applyNumberFormat="1" applyFont="1" applyBorder="1" applyAlignment="1">
      <alignment horizontal="center"/>
      <protection/>
    </xf>
    <xf numFmtId="4" fontId="20" fillId="33" borderId="10" xfId="36" applyNumberFormat="1" applyFont="1" applyFill="1" applyBorder="1" applyAlignment="1">
      <alignment horizontal="center"/>
      <protection/>
    </xf>
    <xf numFmtId="4" fontId="22" fillId="36" borderId="10" xfId="36" applyNumberFormat="1" applyFont="1" applyFill="1" applyBorder="1" applyAlignment="1">
      <alignment horizontal="center"/>
      <protection/>
    </xf>
    <xf numFmtId="4" fontId="21" fillId="0" borderId="10" xfId="36" applyNumberFormat="1" applyFont="1" applyBorder="1" applyAlignment="1">
      <alignment horizontal="center" vertical="center"/>
      <protection/>
    </xf>
    <xf numFmtId="2" fontId="22" fillId="0" borderId="10" xfId="0" applyNumberFormat="1" applyFont="1" applyBorder="1" applyAlignment="1">
      <alignment horizontal="center"/>
    </xf>
    <xf numFmtId="4" fontId="21" fillId="0" borderId="10" xfId="36" applyNumberFormat="1" applyFont="1" applyBorder="1" applyAlignment="1">
      <alignment horizontal="center" vertical="top" wrapText="1"/>
      <protection/>
    </xf>
    <xf numFmtId="0" fontId="21" fillId="0" borderId="11" xfId="36" applyFont="1" applyBorder="1" applyAlignment="1">
      <alignment vertical="top"/>
      <protection/>
    </xf>
    <xf numFmtId="0" fontId="43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top"/>
    </xf>
    <xf numFmtId="0" fontId="43" fillId="34" borderId="12" xfId="0" applyFont="1" applyFill="1" applyBorder="1" applyAlignment="1">
      <alignment vertical="center" wrapText="1"/>
    </xf>
    <xf numFmtId="2" fontId="22" fillId="0" borderId="12" xfId="0" applyNumberFormat="1" applyFont="1" applyBorder="1" applyAlignment="1">
      <alignment horizontal="center"/>
    </xf>
    <xf numFmtId="4" fontId="23" fillId="33" borderId="12" xfId="0" applyNumberFormat="1" applyFont="1" applyFill="1" applyBorder="1" applyAlignment="1">
      <alignment horizontal="center" vertical="top"/>
    </xf>
    <xf numFmtId="4" fontId="23" fillId="33" borderId="13" xfId="0" applyNumberFormat="1" applyFont="1" applyFill="1" applyBorder="1" applyAlignment="1">
      <alignment horizontal="center" vertical="top"/>
    </xf>
    <xf numFmtId="0" fontId="44" fillId="33" borderId="14" xfId="0" applyFont="1" applyFill="1" applyBorder="1" applyAlignment="1">
      <alignment/>
    </xf>
    <xf numFmtId="2" fontId="23" fillId="33" borderId="15" xfId="0" applyNumberFormat="1" applyFont="1" applyFill="1" applyBorder="1" applyAlignment="1">
      <alignment horizontal="center"/>
    </xf>
    <xf numFmtId="0" fontId="20" fillId="37" borderId="10" xfId="36" applyFont="1" applyFill="1" applyBorder="1" applyAlignment="1">
      <alignment horizontal="left" vertical="top" wrapText="1"/>
      <protection/>
    </xf>
    <xf numFmtId="0" fontId="20" fillId="38" borderId="10" xfId="36" applyFont="1" applyFill="1" applyBorder="1" applyAlignment="1">
      <alignment horizontal="left" vertical="top" wrapText="1"/>
      <protection/>
    </xf>
    <xf numFmtId="0" fontId="20" fillId="38" borderId="16" xfId="36" applyFont="1" applyFill="1" applyBorder="1" applyAlignment="1">
      <alignment horizontal="left" wrapText="1"/>
      <protection/>
    </xf>
    <xf numFmtId="0" fontId="20" fillId="38" borderId="17" xfId="36" applyFont="1" applyFill="1" applyBorder="1" applyAlignment="1">
      <alignment horizontal="left" wrapText="1"/>
      <protection/>
    </xf>
    <xf numFmtId="0" fontId="20" fillId="38" borderId="18" xfId="36" applyFont="1" applyFill="1" applyBorder="1" applyAlignment="1">
      <alignment horizontal="left" wrapText="1"/>
      <protection/>
    </xf>
    <xf numFmtId="0" fontId="20" fillId="38" borderId="19" xfId="36" applyFont="1" applyFill="1" applyBorder="1" applyAlignment="1">
      <alignment horizontal="left" wrapText="1"/>
      <protection/>
    </xf>
    <xf numFmtId="0" fontId="20" fillId="38" borderId="20" xfId="36" applyFont="1" applyFill="1" applyBorder="1" applyAlignment="1">
      <alignment horizontal="left" wrapText="1"/>
      <protection/>
    </xf>
    <xf numFmtId="0" fontId="20" fillId="38" borderId="21" xfId="36" applyFont="1" applyFill="1" applyBorder="1" applyAlignment="1">
      <alignment horizontal="left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0"/>
  <sheetViews>
    <sheetView tabSelected="1" zoomScalePageLayoutView="0" workbookViewId="0" topLeftCell="A1">
      <selection activeCell="I28" sqref="I28"/>
    </sheetView>
  </sheetViews>
  <sheetFormatPr defaultColWidth="8.7109375" defaultRowHeight="12.75"/>
  <cols>
    <col min="1" max="1" width="8.7109375" style="1" customWidth="1"/>
    <col min="2" max="2" width="34.7109375" style="1" bestFit="1" customWidth="1"/>
    <col min="3" max="3" width="15.00390625" style="2" customWidth="1"/>
    <col min="4" max="4" width="17.57421875" style="3" customWidth="1"/>
    <col min="5" max="5" width="10.7109375" style="1" bestFit="1" customWidth="1"/>
    <col min="6" max="6" width="10.7109375" style="1" customWidth="1"/>
    <col min="7" max="7" width="11.140625" style="1" bestFit="1" customWidth="1"/>
    <col min="8" max="16384" width="8.7109375" style="1" customWidth="1"/>
  </cols>
  <sheetData>
    <row r="2" spans="2:7" ht="19.5" customHeight="1">
      <c r="B2" s="43" t="s">
        <v>11</v>
      </c>
      <c r="C2" s="43"/>
      <c r="D2" s="43"/>
      <c r="E2" s="4"/>
      <c r="F2" s="4"/>
      <c r="G2" s="5"/>
    </row>
    <row r="3" spans="2:7" ht="29.25" customHeight="1">
      <c r="B3" s="44" t="s">
        <v>5</v>
      </c>
      <c r="C3" s="44"/>
      <c r="D3" s="44"/>
      <c r="E3" s="6"/>
      <c r="F3" s="6"/>
      <c r="G3" s="5"/>
    </row>
    <row r="4" spans="2:7" ht="45" customHeight="1">
      <c r="B4" s="7" t="s">
        <v>0</v>
      </c>
      <c r="C4" s="8" t="s">
        <v>1</v>
      </c>
      <c r="D4" s="9" t="s">
        <v>6</v>
      </c>
      <c r="E4" s="5"/>
      <c r="F4" s="5"/>
      <c r="G4" s="5"/>
    </row>
    <row r="5" spans="2:7" ht="15">
      <c r="B5" s="10" t="s">
        <v>9</v>
      </c>
      <c r="C5" s="33">
        <v>950</v>
      </c>
      <c r="D5" s="24">
        <f>100*(C5/C5)*0.5</f>
        <v>50</v>
      </c>
      <c r="E5" s="5">
        <v>1149.5</v>
      </c>
      <c r="F5" s="5"/>
      <c r="G5" s="5"/>
    </row>
    <row r="6" spans="2:7" ht="15">
      <c r="B6" s="11" t="s">
        <v>12</v>
      </c>
      <c r="C6" s="33">
        <v>950</v>
      </c>
      <c r="D6" s="24">
        <f>100*(C5/C6)*0.5</f>
        <v>50</v>
      </c>
      <c r="E6" s="5">
        <v>1149.5</v>
      </c>
      <c r="F6" s="5"/>
      <c r="G6" s="5"/>
    </row>
    <row r="7" spans="2:7" ht="15">
      <c r="B7" s="12" t="s">
        <v>13</v>
      </c>
      <c r="C7" s="30">
        <v>0</v>
      </c>
      <c r="D7" s="25" t="s">
        <v>20</v>
      </c>
      <c r="E7" s="5"/>
      <c r="F7" s="5"/>
      <c r="G7" s="5"/>
    </row>
    <row r="8" spans="2:7" ht="15">
      <c r="B8" s="11" t="s">
        <v>14</v>
      </c>
      <c r="C8" s="30">
        <v>950</v>
      </c>
      <c r="D8" s="25">
        <f>100*(C5/C8)*0.5</f>
        <v>50</v>
      </c>
      <c r="E8" s="5">
        <v>1149.5</v>
      </c>
      <c r="F8" s="5"/>
      <c r="G8" s="5"/>
    </row>
    <row r="9" spans="2:7" ht="15">
      <c r="B9" s="12" t="s">
        <v>15</v>
      </c>
      <c r="C9" s="30">
        <v>1200</v>
      </c>
      <c r="D9" s="25">
        <f>100*(C5/C9)*0.5</f>
        <v>39.58333333333333</v>
      </c>
      <c r="E9" s="5">
        <v>1452</v>
      </c>
      <c r="F9" s="5"/>
      <c r="G9" s="5"/>
    </row>
    <row r="10" spans="2:7" ht="15">
      <c r="B10" s="11" t="s">
        <v>10</v>
      </c>
      <c r="C10" s="30">
        <v>950</v>
      </c>
      <c r="D10" s="25">
        <f>100*(C5/C10)*0.5</f>
        <v>50</v>
      </c>
      <c r="E10" s="5">
        <v>1149.5</v>
      </c>
      <c r="F10" s="5"/>
      <c r="G10" s="5"/>
    </row>
    <row r="11" spans="2:7" ht="15">
      <c r="B11" s="12" t="s">
        <v>16</v>
      </c>
      <c r="C11" s="30">
        <v>1000</v>
      </c>
      <c r="D11" s="25">
        <f>100*(C5/C11)*0.5</f>
        <v>47.5</v>
      </c>
      <c r="E11" s="5">
        <v>1210</v>
      </c>
      <c r="F11" s="5"/>
      <c r="G11" s="5"/>
    </row>
    <row r="12" spans="2:7" ht="15">
      <c r="B12" s="11" t="s">
        <v>17</v>
      </c>
      <c r="C12" s="30">
        <v>1185</v>
      </c>
      <c r="D12" s="25">
        <f>100*(C5/C12)*0.5</f>
        <v>40.08438818565401</v>
      </c>
      <c r="E12" s="5">
        <v>1185</v>
      </c>
      <c r="F12" s="5"/>
      <c r="G12" s="5"/>
    </row>
    <row r="13" spans="2:7" ht="15">
      <c r="B13" s="12" t="s">
        <v>18</v>
      </c>
      <c r="C13" s="30">
        <v>950</v>
      </c>
      <c r="D13" s="25">
        <f>100*(C5/C13)*0.5</f>
        <v>50</v>
      </c>
      <c r="E13" s="5">
        <v>1149.5</v>
      </c>
      <c r="F13" s="5"/>
      <c r="G13" s="5"/>
    </row>
    <row r="14" spans="2:7" ht="15.75" thickBot="1">
      <c r="B14" s="13"/>
      <c r="C14" s="14"/>
      <c r="D14" s="15"/>
      <c r="E14" s="5"/>
      <c r="F14" s="5"/>
      <c r="G14" s="5"/>
    </row>
    <row r="15" spans="2:7" ht="18" customHeight="1">
      <c r="B15" s="45" t="s">
        <v>7</v>
      </c>
      <c r="C15" s="46"/>
      <c r="D15" s="47"/>
      <c r="E15" s="6"/>
      <c r="F15" s="6"/>
      <c r="G15" s="5"/>
    </row>
    <row r="16" spans="2:7" ht="15">
      <c r="B16" s="7" t="s">
        <v>0</v>
      </c>
      <c r="C16" s="16" t="s">
        <v>30</v>
      </c>
      <c r="D16" s="17" t="s">
        <v>31</v>
      </c>
      <c r="E16" s="7" t="s">
        <v>32</v>
      </c>
      <c r="F16" s="7" t="s">
        <v>19</v>
      </c>
      <c r="G16" s="7" t="s">
        <v>8</v>
      </c>
    </row>
    <row r="17" spans="2:7" ht="15">
      <c r="B17" s="10" t="s">
        <v>9</v>
      </c>
      <c r="C17" s="26">
        <f>10+10+7+10+7+10</f>
        <v>54</v>
      </c>
      <c r="D17" s="27">
        <f>10+10+7+7+7+7</f>
        <v>48</v>
      </c>
      <c r="E17" s="28">
        <f>10+10+10+10+7+10</f>
        <v>57</v>
      </c>
      <c r="F17" s="28">
        <f>C17+D17+E17</f>
        <v>159</v>
      </c>
      <c r="G17" s="29">
        <f>F17*0.5</f>
        <v>79.5</v>
      </c>
    </row>
    <row r="18" spans="2:7" ht="15">
      <c r="B18" s="11" t="s">
        <v>12</v>
      </c>
      <c r="C18" s="30">
        <f>1+1+2+1+1+2</f>
        <v>8</v>
      </c>
      <c r="D18" s="26">
        <f>1+1+5+1+1+5</f>
        <v>14</v>
      </c>
      <c r="E18" s="28">
        <f>1+2+2+1+1+1</f>
        <v>8</v>
      </c>
      <c r="F18" s="28">
        <f aca="true" t="shared" si="0" ref="F18:F25">C18+D18+E18</f>
        <v>30</v>
      </c>
      <c r="G18" s="29">
        <f>F18*0.5</f>
        <v>15</v>
      </c>
    </row>
    <row r="19" spans="2:7" ht="15">
      <c r="B19" s="12" t="s">
        <v>13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</row>
    <row r="20" spans="2:7" ht="15">
      <c r="B20" s="11" t="s">
        <v>14</v>
      </c>
      <c r="C20" s="30">
        <f>5+5+2+5+2+2</f>
        <v>21</v>
      </c>
      <c r="D20" s="31">
        <f>5+5+2+1+5+2</f>
        <v>20</v>
      </c>
      <c r="E20" s="28">
        <f>5+2+2+2+2+2</f>
        <v>15</v>
      </c>
      <c r="F20" s="28">
        <f t="shared" si="0"/>
        <v>56</v>
      </c>
      <c r="G20" s="29">
        <f aca="true" t="shared" si="1" ref="G20:G25">F20*0.5</f>
        <v>28</v>
      </c>
    </row>
    <row r="21" spans="2:7" ht="15">
      <c r="B21" s="12" t="s">
        <v>15</v>
      </c>
      <c r="C21" s="30">
        <f>2+2+2+1+2+2</f>
        <v>11</v>
      </c>
      <c r="D21" s="31">
        <f>1+1+1+1+1+1</f>
        <v>6</v>
      </c>
      <c r="E21" s="28">
        <f>1+1+1+1+1+1</f>
        <v>6</v>
      </c>
      <c r="F21" s="28">
        <f t="shared" si="0"/>
        <v>23</v>
      </c>
      <c r="G21" s="29">
        <f t="shared" si="1"/>
        <v>11.5</v>
      </c>
    </row>
    <row r="22" spans="2:7" ht="15">
      <c r="B22" s="11" t="s">
        <v>10</v>
      </c>
      <c r="C22" s="30">
        <f>7+7+10+7+7+7</f>
        <v>45</v>
      </c>
      <c r="D22" s="31">
        <f>10+10+7+10+10+7</f>
        <v>54</v>
      </c>
      <c r="E22" s="28">
        <f>5+7+7+7+7+7</f>
        <v>40</v>
      </c>
      <c r="F22" s="28">
        <f t="shared" si="0"/>
        <v>139</v>
      </c>
      <c r="G22" s="29">
        <f t="shared" si="1"/>
        <v>69.5</v>
      </c>
    </row>
    <row r="23" spans="2:7" ht="15">
      <c r="B23" s="12" t="s">
        <v>16</v>
      </c>
      <c r="C23" s="30">
        <f>5+5+2+5+5+2</f>
        <v>24</v>
      </c>
      <c r="D23" s="31">
        <f>5+5+2+2+2+2</f>
        <v>18</v>
      </c>
      <c r="E23" s="28">
        <f>2+2+5+2+2+5</f>
        <v>18</v>
      </c>
      <c r="F23" s="28">
        <f t="shared" si="0"/>
        <v>60</v>
      </c>
      <c r="G23" s="29">
        <f t="shared" si="1"/>
        <v>30</v>
      </c>
    </row>
    <row r="24" spans="2:7" ht="15">
      <c r="B24" s="11" t="s">
        <v>17</v>
      </c>
      <c r="C24" s="30">
        <f>2+2+2+2+2+2</f>
        <v>12</v>
      </c>
      <c r="D24" s="31">
        <f>1+1+1+2+1+1</f>
        <v>7</v>
      </c>
      <c r="E24" s="28">
        <f>1+2+2+2+2+2</f>
        <v>11</v>
      </c>
      <c r="F24" s="28">
        <f t="shared" si="0"/>
        <v>30</v>
      </c>
      <c r="G24" s="29">
        <f t="shared" si="1"/>
        <v>15</v>
      </c>
    </row>
    <row r="25" spans="2:7" ht="15">
      <c r="B25" s="12" t="s">
        <v>18</v>
      </c>
      <c r="C25" s="30">
        <f>1+1+2+1+1+2</f>
        <v>8</v>
      </c>
      <c r="D25" s="31">
        <f>1+1+1+1+1+1</f>
        <v>6</v>
      </c>
      <c r="E25" s="28">
        <f>1+1+2+2+2+2</f>
        <v>10</v>
      </c>
      <c r="F25" s="28">
        <f t="shared" si="0"/>
        <v>24</v>
      </c>
      <c r="G25" s="29">
        <f t="shared" si="1"/>
        <v>12</v>
      </c>
    </row>
    <row r="26" spans="2:7" ht="15.75" thickBot="1">
      <c r="B26" s="5"/>
      <c r="C26" s="18"/>
      <c r="D26" s="19"/>
      <c r="E26" s="5"/>
      <c r="F26" s="5"/>
      <c r="G26" s="5"/>
    </row>
    <row r="27" spans="2:7" ht="15">
      <c r="B27" s="48" t="s">
        <v>2</v>
      </c>
      <c r="C27" s="49"/>
      <c r="D27" s="50"/>
      <c r="E27" s="5"/>
      <c r="F27" s="5"/>
      <c r="G27" s="5"/>
    </row>
    <row r="28" spans="2:7" ht="39" thickBot="1">
      <c r="B28" s="34" t="s">
        <v>0</v>
      </c>
      <c r="C28" s="35" t="s">
        <v>3</v>
      </c>
      <c r="D28" s="36" t="s">
        <v>4</v>
      </c>
      <c r="E28" s="5"/>
      <c r="F28" s="5"/>
      <c r="G28" s="5"/>
    </row>
    <row r="29" spans="2:7" ht="15.75" thickBot="1">
      <c r="B29" s="41" t="s">
        <v>9</v>
      </c>
      <c r="C29" s="42">
        <f>D5+G17</f>
        <v>129.5</v>
      </c>
      <c r="D29" s="40" t="s">
        <v>21</v>
      </c>
      <c r="E29" s="5"/>
      <c r="F29" s="5"/>
      <c r="G29" s="5"/>
    </row>
    <row r="30" spans="2:7" ht="15">
      <c r="B30" s="37" t="s">
        <v>12</v>
      </c>
      <c r="C30" s="38">
        <f aca="true" t="shared" si="2" ref="C30:C37">D6+G18</f>
        <v>65</v>
      </c>
      <c r="D30" s="39" t="s">
        <v>24</v>
      </c>
      <c r="E30" s="5"/>
      <c r="F30" s="5"/>
      <c r="G30" s="5"/>
    </row>
    <row r="31" spans="2:7" ht="15">
      <c r="B31" s="12" t="s">
        <v>13</v>
      </c>
      <c r="C31" s="32" t="s">
        <v>20</v>
      </c>
      <c r="D31" s="32" t="s">
        <v>20</v>
      </c>
      <c r="E31" s="5"/>
      <c r="F31" s="5"/>
      <c r="G31" s="5"/>
    </row>
    <row r="32" spans="2:7" ht="15">
      <c r="B32" s="11" t="s">
        <v>14</v>
      </c>
      <c r="C32" s="32">
        <f t="shared" si="2"/>
        <v>78</v>
      </c>
      <c r="D32" s="20" t="s">
        <v>26</v>
      </c>
      <c r="E32" s="21"/>
      <c r="F32" s="21"/>
      <c r="G32" s="21"/>
    </row>
    <row r="33" spans="2:7" ht="15">
      <c r="B33" s="12" t="s">
        <v>15</v>
      </c>
      <c r="C33" s="32">
        <f t="shared" si="2"/>
        <v>51.08333333333333</v>
      </c>
      <c r="D33" s="20" t="s">
        <v>28</v>
      </c>
      <c r="E33" s="21"/>
      <c r="F33" s="21"/>
      <c r="G33" s="21"/>
    </row>
    <row r="34" spans="2:7" ht="15">
      <c r="B34" s="11" t="s">
        <v>10</v>
      </c>
      <c r="C34" s="32">
        <f t="shared" si="2"/>
        <v>119.5</v>
      </c>
      <c r="D34" s="20" t="s">
        <v>25</v>
      </c>
      <c r="E34" s="21"/>
      <c r="F34" s="21"/>
      <c r="G34" s="21"/>
    </row>
    <row r="35" spans="2:7" ht="15">
      <c r="B35" s="12" t="s">
        <v>16</v>
      </c>
      <c r="C35" s="32">
        <f t="shared" si="2"/>
        <v>77.5</v>
      </c>
      <c r="D35" s="20" t="s">
        <v>27</v>
      </c>
      <c r="E35" s="21"/>
      <c r="F35" s="21"/>
      <c r="G35" s="21"/>
    </row>
    <row r="36" spans="2:7" ht="15">
      <c r="B36" s="11" t="s">
        <v>17</v>
      </c>
      <c r="C36" s="32">
        <f t="shared" si="2"/>
        <v>55.08438818565401</v>
      </c>
      <c r="D36" s="20" t="s">
        <v>23</v>
      </c>
      <c r="E36" s="21"/>
      <c r="F36" s="21"/>
      <c r="G36" s="21"/>
    </row>
    <row r="37" spans="2:7" ht="15">
      <c r="B37" s="12" t="s">
        <v>18</v>
      </c>
      <c r="C37" s="32">
        <f t="shared" si="2"/>
        <v>62</v>
      </c>
      <c r="D37" s="20" t="s">
        <v>22</v>
      </c>
      <c r="E37" s="21"/>
      <c r="F37" s="21"/>
      <c r="G37" s="21"/>
    </row>
    <row r="38" spans="2:7" ht="15">
      <c r="B38" s="21"/>
      <c r="C38" s="22"/>
      <c r="D38" s="23"/>
      <c r="E38" s="21"/>
      <c r="F38" s="21"/>
      <c r="G38" s="21"/>
    </row>
    <row r="39" spans="2:7" ht="15">
      <c r="B39" s="21" t="s">
        <v>29</v>
      </c>
      <c r="C39" s="22"/>
      <c r="D39" s="23"/>
      <c r="E39" s="21"/>
      <c r="F39" s="21"/>
      <c r="G39" s="21"/>
    </row>
    <row r="40" spans="2:7" ht="15">
      <c r="B40" s="21"/>
      <c r="C40" s="22"/>
      <c r="D40" s="23"/>
      <c r="E40" s="21"/>
      <c r="F40" s="21"/>
      <c r="G40" s="21"/>
    </row>
  </sheetData>
  <sheetProtection selectLockedCells="1" selectUnlockedCells="1"/>
  <mergeCells count="4">
    <mergeCell ref="B2:D2"/>
    <mergeCell ref="B3:D3"/>
    <mergeCell ref="B15:D15"/>
    <mergeCell ref="B27:D27"/>
  </mergeCells>
  <printOptions/>
  <pageMargins left="0.7" right="0.7" top="0.7875" bottom="0.7875" header="0.5118055555555555" footer="0.511805555555555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Šubrtová Jana</dc:creator>
  <cp:keywords/>
  <dc:description/>
  <cp:lastModifiedBy>Šubrtová Jana</cp:lastModifiedBy>
  <cp:lastPrinted>2023-06-05T08:27:02Z</cp:lastPrinted>
  <dcterms:created xsi:type="dcterms:W3CDTF">2016-12-06T11:00:58Z</dcterms:created>
  <dcterms:modified xsi:type="dcterms:W3CDTF">2023-06-07T08:06:11Z</dcterms:modified>
  <cp:category/>
  <cp:version/>
  <cp:contentType/>
  <cp:contentStatus/>
</cp:coreProperties>
</file>