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490" windowHeight="7140" activeTab="0"/>
  </bookViews>
  <sheets>
    <sheet name="Rekapitulace" sheetId="1" r:id="rId1"/>
    <sheet name="SO 001_SO 001" sheetId="2" r:id="rId2"/>
    <sheet name="SO 101_SO 101" sheetId="3" r:id="rId3"/>
    <sheet name="SO 201_SO 201" sheetId="4" r:id="rId4"/>
    <sheet name="SO 401_SO 401" sheetId="5" r:id="rId5"/>
    <sheet name="SO 901_SO 901" sheetId="6" r:id="rId6"/>
  </sheets>
  <definedNames/>
  <calcPr calcId="125725"/>
</workbook>
</file>

<file path=xl/sharedStrings.xml><?xml version="1.0" encoding="utf-8"?>
<sst xmlns="http://schemas.openxmlformats.org/spreadsheetml/2006/main" count="2323" uniqueCount="699">
  <si>
    <t>Firma: Firma</t>
  </si>
  <si>
    <t>Soupis objektů s DPH</t>
  </si>
  <si>
    <t>Stavba:  - III/3275 Starý Kolín, Oprava mostu ev. č. 3275-2 přes potok Klejnárka za Starým Kolínem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</si>
  <si>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</si>
  <si>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</si>
  <si>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</si>
  <si>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</si>
  <si>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</si>
  <si>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</si>
  <si>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</si>
  <si>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</si>
  <si>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</si>
  <si>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</si>
  <si>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</si>
  <si>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</si>
  <si>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/>
  </si>
  <si>
    <t>III/3275 Starý Kolín, Oprava mostu ev. č. 3275-2 přes potok Klejnárka za Starým Kolínem</t>
  </si>
  <si>
    <t>O</t>
  </si>
  <si>
    <t>Objekt:</t>
  </si>
  <si>
    <t>SO 001</t>
  </si>
  <si>
    <t>Demolice stávajícího mostu</t>
  </si>
  <si>
    <t>O1</t>
  </si>
  <si>
    <t>Rozpočet:</t>
  </si>
  <si>
    <t>0,00</t>
  </si>
  <si>
    <t>15,00</t>
  </si>
  <si>
    <t>21,00</t>
  </si>
  <si>
    <t>3</t>
  </si>
  <si>
    <t>2</t>
  </si>
  <si>
    <t>Demolice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</si>
  <si>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</si>
  <si>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</si>
  <si>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</si>
  <si>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</si>
  <si>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</si>
  <si>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</si>
  <si>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</si>
  <si>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</si>
  <si>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</si>
  <si>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</si>
  <si>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</si>
  <si>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</si>
  <si>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</si>
  <si>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</si>
  <si>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</si>
  <si>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</si>
  <si>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</si>
  <si>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</si>
  <si>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</si>
  <si>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</si>
  <si>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</si>
  <si>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POPLATKY ZA SKLÁDKU</t>
  </si>
  <si>
    <t>T</t>
  </si>
  <si>
    <t>PP</t>
  </si>
  <si>
    <t>doprava do 40 km</t>
  </si>
  <si>
    <t>VV</t>
  </si>
  <si>
    <t>výkopy E1 = demolice E1 
(19,72*6,64+22,11*7,33)*2=586,0142 [A] 
výkpy E2 = demolice E2 
(9,95*10,94-17,4)*2=182,9060 [B] 
výkopy E3 = demolice E3 
(15,75*45,5)*2=1 433,2500 [C] 
výkopy E4 = demolice E4 
(3,04*11,09+3,41*7,7+7,3*12,3)*2=299,5212 [D] 
výkopy E5 = demolice E5 
(12,03*12,35)*2=297,1410 [E] 
odstranění plošin pro vrtání: 3,6*13,05*2=93,9600 [F] 
žb nosníky: 89,1*2,5=222,7500 [G] 
zatráv. bet.: 120*0,06*2,3=16,5600 [H] 
Celkem: A+B+C+D+E+F+G+H=3 132,1024 [I]</t>
  </si>
  <si>
    <t>TS</t>
  </si>
  <si>
    <t>zahrnuje veškeré poplatky provozovateli skládky související s uložením odpadu na skládce.</t>
  </si>
  <si>
    <t>014121</t>
  </si>
  <si>
    <t>POPLATKY ZA SKLÁDKU TYP S-OO (OSTATNÍ ODPAD)</t>
  </si>
  <si>
    <t>M3</t>
  </si>
  <si>
    <t>včetně dopravy</t>
  </si>
  <si>
    <t>demolice E1: 13,44*1,5+5,46*5,9=52,3740 [A] 
demolice E2: 16,77=16,7700 [B] 
demolice E4: 7,1*5,7=40,4700 [C] 
9,46*1,5+2,12*5,9=26,6980 [D] 
demolice E5: 10,38*5,9=61,2420 [E] 
ocel. zábradlí: 79,3*0,15=11,8950 [F] 
bet. svodidlo: 0,75*0,5*74*2,3=63,8250 [G] 
Celkem: A+B+C+D+E+F+G=273,2740 [H]</t>
  </si>
  <si>
    <t>014132</t>
  </si>
  <si>
    <t>POPLATKY ZA SKLÁDKU TYP S-NO (NEBEZPEČNÝ ODPAD)</t>
  </si>
  <si>
    <t>izolace: (5,9*31,4)*0,012=2,2231 [A]</t>
  </si>
  <si>
    <t>02610</t>
  </si>
  <si>
    <t>ZKOUŠENÍ KONSTRUKCÍ A PRACÍ ZKUŠEBNOU ZHOTOVITELE</t>
  </si>
  <si>
    <t>KPL</t>
  </si>
  <si>
    <t>1=1,0000 [A]</t>
  </si>
  <si>
    <t>zahrnuje veškeré náklady spojené s objednatelem požadovanými zkouškami</t>
  </si>
  <si>
    <t>02730</t>
  </si>
  <si>
    <t>POMOC PRÁCE ZŘÍZ NEBO ZAJIŠŤ OCHRANU INŽENÝRSKÝCH SÍTÍ</t>
  </si>
  <si>
    <t>zahrnuje veškeré náklady spojené s objednatelem požadovanými zařízeními</t>
  </si>
  <si>
    <t>02821</t>
  </si>
  <si>
    <t>PRŮZKUMNÉ PRÁCE ARCHEOLOGICKÉ NA POVRCHU</t>
  </si>
  <si>
    <t>zahrnuje veškeré náklady spojené s objednatelem požadovanými pracemi</t>
  </si>
  <si>
    <t>7</t>
  </si>
  <si>
    <t>029113</t>
  </si>
  <si>
    <t>OSTATNÍ POŽADAVKY - GEODETICKÉ ZAMĚŘENÍ - CELKY</t>
  </si>
  <si>
    <t>KUS</t>
  </si>
  <si>
    <t>8</t>
  </si>
  <si>
    <t>02950</t>
  </si>
  <si>
    <t>OSTATNÍ POŽADAVKY - POSUDKY, KONTROLY, REVIZNÍ ZPRÁVY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</si>
  <si>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</si>
  <si>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</si>
  <si>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</si>
  <si>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Zemní práce</t>
  </si>
  <si>
    <t>11313</t>
  </si>
  <si>
    <t>ODSTRANĚNÍ KRYTU ZPEVNĚNÝCH PLOCH S ASFALTOVÝM POJIVEM</t>
  </si>
  <si>
    <t>5,56*0,2*39,5=43,9240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</si>
  <si>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</si>
  <si>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</t>
  </si>
  <si>
    <t>12273</t>
  </si>
  <si>
    <t>ODKOPÁVKY A PROKOPÁVKY OBECNÉ TŘ. I</t>
  </si>
  <si>
    <t>ETAPA5-odstranění plošin pro vrtání: 3,6*13,05=46,9800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</si>
  <si>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</si>
  <si>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</si>
  <si>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131738</t>
  </si>
  <si>
    <t>HLOUBENÍ JAM ZAPAŽ I NEPAŽ TŘ. I, ODVOZ DO 20KM</t>
  </si>
  <si>
    <t>výkopy E1 = demolice E1 
19,72*6,64+22,11*7,33=293,0071 [A] 
výkopy E2 = demolice E2 
9,95*10,94-17,4=91,4530 [B] 
výkopy E3 = demolice E3 
15,75*45,5+17,95*15,75*3+18,27*15,75*1,5=1 996,3912 [C] 
výkopy E4 = demolice E4 
3,04*11,09+3,41*7,7+7,3*12,3=149,7606 [D] 
výkopy E5 = demolice E5 
12,03*12,35=148,5705 [E] 
plošina pro vrtání: 
13,05*3,69=48,1545 [F] 
Celkem: A+B+C+D+E+F=2 727,3369 [G]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</si>
  <si>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</si>
  <si>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</si>
  <si>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17180</t>
  </si>
  <si>
    <t>ULOŽENÍ SYPANINY DO NÁSYPŮ Z NAKUPOVANÝCH MATERIÁLŮ</t>
  </si>
  <si>
    <t>násyp pro koryto: 3,3*36,5=120,4500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</si>
  <si>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</si>
  <si>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</si>
  <si>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17750</t>
  </si>
  <si>
    <t>ZEMNÍ HRÁZKY ZE ZEMIN NEPROPUSTNÝCH</t>
  </si>
  <si>
    <t>29,1*2,5=72,7500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</si>
  <si>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</si>
  <si>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</si>
  <si>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17760</t>
  </si>
  <si>
    <t>ZEMNÍ HRÁZKY ZE ZEMIN KAMENITÝCH A BALVANITÝCH</t>
  </si>
  <si>
    <t>0,5*29,1=14,5500 [A]</t>
  </si>
  <si>
    <t>Základy</t>
  </si>
  <si>
    <t>16</t>
  </si>
  <si>
    <t>23217</t>
  </si>
  <si>
    <t>ŠTĚTOVÉ STĚNY BERANĚNÉ Z KOVOVÝCH DÍLCŮ DOČASNÉ (HMOTNOST)</t>
  </si>
  <si>
    <t>186,75*155,5/1000=29,0396 [A]</t>
  </si>
  <si>
    <t>- zřízení stěny  
- opotřebení štětovnic, případně jejich ošetřování, řezání, nastavování a další úpravy  
- kleštiny, převázky. a další pomocné a doplňkové konstrukce  
- nastražení a zaberanění štětovnic do jakékoliv třídy horniny  
- veškerou dopravu, nájem, provoz a přemístění beranících zařízení a dalších mechanismů  
- lešení a podpěrné konstrukce pro práci a manipulaci beranících zařízení a dalších mechanismů  
- beranící plošiny vč. zemních prací, zpevnění, odvodnění a pod.  
- při provádění z lodi náklady na prám nebo lodi  
- těsnění stěny, je-li nutné  
- kotvení stěny, je-li nutné nebo vzepření, případně rozepření  
- vodící piloty nebo stabilizační hrázky  
- zhotovení koutových štětovnic  
- dílenská dokumentace, včetně technologického předpisu spojování,  
- dodání spojovacího materiálu,  
- zřízení  montážních  a  dilatačních  spojů,  spar, včetně potřebných úprav, vložek, opracování, očištění a ošetření,  
- jakákoliv doprava a manipulace dílců  a  montážních  sestav,  včetně  dopravy konstrukce z výrobny na stavbu,  
- montážní dokumentace včetně technologického předpisu montáže,  
- výplň, těsnění a tmelení spar a spojů,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</t>
  </si>
  <si>
    <t>17</t>
  </si>
  <si>
    <t>237171</t>
  </si>
  <si>
    <t>VYTAŽENÍ ŠTĚTOVÝCH STĚN Z KOVOVÝCH DÍLCŮ (HMOTNOST)</t>
  </si>
  <si>
    <t>položka zahrnuje odstranění stěn včetně odvozu a uložení na skládku</t>
  </si>
  <si>
    <t>Vodorovné konstrukce</t>
  </si>
  <si>
    <t>18</t>
  </si>
  <si>
    <t>451383</t>
  </si>
  <si>
    <t>PODKL VRSTVY ZE ŽELEZOBET DO C16/20 (B20) VČET VÝZTUŽE</t>
  </si>
  <si>
    <t>3,69*13,05=48,1545 [A]</t>
  </si>
  <si>
    <t>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nátěry zabraňující soudržnost betonu a bednění 
- výplň, těsnění  a tmelení spar a spojů 
- opatření  povrchů  betonu  izolací  proti zemní vlhkosti v částech, kde přijdou do styku se zeminou nebo kamenivem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úpravy výztuže pro osazení doplňkových konstrukcí 
- veškerá opatření pro zajištění soudržnosti výztuže a betonu 
- povrchovou antikorozní úpravu výztuže 
- separaci výztuže</t>
  </si>
  <si>
    <t>19</t>
  </si>
  <si>
    <t>465921</t>
  </si>
  <si>
    <t>DLAŽBY Z BETONOVÝCH DLAŽDIC NA SUCHO</t>
  </si>
  <si>
    <t>M2</t>
  </si>
  <si>
    <t>zatrav. bet. : 40*3=120,0000 [A]</t>
  </si>
  <si>
    <t>položka zahrnuje: 
- nutné zemní práce (svahování, úpravu pláně a pod.) 
- úpravu podkladu  
- dodávku a uložení dlažby z předepsaných dlaždic do předepsaného tvaru  
- spárování, těsnění, tmelení a vyplnění spar případně s vyklínováním  
- úprava povrchu pro odvedení srážkové vody 
- nezahrnuje podklad pod dlažbu, vykazuje se samostatně položkami SD 45</t>
  </si>
  <si>
    <t>Ostatní konstrukce a práce</t>
  </si>
  <si>
    <t>20</t>
  </si>
  <si>
    <t>9112A3</t>
  </si>
  <si>
    <t>ZÁBRADLÍ MOSTNÍ S VODOR MADLY - DEMONTÁŽ S PŘESUNEM</t>
  </si>
  <si>
    <t>M</t>
  </si>
  <si>
    <t>vlevo: 39,5=39,5000 [A] 
vpravo: 39,8=39,8000 [B] 
Celkem: A+B=79,3000 [C]</t>
  </si>
  <si>
    <t>položka zahrnuje: 
- demontáž a odstranění zařízení 
- jeho odvoz na předepsané místo</t>
  </si>
  <si>
    <t>21</t>
  </si>
  <si>
    <t>911CC3</t>
  </si>
  <si>
    <t>SVODIDLO BETON, ÚROVEŇ ZADRŽ H2 VÝŠ 0,8M - DEMONTÁŽ S PŘESUNEM</t>
  </si>
  <si>
    <t>vlevo: 37=37,0000 [A] 
vpravo: 37=37,0000 [B] 
Celkem: A+B=74,0000 [C]</t>
  </si>
  <si>
    <t>22</t>
  </si>
  <si>
    <t>916811</t>
  </si>
  <si>
    <t>ODDĚL OPLOCENÍ S PODSTAVCI DRÁTĚNNÉ - DOD A MONTÁŽ</t>
  </si>
  <si>
    <t>120=120,0000 [A]</t>
  </si>
  <si>
    <t>položka zahrnuje: 
- dodání zařízení v předepsaném provedení včetně jejich osazení 
- údržbu po celou dobu trvání funkce, náhradu zničených nebo ztracených kusů, nutnou opravu poškozených částí</t>
  </si>
  <si>
    <t>23</t>
  </si>
  <si>
    <t>916813</t>
  </si>
  <si>
    <t>ODDĚL OPLOCENÍ S PODSTAVCI DRÁTĚNNÉ - DEMONTÁŽ</t>
  </si>
  <si>
    <t>Položka zahrnuje odstranění, demontáž a odklizení zařízení s odvozem na předepsané místo</t>
  </si>
  <si>
    <t>24</t>
  </si>
  <si>
    <t>96613</t>
  </si>
  <si>
    <t>BOURÁNÍ KONSTRUKCÍ Z KAMENE NA MC</t>
  </si>
  <si>
    <t>demolice E1: 
13,44*1,5+5,46*5,9=52,3740 [A] 
demolice E2: 
16,77=16,7700 [B] 
demolice E4: 
9,46*1,5+2,12*5,9=26,6980 [C] 
demolice E5: 
10,38*5,9=61,2420 [D] 
Celkem: A+B+C+D=157,0840 [E]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</si>
  <si>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</si>
  <si>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25</t>
  </si>
  <si>
    <t>96615</t>
  </si>
  <si>
    <t>BOURÁNÍ KONSTRUKCÍ Z PROSTÉHO BETONU</t>
  </si>
  <si>
    <t>ostranění váplň. betonu: (30,8+13,09)*2,47=108,4083 [A] 
demolice E4: 7,1*5,7=40,4700 [B] 
zatráv. bet.: 40*3=120,0000 [C] 
Celkem: A+B+C=268,8783 [D]</t>
  </si>
  <si>
    <t>26</t>
  </si>
  <si>
    <t>966168</t>
  </si>
  <si>
    <t>BOURÁNÍ KONSTRUKCÍ ZE ŽELEZOBETONU S ODVOZEM DO 20KM</t>
  </si>
  <si>
    <t>27</t>
  </si>
  <si>
    <t>97817</t>
  </si>
  <si>
    <t>ODSTRANĚNÍ MOSTNÍ IZOLACE</t>
  </si>
  <si>
    <t>5,9*31,4=185,2600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</si>
  <si>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</si>
  <si>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101</t>
  </si>
  <si>
    <t>Komunikace</t>
  </si>
  <si>
    <t>nevhodná zemina</t>
  </si>
  <si>
    <t>charakteristické řezy: (2,5+4+6+1+2+5,3+1,5)*5+(32,7+17,8+5,6+37,2+37,5)*0,5=176,9000 [A]</t>
  </si>
  <si>
    <t>014131</t>
  </si>
  <si>
    <t>- ACO 50 mm 
- ACL 50 mm 
- ACP 70 mm</t>
  </si>
  <si>
    <t>925*0,17=157,2500 [A]</t>
  </si>
  <si>
    <t>11317</t>
  </si>
  <si>
    <t>ODSTRAN KRYTU ZPEVNĚNÝCH PLOCH Z DLAŽEB KOSTEK</t>
  </si>
  <si>
    <t>stávající žulová dlažba-komunikace</t>
  </si>
  <si>
    <t>43*6,25=268,7500 [A]</t>
  </si>
  <si>
    <t>113328</t>
  </si>
  <si>
    <t>ODSTRAN PODKL ZPEVNĚNÝCH PLOCH Z KAMENIVA NESTMEL, ODVOZ DO 20KM</t>
  </si>
  <si>
    <t>odtěžení na pláň - vrstvy tl. 370 mm</t>
  </si>
  <si>
    <t>1612*0,37=596,4400 [A]</t>
  </si>
  <si>
    <t>113728</t>
  </si>
  <si>
    <t>FRÉZOVÁNÍ ZPEVNĚNÝCH PLOCH ASFALTOVÝCH, ODVOZ DO 20KM</t>
  </si>
  <si>
    <t>113765</t>
  </si>
  <si>
    <t>FRÉZOVÁNÍ DRÁŽKY PRŮŘEZU DO 600MM2 V ASFALTOVÉ VOZOVCE</t>
  </si>
  <si>
    <t>30,7+55,8+5,5+6,5+41,4+5,6+6,6=152,1000 [A]</t>
  </si>
  <si>
    <t>Položka zahrnuje veškerou manipulaci s vybouranou sutí a s vybouranými hmotami vč. uložení na skládku.</t>
  </si>
  <si>
    <t>12373</t>
  </si>
  <si>
    <t>ODKOP PRO SPOD STAVBU SILNIC A ŽELEZNIC TŘ. I</t>
  </si>
  <si>
    <t>17130</t>
  </si>
  <si>
    <t>ULOŽENÍ SYPANINY DO NÁSYPŮ V AKTIVNÍ ZÓNĚ SE ZHUTNĚNÍM</t>
  </si>
  <si>
    <t>charakteristické řezy: (0,7+0,7+0,6+3+2,8+2,8+1)*5=58,0000 [A]</t>
  </si>
  <si>
    <t>hutnění 95%PS</t>
  </si>
  <si>
    <t>charakteristické řezy - (1+2+2,5+5,5+9+5,5+2)*5=137,5000 [A]</t>
  </si>
  <si>
    <t>17310</t>
  </si>
  <si>
    <t>ZEMNÍ KRAJNICE A DOSYPÁVKY SE ZHUTNĚNÍM</t>
  </si>
  <si>
    <t>hutnění 100% PS</t>
  </si>
  <si>
    <t>(32,7+17,8+5,6+37,2)*0,3+37,5*0,55=48,6150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</si>
  <si>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</si>
  <si>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</si>
  <si>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</si>
  <si>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1194*1,35=1 611,9000 [A]</t>
  </si>
  <si>
    <t>položka zahrnuje úpravu pláně včetně vyrovnání výškových rozdílů. Míru zhutnění určuje projekt.</t>
  </si>
  <si>
    <t>18222</t>
  </si>
  <si>
    <t>ROZPROSTŘENÍ ORNICE VE SVAHU V TL DO 0,15M</t>
  </si>
  <si>
    <t>(25+24+93+151+48)*1,2=409,2000 [A]</t>
  </si>
  <si>
    <t>položka zahrnuje: 
nutné přemístění ornice z dočasných skládek vzdálených do 50m 
rozprostření ornice v předepsané tloušťce ve svahu přes 1:5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</si>
  <si>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</si>
  <si>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</si>
  <si>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</si>
  <si>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272314</t>
  </si>
  <si>
    <t>ZÁKLADY Z PROSTÉHO BETONU DO C25/30 (B30)</t>
  </si>
  <si>
    <t>základový pás plotu C 25/30 XF2</t>
  </si>
  <si>
    <t>6*0,25*0,8=1,2000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</si>
  <si>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</si>
  <si>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56330</t>
  </si>
  <si>
    <t>VOZOVKOVÉ VRSTVY ZE ŠTĚRKODRTI</t>
  </si>
  <si>
    <t>ŠDB 0/32 GN 
min. tl. 0,15 mm 
+ tl. 0,15 mm pod krajnicí 
+ sjezd 
(1194*1,23+60,7)*0,18=275,2776 [A] 
ŠDB 0/32 GN 
min. tl. 0,20 
+ SJEZD(1194*1,105+60,7)*0,2=276,0140 [B] 
Celkem: A+B=551,2916 [C]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</si>
  <si>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</si>
  <si>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56362</t>
  </si>
  <si>
    <t>VOZOVKOVÉ VRSTVY Z RECYKLOVANÉHO MATERIÁLU TL DO 100MM</t>
  </si>
  <si>
    <t>živičný valcovaný recyklát: 60,7=60,7000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</si>
  <si>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</si>
  <si>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56933</t>
  </si>
  <si>
    <t>ZPEVNĚNÍ KRAJNIC ZE ŠTĚRKODRTI TL. DO 150MM</t>
  </si>
  <si>
    <t>(32,7+17,8+5,6+37,2)*0,5+37,5*0,95=82,2750 [A]</t>
  </si>
  <si>
    <t>- dodání kameniva předepsané kvality a zrnitosti 
- rozprostření a zhutnění vrstvy v předepsané tloušťce 
- zřízení vrstvy bez rozlišení šířky, pokládání vrstvy po etapách</t>
  </si>
  <si>
    <t>572123</t>
  </si>
  <si>
    <t>INFILTRAČNÍ POSTŘIK Z EMULZE DO 1,0KG/M2</t>
  </si>
  <si>
    <t>PI-C 0,70 kg/m2</t>
  </si>
  <si>
    <t>1194*1,105=1 319,3700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</si>
  <si>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</si>
  <si>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572214</t>
  </si>
  <si>
    <t>SPOJOVACÍ POSTŘIK Z MODIFIK EMULZE DO 0,5KG/M2</t>
  </si>
  <si>
    <t>PS-C 0,35 kg/m2</t>
  </si>
  <si>
    <t>1194*1,03+1212=2 441,8200 [A]</t>
  </si>
  <si>
    <t>574B34</t>
  </si>
  <si>
    <t>ASFALTOVÝ BETON PRO OBRUSNÉ VRSTVY MODIFIK ACO 11+, 11S TL. 40MM</t>
  </si>
  <si>
    <t>1194=1 194,0000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</si>
  <si>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</si>
  <si>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574D56</t>
  </si>
  <si>
    <t>ASFALTOVÝ BETON PRO LOŽNÍ VRSTVY MODIFIK ACL 16+, 16S TL. 60MM</t>
  </si>
  <si>
    <t>1212=1 212,0000 [A]</t>
  </si>
  <si>
    <t>574E88</t>
  </si>
  <si>
    <t>ASFALTOVÝ BETON PRO PODKLADNÍ VRSTVY ACP 22+, 22S TL. 90MM</t>
  </si>
  <si>
    <t>1194*1,03=1 229,8200 [A]</t>
  </si>
  <si>
    <t>58920</t>
  </si>
  <si>
    <t>VÝPLŇ SPAR MODIFIKOVANÝM ASFALTEM</t>
  </si>
  <si>
    <t>položka zahrnuje: 
- dodávku předepsaného materiálu 
- vyčištění a výplň spar tímto materiálem</t>
  </si>
  <si>
    <t>Přidružená stavební výroba</t>
  </si>
  <si>
    <t>76792</t>
  </si>
  <si>
    <t>OPLOCENÍ Z DRÁTĚNÉHO PLETIVA POTAŽENÉHO PLASTEM</t>
  </si>
  <si>
    <t>obnova plotu dl. 20 m</t>
  </si>
  <si>
    <t>25*2=50,0000 [A]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</si>
  <si>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</si>
  <si>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91228</t>
  </si>
  <si>
    <t>SMĚROVÉ SLOUPKY Z PLAST HMOT VČETNĚ ODRAZNÉHO PÁSKU</t>
  </si>
  <si>
    <t>nové směrové sloupky PVC, v=1,05 m</t>
  </si>
  <si>
    <t>9=9,0000 [A]</t>
  </si>
  <si>
    <t>položka zahrnuje: 
- dodání a osazení sloupku včetně nutných zemních prací 
- vnitrostaveništní a mimostaveništní doprava 
- odrazky plastové nebo z retroreflexní fólie</t>
  </si>
  <si>
    <t>91238</t>
  </si>
  <si>
    <t>SMĚROVÉ SLOUPKY Z PLAST HMOT - NÁSTAVCE NA SVODIDLA VČETNĚ ODRAZNÉHO PÁSKU</t>
  </si>
  <si>
    <t>modré barvy před mostem: 4=4,0000 [A] 
červené barvy 2=2,0000 [B] 
Celkem: A+B=6,0000 [C]</t>
  </si>
  <si>
    <t>914121</t>
  </si>
  <si>
    <t>DOPRAVNÍ ZNAČKY ZÁKLADNÍ VELIKOSTI OCELOVÉ FÓLIE TŘ 1 - DODÁVKA A MONTÁŽ</t>
  </si>
  <si>
    <t>osazení trvalého svislého dopravního značení</t>
  </si>
  <si>
    <t>vpravo: 2=2,0000 [A] 
vlevo: 8=8,0000 [B] 
Celkem: A+B=10,0000 [C]</t>
  </si>
  <si>
    <t>položka zahrnuje: 
- dodávku a montáž značek v požadovaném provedení</t>
  </si>
  <si>
    <t>28</t>
  </si>
  <si>
    <t>914123</t>
  </si>
  <si>
    <t>DOPRAVNÍ ZNAČKY ZÁKLADNÍ VELIKOSTI OCELOVÉ FÓLIE TŘ 1 - DEMONTÁŽ</t>
  </si>
  <si>
    <t>demontáž stávajícího trvalého svislého dopravního značení</t>
  </si>
  <si>
    <t>vpravo: 7=7,0000 [A] 
vlevo: 14=14,0000 [B] 
Celkem: A+B=21,0000 [C]</t>
  </si>
  <si>
    <t>Položka zahrnuje odstranění, demontáž a odklizení materiálu s odvozem na předepsané místo</t>
  </si>
  <si>
    <t>29</t>
  </si>
  <si>
    <t>914911</t>
  </si>
  <si>
    <t>SLOUPKY A STOJKY DOPRAVNÍCH ZNAČEK Z OCEL TRUBEK SE ZABETONOVÁNÍM - DODÁVKA A MONTÁŽ</t>
  </si>
  <si>
    <t>osazení trvalého svislého dorpavního značení</t>
  </si>
  <si>
    <t>položka zahrnuje: 
- sloupky a upevňovací zařízení včetně jejich osazení (betonová patka, zemní práce)</t>
  </si>
  <si>
    <t>30</t>
  </si>
  <si>
    <t>914913</t>
  </si>
  <si>
    <t>SLOUPKY A STOJKY DZ Z OCEL TRUBEK ZABETON DEMONTÁŽ</t>
  </si>
  <si>
    <t>demontáž sloupků stávajícho dopravního značení</t>
  </si>
  <si>
    <t>vpravo: 4=4,0000 [A] 
vlevo: 9=9,0000 [B] 
Celkem: A+B=13,0000 [C]</t>
  </si>
  <si>
    <t>31</t>
  </si>
  <si>
    <t>914921</t>
  </si>
  <si>
    <t>SLOUPKY A STOJKY DOPRAVNÍCH ZNAČEK Z OCEL TRUBEK DO PATKY - DODÁVKA A MONTÁŽ</t>
  </si>
  <si>
    <t>zřízení sloupů SDZ včetně betonových patek</t>
  </si>
  <si>
    <t>vpravo: 1=1,0000 [A] 
vpravo: 5=5,0000 [B] 
Celkem: A+B=6,0000 [C]</t>
  </si>
  <si>
    <t>32</t>
  </si>
  <si>
    <t>915111</t>
  </si>
  <si>
    <t>VODOROVNÉ DOPRAVNÍ ZNAČENÍ BARVOU HLADKÉ - DODÁVKA A POKLÁDKA</t>
  </si>
  <si>
    <t>V2b 1,5/1,5/0,25 0,5*0,25*(41+19,5+31,5)=11,5000 [A] 
v4 (0,25) 0,25*(28+12+82+90)=53,0000 [B] 
Celkem: A+B=64,5000 [C]</t>
  </si>
  <si>
    <t>položka zahrnuje: 
- dodání a pokládku nátěrového materiálu (měří se pouze natíraná plocha) 
- předznačení a reflexní úpravu</t>
  </si>
  <si>
    <t>33</t>
  </si>
  <si>
    <t>917223</t>
  </si>
  <si>
    <t>SILNIČNÍ A CHODNÍKOVÉ OBRUBY Z BETONOVÝCH OBRUBNÍKŮ ŠÍŘ 100MM</t>
  </si>
  <si>
    <t>betonová vodící linie podél obrub 50/250/500 C 30/37 XF4</t>
  </si>
  <si>
    <t>55,7+26,5=82,2000 [A]</t>
  </si>
  <si>
    <t>Položka zahrnuje: 
dodání a pokládku betonových obrubníků o rozměrech předepsaných zadávací dokumentací 
betonové lože i boční betonovou opěrku.</t>
  </si>
  <si>
    <t>34</t>
  </si>
  <si>
    <t>917224</t>
  </si>
  <si>
    <t>SILNIČNÍ A CHODNÍKOVÉ OBRUBY Z BETONOVÝCH OBRUBNÍKŮ ŠÍŘ 150MM</t>
  </si>
  <si>
    <t>podél komunikace a vsakovací jímky</t>
  </si>
  <si>
    <t>30,7+5=35,7000 [A]</t>
  </si>
  <si>
    <t>35</t>
  </si>
  <si>
    <t>935212</t>
  </si>
  <si>
    <t>PŘÍKOPOVÉ ŽLABY Z BETON TVÁRNIC ŠÍŘ DO 600MM DO BETONU TL 100MM</t>
  </si>
  <si>
    <t>C 30/37 XF4</t>
  </si>
  <si>
    <t>26=26,0000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</si>
  <si>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</si>
  <si>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36</t>
  </si>
  <si>
    <t>93639</t>
  </si>
  <si>
    <t>ZAÚSTĚNÍ SKLUZŮ (VČET DLAŽBY Z LOM KAMENE)</t>
  </si>
  <si>
    <t>komletní vývařiště vč. úpravy</t>
  </si>
  <si>
    <t>Položka zahrnuje veškerý materiál, výrobky a polotovary, včetně mimostaveništní a vnitrostaveništní dopravy (rovněž přesuny), včetně naložení a složení,případně s uložením.</t>
  </si>
  <si>
    <t>37</t>
  </si>
  <si>
    <t>96611</t>
  </si>
  <si>
    <t>BOURÁNÍ KONSTRUKCÍ Z BETONOVÝCH DÍLCŮ</t>
  </si>
  <si>
    <t>odstranění základů stávajícho plotu dl. 8 m</t>
  </si>
  <si>
    <t>8*0,25*0,5=1,0000 [A]</t>
  </si>
  <si>
    <t>38</t>
  </si>
  <si>
    <t>96618</t>
  </si>
  <si>
    <t>BOURÁNÍ KONSTRUKCÍ KOVOVÝCH</t>
  </si>
  <si>
    <t>odstranění plotu dl. 20 m</t>
  </si>
  <si>
    <t>20*0,01+5*0,01=0,2500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</si>
  <si>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</si>
  <si>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201</t>
  </si>
  <si>
    <t>Most</t>
  </si>
  <si>
    <t>zemina: 448,542*2=897,0840 [A]</t>
  </si>
  <si>
    <t>014122</t>
  </si>
  <si>
    <t>mikropiloty: (22*0,9+22*0,9+40*1,6)*36,3/1000=3,7607 [A]</t>
  </si>
  <si>
    <t>02620</t>
  </si>
  <si>
    <t>ZKOUŠENÍ KONSTRUKCÍ A PRACÍ NEZÁVISLOU ZKUŠEBNOU</t>
  </si>
  <si>
    <t>KČ</t>
  </si>
  <si>
    <t>02861</t>
  </si>
  <si>
    <t>PRŮZKUMNÉ PRÁCE PROTIKOROZNÍ A BLUDNÝCH PROUDŮ NA POVRCHU</t>
  </si>
  <si>
    <t>cena měření + vypracování DEM vč. případné PKO</t>
  </si>
  <si>
    <t>02910</t>
  </si>
  <si>
    <t>OSTATNÍ POŽADAVKY - ZEMĚMĚŘIČSKÁ MĚŘENÍ</t>
  </si>
  <si>
    <t>měření mostovky + vozovek na mostě</t>
  </si>
  <si>
    <t>zahrnuje veškeré náklady spojené s objednatelem požadovanými pracemi,  
- pro stanovení orientační investorské ceny určete jednotkovou cenu jako 1% odhadované ceny stavby</t>
  </si>
  <si>
    <t>02911</t>
  </si>
  <si>
    <t>OSTATNÍ POŽADAVKY - GEODETICKÉ ZAMĚŘENÍ</t>
  </si>
  <si>
    <t>včetně zhotovení geometrického plánu pro oddělení pozemků dle skutečného provedení stavby</t>
  </si>
  <si>
    <t>02943</t>
  </si>
  <si>
    <t>OSTATNÍ POŽADAVKY - VYPRACOVÁNÍ RDS</t>
  </si>
  <si>
    <t>včetně dokumentace skutečného provedení stavby DSPS</t>
  </si>
  <si>
    <t>02960</t>
  </si>
  <si>
    <t>OSTATNÍ POŽADAVKY - ODBORNÝ DOZOR</t>
  </si>
  <si>
    <t>přejímka ložisek, přejímka materiálu a nátěrovéhé systému</t>
  </si>
  <si>
    <t>zahrnuje veškeré náklady spojené s objednatelem požadovaným dozorem</t>
  </si>
  <si>
    <t>02971</t>
  </si>
  <si>
    <t>OSTAT POŽADAVKY - GEOTECHNICKÝ MONITORING NA POVRCHU</t>
  </si>
  <si>
    <t>KS</t>
  </si>
  <si>
    <t>body HVB</t>
  </si>
  <si>
    <t>03730</t>
  </si>
  <si>
    <t>POMOC PRÁCE ZAJIŠŤ NEBO ZŘÍZ OCHRANU INŽENÝRSKÝCH SÍTÍ</t>
  </si>
  <si>
    <t>ochrana sloupu vedeni Cetin</t>
  </si>
  <si>
    <t>zahrnuje objednatelem povolené náklady na požadovaná zařízení zhotovitele</t>
  </si>
  <si>
    <t>113764</t>
  </si>
  <si>
    <t>FRÉZOVÁNÍ DRÁŽKY PRŮŘEZU DO 400MM2 V ASFALTOVÉ VOZOVCE</t>
  </si>
  <si>
    <t>podél mostních závěrů v obrusné vrstvě: 
OP1: 6,6*2=13,2000 [A] 
OP3: 6,6*2=13,2000 [B] 
podél mostních závěrů v ochraně izolace: 
OP1: 6,6*2=13,2000 [C] 
OP3: 6,6*2=13,2000 [D] 
Celkem: A+B+C+D=52,8000 [E]</t>
  </si>
  <si>
    <t>v místě odvodňovacích žlábků: 
v obrusné vrstvě: 39,2=39,2000 [A] 
v ochaně izolace: 39,2=39,2000 [B] 
Celkem: A+B=78,4000 [C]</t>
  </si>
  <si>
    <t>113766</t>
  </si>
  <si>
    <t>FRÉZOVÁNÍ DRÁŽKY PRŮŘEZU DO 800MM2 V ASFALTOVÉ VOZOVCE</t>
  </si>
  <si>
    <t>římsa podél křídla OP1+na mostě+podél křídla OP3 
4,44+31,33+4,44=40,2100 [A]</t>
  </si>
  <si>
    <t>OP1: 12,27*14,98=183,8046 [A] 
OP3: 9,85*12,08=118,9880 [B] 
P2: 4,79*11,09=53,1211 [C] 
pro betonový práh: 1*0,5*9,8*2+1,36*9,8+12*1*0,5*2=35,1280 [D] 
pro zához těžkým lom. kam. 0,5*11,5*5*2=57,5000 [E] 
Celkem: A+B+C+D+E=448,5417 [F]</t>
  </si>
  <si>
    <t>171101</t>
  </si>
  <si>
    <t>ULOŽENÍ SYPANINY DO NÁSYPŮ SE ZHUTNĚNÍM DO 95% PS</t>
  </si>
  <si>
    <t>za a bok OP1 vlevo: 13,1*4,3=56,3300 [A] 
OP1 vpravo: 16,3*5,89=96,0070 [B] 
před OP1: 3,84*14,5=55,6800 [C] 
P2: 4,67*11,2=52,3040 [D] 
OP3 vpravo: 2,41*11,2+2,41*(5,7+5,9)=54,9480 [E] 
OP3 vlevo: 16,35*14,2+31,88*15,45=724,7160 [F] 
před OP3: 13,4*11,8=158,1200 [G] 
Celkem: A+B+C+D+E+F+G=1 198,1050 [H]</t>
  </si>
  <si>
    <t>171103</t>
  </si>
  <si>
    <t>ULOŽENÍ SYPANINY DO NÁSYPŮ SE ZHUTNĚNÍM DO 100% PS</t>
  </si>
  <si>
    <t>Násypy z podmínečně vhodného materiálu.  
Požadavky a výsledné parametry dle ČSN 736133., hutnění dle TKP PS=100%</t>
  </si>
  <si>
    <t>OP1: 7,1*7,6=53,9600 [A] 
OP3: 7,15*7,6=54,3400 [B] 
Celkem: A+B=108,3000 [C]</t>
  </si>
  <si>
    <t>171111</t>
  </si>
  <si>
    <t>ULOŽENÍ SYP DO NÁSYPŮ SE ZLEPŠENÍM ZEMINY SE ZHUT DO 95% PS</t>
  </si>
  <si>
    <t>Svahové kužely:  
OP1 - L:1/3*PI()*4,7^2*3,8/4+3,4*5,8*1,3=47,612=47,6120 [A] 
OP1 - P:1/3*PI()*2,5^2*1,3/4+4,6*3,2*0,9=15,375=15,3750 [B] 
OP3 - L:1/3*PI()*3,1^2*2,5/4+3,4*6,8*1,55=42,126=42,1260 [C] 
OP1 - P:1/3*PI()*5,35^2*4,3/4+4,3*5,5*1,3=62,966=62,9660 [D] 
Celkem: A+B+C+D=168,0790 [E]</t>
  </si>
  <si>
    <t>za a bok OP1 vlevo: 13,1*4,3=56,3300 [A] 
OP1 vpravo: 16,3*5,89=96,0070 [B] 
před OP1: 3,84*14,5=55,6800 [C] 
P2: 4,67*11,2=52,3040 [D] 
OP3 vpravo: 2,41*11,2+2,41*(5,7+5,9)=54,9480 [E] 
OP3 vlevo: 16,35*14,2+31,88*15,45=724,7160 [F] 
před OP3: 13,4*11,8=158,1200 [G] 
OP1: 7,1*7,6=53,9600 [H] 
OP3: 7,15*7,6=54,3400 [I] 
OP1 - L:1/3*PI()*4,7^2*3,8/4+3,4*5,8*1,3=47,612=47,6120 [J] 
OP1 - P:1/3*PI()*2,5^2*1,3/4+4,6*3,2*0,9=15,375=15,3750 [K] 
OP3 - L:1/3*PI()*3,1^2*2,5/4+3,4*6,8*1,55=42,126=42,1260 [L] 
OP1 - P:1/3*PI()*5,35^2*4,3/4+4,3*5,5*1,3=62,966=62,9660 [M] 
OP1: 0,3*2,67*7,6=6,0876 [N] 
OP3: 0,3*2,67*7,6=6,0876 [O] 
Celkem: A+B+C+D+E+F+G+H+I+J+K+L+M+N+O=1 486,6592 [P]</t>
  </si>
  <si>
    <t>17280</t>
  </si>
  <si>
    <t>ZŘÍZENÍ TĚSNĚNÍ Z NAKUPOVANÝCH MATERIÁLŮ</t>
  </si>
  <si>
    <t>těsnění v přechodovém klínu dle čl. 5.2., ŠP 2x150 mm</t>
  </si>
  <si>
    <t>OP1: 0,3*2,67*7,6=6,0876 [A] 
OP3: 0,3*2,67*7,6=6,0876 [B] 
Celkem: A+B=12,1752 [C]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</si>
  <si>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</si>
  <si>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21331</t>
  </si>
  <si>
    <t>DRENÁŽNÍ VRSTVY Z BETONU MEZEROVITÉHO (DRENÁŽNÍHO)</t>
  </si>
  <si>
    <t>obetonovaní drenáže za opěrou</t>
  </si>
  <si>
    <t>OP1: 0,3*0,3*12,5*2=2,2500 [A] 
OP3: 0,3*0,3*17,1*2=3,0780 [B] 
Celkem: A+B=5,3280 [C]</t>
  </si>
  <si>
    <t>Položka zahrnuje: 
- dodávku předepsaného materiálu pro drenážní vrstvu, včetně mimostaveništní a vnitrostaveništní dopravy 
- provedení drenážní vrstvy předepsaných rozměrů a předepsaného tvaru</t>
  </si>
  <si>
    <t>21341</t>
  </si>
  <si>
    <t>DRENÁŽNÍ VRSTVY Z PLASTBETONU (PLASTMALTY)</t>
  </si>
  <si>
    <t>žlab podél mostu a u závěru 0,15*0,04, odvod 0,0096 m3/ks, trubička 0,0144 m3/ks</t>
  </si>
  <si>
    <t>Drenážní polymerbeton mimo odvod. trub. 
délka = (30,7-5*0,4-(0,5+2*0,1)*2)*0,15*0,04=0,1638 [A] 
podél most závěru: 7,6*0,15*0,04*2=0,0912 [B] 
v místě odvod. Trubičky : 0,5*0,4*(0,04+0,03)*5=0,0700 [C] 
v místě odvodňovaču : 0,7*0,7*(0,04+0,03)*2=0,0686 [D] 
Celkem: A+B+C+D=0,3936 [E]</t>
  </si>
  <si>
    <t>227831</t>
  </si>
  <si>
    <t>MIKROPILOTY KOMPLET D DO 150MM NA POVRCHU</t>
  </si>
  <si>
    <t>TR 108/16 S235J0H</t>
  </si>
  <si>
    <t>OP1: 6,75*22=148,5000 [A] 
OP3: 6,75*22=148,5000 [B] 
P2: 6,75*40=270,0000 [C] 
Celkem: A+B+C=567,0000 [D]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</si>
  <si>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</si>
  <si>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228172</t>
  </si>
  <si>
    <t>ODŘEZÁNÍ PILOT Z KOVOVÝCH DÍLCŮ</t>
  </si>
  <si>
    <t>22+22+40=84,0000 [A]</t>
  </si>
  <si>
    <t>zahrnuje i vodorovnou dopravu a uložení na skládku (bez poplatku)</t>
  </si>
  <si>
    <t>26144</t>
  </si>
  <si>
    <t>VRTY PRO KOTVENÍ, INJEKTÁŽ A MIKROPILOTY NA POVRCHU TŘ. IV D DO 200MM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</si>
  <si>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</si>
  <si>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272325</t>
  </si>
  <si>
    <t>ZÁKLADY ZE ŽELEZOBETONU DO C30/37 (B37)</t>
  </si>
  <si>
    <t>beton C30/37 XA2+XC2</t>
  </si>
  <si>
    <t>pilíř P2: 6,77*2,4=16,2480 [A] 
opěra OP1: 2,7*8,2=22,1400 [B] 
opěra OP3: 2,7*8,2=22,1400 [C] 
Celkem: A+B+C=60,5280 [D]</t>
  </si>
  <si>
    <t>272365</t>
  </si>
  <si>
    <t>VÝZTUŽ ZÁKLADŮ Z OCELI 10505, B500B</t>
  </si>
  <si>
    <t>odhad 140 kg/m3</t>
  </si>
  <si>
    <t>60,528*0,140=8,4739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</si>
  <si>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</si>
  <si>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</si>
  <si>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31717</t>
  </si>
  <si>
    <t>KOVOVÉ KONSTRUKCE PRO KOTVENÍ ŘÍMSY</t>
  </si>
  <si>
    <t>KG</t>
  </si>
  <si>
    <t>kotevní prvky á 1,0m, 6kg/ks  
kotevní prvky na NK + 1ks na každém křídle, na zbývající části křídel římsy kotveny betonářskou výztuží</t>
  </si>
  <si>
    <t>vpravo: 40*6=240,0000 [A] 
vlevo: 41*6=246,0000 [B] 
Celkem: A+B=486,0000 [C]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</si>
  <si>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</si>
  <si>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</si>
  <si>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</t>
  </si>
  <si>
    <t>beton C30/37 XF4+XD3, včetně lešení a bednění, kotvení do nos. konstr., úpravy a výplně pracovních, dilatační a smršťovacích spár a úpravy povrchu</t>
  </si>
  <si>
    <t>římsa pravá: 0,294*39,12=11,5013 [A] 
římsa levá: 0,283*40,2=11,3766 [B] 
Celkem: A+B=22,8779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</si>
  <si>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</si>
  <si>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</si>
  <si>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</si>
  <si>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odhad 150 kg/m3</t>
  </si>
  <si>
    <t>22,878*0,150=3,4317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</si>
  <si>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</si>
  <si>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</si>
  <si>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 (B37)</t>
  </si>
  <si>
    <t>beton C30/37 XF4 + XC4+XD3, včetně izolace zasypaných ploch asfalt. nátěry 1x ALP + 2x ALN</t>
  </si>
  <si>
    <t>opěra OP1:  
-dřík: 19*1,9=36,1000 [A] 
-závěrná zídka: 0,6912*7,6=5,2531 [B] 
-křídlo P: 6,3*0,5=3,1500 [C] 
-křídlo L: 8,52*0,5=4,2600 [D] 
opěra OP3: 
-dřík: 19*1,9=36,1000 [E] 
-závěrná zídka: 0,61*7,6=4,6360 [F] 
-křídlo P: 7,7*0,5=3,8500 [G] 
-křídlo L: 8,52*0,5=4,2600 [H] 
Celkem: A+B+C+D+E+F+G+H=97,6091 [I]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</si>
  <si>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</si>
  <si>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</si>
  <si>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</si>
  <si>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97,609*0,140=13,6653 [A]</t>
  </si>
  <si>
    <t>334325</t>
  </si>
  <si>
    <t>MOSTNÍ PILÍŘE A STATIVA ZE ŽELEZOVÉHO BETONU DO C30/37 (B37)</t>
  </si>
  <si>
    <t>beton C30/37 XF4 + XD3, včetně izolace zasypaných ploch asfalt. nátěry 1x ALP + 2x ALN</t>
  </si>
  <si>
    <t>pilíř P2: (29,535*0,8)+(2,43*7,53)=41,9259 [A]</t>
  </si>
  <si>
    <t>334365</t>
  </si>
  <si>
    <t>VÝZTUŽ MOSTNÍCH PILÍŘŮ A STATIV Z OCELI 10505, B500B</t>
  </si>
  <si>
    <t>pilíř P2: 25,994*0,15=3,8991 [A]</t>
  </si>
  <si>
    <t>420324</t>
  </si>
  <si>
    <t>PŘECHODOVÉ DESKY MOSTNÍCH OPĚR ZE ŽELEZOBETONU C25/30</t>
  </si>
  <si>
    <t>beton C25/30 XF2, včetně vrubového kloubu, úpravy a těsnění dilatační spáry a nátěrů proti zemní vlhkosti 1x ALP + 2x ALN</t>
  </si>
  <si>
    <t>6,6*0,3*3*2=11,8800 [A]</t>
  </si>
  <si>
    <t>420365</t>
  </si>
  <si>
    <t>VÝZTUŽ PŘECHODOVÝCH DESEK MOSTNÍCH OPĚR Z OCELI 10505, B500B</t>
  </si>
  <si>
    <t>11,88*0,150=1,7820 [A]</t>
  </si>
  <si>
    <t>421335</t>
  </si>
  <si>
    <t>MOSTNÍ NOSNÉ DESKOVÉ KONSTRUKCE Z PŘEDPJATÉHO BETONU C30/37</t>
  </si>
  <si>
    <t>beton C30/37 XF2+XC4+XD1</t>
  </si>
  <si>
    <t>(5,98*28,3)+(7,62*1,35*2)=189,8080 [A]</t>
  </si>
  <si>
    <t>421365</t>
  </si>
  <si>
    <t>VÝZTUŽ MOSTNÍ DESKOVÉ KONSTRUKCE Z OCELI 10505, B500B</t>
  </si>
  <si>
    <t>189,808*0,14=26,5731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</si>
  <si>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</si>
  <si>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39</t>
  </si>
  <si>
    <t>42137</t>
  </si>
  <si>
    <t>VÝZTUŽ MOSTNÍ NOSNÉ DESKOVÉ KONSTR PŘEDPÍNACÍ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</si>
  <si>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 
- osazení kotev, spojek a dalšího potřebného materiálu,  
- předepnutí výztuže  vč.  veškerého  nutného  předpínacího  zařízení,  i  po  etapách  dle  požadovaného postupu  a  její  ukotvení, vyhotovení všech požadovaných dokladů a protokolů a provedení všech požadovaných kontrol,  
- zřízení  kabelových kanálků, případně kabelových trub, vč. odvzdušňovacích a injektážních trubiček, čištění, utěsnění a injektáž kanálků nebo trub včetně dodání injektážní hmoty dle projektu a obetonování kotev,  
- ochrana výztuže do doby jejího zabetonování,  nebo zainjektování, 
- vodivé  propojení  výztuže, která je součástí ochrany konstrukce  proti vlivům bludných proudů, vyvedení do měřících skříní nebo míst., osazení měřících skříní nebo míst pro měření bludných proudů  
- povrchovou antikorozní úpravu výztuže,  
- separaci výztuže,</t>
  </si>
  <si>
    <t>40</t>
  </si>
  <si>
    <t>42838</t>
  </si>
  <si>
    <t>KLOUB ZE ŽELEZOBETONU VČET VÝZTUŽE</t>
  </si>
  <si>
    <t>přechodová deska a vrubový klou na pilíři 
vč. výplně spár a všech součástí a ochrany proti korozi</t>
  </si>
  <si>
    <t>přech. deska 13,2=13,2000 [A] 
vrubový kloub 4,6=4,6000 [B] 
Celkem: A+B=17,8000 [C]</t>
  </si>
  <si>
    <t>Položka kloub ze železobetonu zahrnuje pouze zhotovení kloubu (zřízení a odstranění vložky pro pérové a vrubové klouby a pod.), beton a výztuž musí být zahrnuta v příslušných konstrukčních částech. Beton a výztuž samostatného kloubu (např. kyvné sloupečky) se zařazují jako vodorovná konstrukce.</t>
  </si>
  <si>
    <t>41</t>
  </si>
  <si>
    <t>42862</t>
  </si>
  <si>
    <t>MOSTNÍ LOŽISKA ELASTOMEROVÁ PRO ZATÍŽ DO 2,5MN</t>
  </si>
  <si>
    <t>vč. bloku z plastmalty</t>
  </si>
  <si>
    <t>4=4,0000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</si>
  <si>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</si>
  <si>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42</t>
  </si>
  <si>
    <t>42880</t>
  </si>
  <si>
    <t>MOSTNÍ LOŽISKA VODÍCÍ</t>
  </si>
  <si>
    <t>2=2,0000 [A]</t>
  </si>
  <si>
    <t>43</t>
  </si>
  <si>
    <t>431124</t>
  </si>
  <si>
    <t>SCHODIŠŤ KONSTR Z DÍLCŮ ŽELEZOBETON DO C25/30 (B30)</t>
  </si>
  <si>
    <t>vč. podkladního betonu tl. 200 mm, prahů, konstrukční výztuže a betonových obrubníků</t>
  </si>
  <si>
    <t>1,6*1,3+5,47*1,3=9,1910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</si>
  <si>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</si>
  <si>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44</t>
  </si>
  <si>
    <t>451312</t>
  </si>
  <si>
    <t>PODKLADNÍ A VÝPLŇOVÉ VRSTVY Z PROSTÉHO BETONU C12/15</t>
  </si>
  <si>
    <t>pod římsami u křídel: 0,55*15,52*0,15=1,2804 [A] 
pod opěrami: 3,2*0,15*9,1*2=8,7360 [B] 
pod pilířem P2: 4,15*0,2*8,55=7,0965 [C] 
Celkem: A+B+C=17,1129 [D]</t>
  </si>
  <si>
    <t>45</t>
  </si>
  <si>
    <t>podkladní beton - šablona pro vrtání pilot, včetně výztuže KARI sítěmi</t>
  </si>
  <si>
    <t>(18,072+21,32*2)*0,3=18,2136 [A]</t>
  </si>
  <si>
    <t>46</t>
  </si>
  <si>
    <t>458523</t>
  </si>
  <si>
    <t>VÝPLŇ ZA OPĚRAMI A ZDMI Z KAMENIVA DRCENÉHO, INDEX ZHUTNĚNÍ ID DO 0,9</t>
  </si>
  <si>
    <t>valcovaný štěrk fr. 16/32</t>
  </si>
  <si>
    <t>9,2*8,4*0,5=38,6400 [A]</t>
  </si>
  <si>
    <t>položka zahrnuje dodávku předepsaného kameniva, mimostaveništní a vnitrostaveništní dopravu a jeho uložení 
není-li v zadávací dokumentaci uvedeno jinak, jedná se o nakupovaný materiál</t>
  </si>
  <si>
    <t>47</t>
  </si>
  <si>
    <t>458573</t>
  </si>
  <si>
    <t>VÝPLŇ ZA OPĚRAMI A ZDMI Z KAMENIVA TĚŽENÉHO, INDEX ZHUTNĚNÍ ID DO 0,9</t>
  </si>
  <si>
    <t>OP1: 4,58*7,6=34,8080 [A] 
OP3: 7,1*7,6=53,9600 [B] 
Celkem: A+B=88,7680 [C]</t>
  </si>
  <si>
    <t>48</t>
  </si>
  <si>
    <t>461314</t>
  </si>
  <si>
    <t>PATKY Z PROSTÉHO BETONU C25/30</t>
  </si>
  <si>
    <t>Betonový práh C25/30 -XF3</t>
  </si>
  <si>
    <t>1*0,5*9,8*2+1,36*9,8+12*1*0,5*2=35,1280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</si>
  <si>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</si>
  <si>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49</t>
  </si>
  <si>
    <t>46251</t>
  </si>
  <si>
    <t>ZÁHOZ Z LOMOVÉHO KAMENE</t>
  </si>
  <si>
    <t>zához těžkým lomovým kamenem 150-200kg</t>
  </si>
  <si>
    <t>0,5*11,5*5*2=57,5000 [A]</t>
  </si>
  <si>
    <t>položka zahrnuje: 
- dodávku a zához lomového kamene předepsané frakce včetně mimostaveništní a vnitrostaveništní dopravy 
není-li v zadávací dokumentaci uvedeno jinak, jedná se o nakupovaný materiál</t>
  </si>
  <si>
    <t>50</t>
  </si>
  <si>
    <t>465512</t>
  </si>
  <si>
    <t>DLAŽBY Z LOMOVÉHO KAMENE NA MC</t>
  </si>
  <si>
    <t>do betonu, vč. betonových obrubníků kolem dlažeb a patek, vč. podkl. vrstev a spádování, vč. příp. spárovaní proti CHRL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</si>
  <si>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</si>
  <si>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51</t>
  </si>
  <si>
    <t>- PS-CP 0,35 kg/m2</t>
  </si>
  <si>
    <t>31*(6,6-0,5)=189,1000 [A]</t>
  </si>
  <si>
    <t>52</t>
  </si>
  <si>
    <t>574J54</t>
  </si>
  <si>
    <t>ASFALTOVÝ KOBEREC MASTIXOVÝ MODIFIK SMA 11+, 11S TL. 40MM</t>
  </si>
  <si>
    <t>vč. zatěsnení spár a jejich řezání, zálivek a předtěsnění spár dle VL a ZTKP</t>
  </si>
  <si>
    <t>53</t>
  </si>
  <si>
    <t>575D33</t>
  </si>
  <si>
    <t>LITÝ ASFALT MA I (SILNICE, DÁLNICE) 11 TL. 30MM MODIFIK</t>
  </si>
  <si>
    <t>odv. žlábek - bez posypu drtí, modifikovaný - vč. zatěsnění spár, zálivek a předtěsnění spár dle VL a ZTKP</t>
  </si>
  <si>
    <t>(31+7,07+7,23)*0,5=22,6500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</si>
  <si>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</si>
  <si>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54</t>
  </si>
  <si>
    <t>575F53</t>
  </si>
  <si>
    <t>LITÝ ASFALT MA IV (OCHRANA MOSTNÍ IZOLACE) 11 TL. 40MM MODIFIK</t>
  </si>
  <si>
    <t>modifikovaný - vč. posypu drtí, zatěsnění spár ajejich řezání, zálivek a předtěsnění spár</t>
  </si>
  <si>
    <t>31,1*6,6=205,2600 [A]</t>
  </si>
  <si>
    <t>55</t>
  </si>
  <si>
    <t>711312</t>
  </si>
  <si>
    <t>IZOLACE PODZEMNÍCH OBJEKTŮ PROTI ZEMNÍ VLHKOSTI ASFALTOVÝMI PÁSY</t>
  </si>
  <si>
    <t>OP1: (5,14*6,6)+6,3+8,5=48,7240 [A] 
OP3: (4,95*6,6)+7,71+8,5=48,8800 [B] 
Celkem: A+B=97,6040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</si>
  <si>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geotextilii, cementový potěr, izolační přizdívku</t>
  </si>
  <si>
    <t>56</t>
  </si>
  <si>
    <t>711432</t>
  </si>
  <si>
    <t>IZOLACE MOSTOVEK POD ŘÍMSOU ASFALTOVÝMI PÁSY</t>
  </si>
  <si>
    <t>ochrana asf. pásem s hliníkovou vložkou a posypem a vč. úpravy povrchu podkladu dle TKP</t>
  </si>
  <si>
    <t>(0,52+0,15)*2*(39,2+40,2)=106,3960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</si>
  <si>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lepenku s hliníkovou vložkou, litý asfalt, asfaltový beton</t>
  </si>
  <si>
    <t>57</t>
  </si>
  <si>
    <t>711442</t>
  </si>
  <si>
    <t>IZOLACE MOSTOVEK CELOPLOŠNÁ ASFALTOVÝMI PÁSY S PEČETÍCÍ VRSTVOU</t>
  </si>
  <si>
    <t>vč. úpravy povrchu podkladu dle TKP a nákladů na elektrojiskrivou zkoušku a zařízení pro odvodnění izolace</t>
  </si>
  <si>
    <t>7,6*31=235,6000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</si>
  <si>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</si>
  <si>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58</t>
  </si>
  <si>
    <t>711509</t>
  </si>
  <si>
    <t>OCHRANA IZOLACE NA POVRCHU TEXTILIÍ</t>
  </si>
  <si>
    <t>geotextilie 600 g/m2 (nebo 2 x 300 g/m2), ochrana těsnící geomembrány</t>
  </si>
  <si>
    <t>3,59*6,6+14,85+3,59*6,6+16,24=78,4780 [A]</t>
  </si>
  <si>
    <t>položka zahrnuje: 
- dodání  předepsaného ochranného materiálu 
- zřízení ochrany izolace</t>
  </si>
  <si>
    <t>59</t>
  </si>
  <si>
    <t>711510</t>
  </si>
  <si>
    <t>R</t>
  </si>
  <si>
    <t>IZOLACE GEOMEMBRÁNOU</t>
  </si>
  <si>
    <t>těsnící geomembrána, vyspádovaná se sklonem k opěře  
Geomembrána s pevností min. 20 kN/m a s protažením min. 20%</t>
  </si>
  <si>
    <t>OP1: 2,67*7,6=20,2920 [A] 
OP3: 2,67*7,6=20,2920 [B] 
Celkem: A+B=40,5840 [C]</t>
  </si>
  <si>
    <t>60</t>
  </si>
  <si>
    <t>78382</t>
  </si>
  <si>
    <t>NÁTĚRY BETON KONSTR TYP S2 (OS-B)</t>
  </si>
  <si>
    <t>nátěr hrany NK pod římsoua čel NK - dle VL 4 
viz příloha 04 a 06</t>
  </si>
  <si>
    <t>nátěr hrany NK pod římsoua čel NK - dle VL 4 
"koncové příčníky:  výška*šířka NK*počet:   
      (0,7+0,15+0,03+0,1) *7,6 * 2 =14,8960 [A] 
NK pod římsami :  
     ( 0,25+0,15+0,03+0,1)*(39,2+40,2) =42,0820 [B] 
Celkem: A+B=56,9780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</si>
  <si>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</si>
  <si>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61</t>
  </si>
  <si>
    <t>78383</t>
  </si>
  <si>
    <t>NÁTĚRY BETON KONSTR TYP S4 (OS-C)</t>
  </si>
  <si>
    <t>ochranný povlak (S4 dle TKP PK, kap. 31) 
VL4  401,01a 
,-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</si>
  <si>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ochranný povlak (S4 dle TKP PK, kap. 31) 
Římsa - P :40,21*(0,16+0,15)=12,4651 [A] 
Římsa - L : 39,2*(0,16+0,15)=12,1520 [B] 
Celkem: A+B=24,6171 [C]</t>
  </si>
  <si>
    <t>Potrubí</t>
  </si>
  <si>
    <t>62</t>
  </si>
  <si>
    <t>87533</t>
  </si>
  <si>
    <t>POTRUBÍ DREN Z TRUB PLAST DN DO 150MM</t>
  </si>
  <si>
    <t>z PVC DN 150</t>
  </si>
  <si>
    <t>5,7*2+5,9*2=23,2000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</si>
  <si>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</si>
  <si>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63</t>
  </si>
  <si>
    <t>875332</t>
  </si>
  <si>
    <t>POTRUBÍ DREN Z TRUB PLAST DN DO 150MM DĚROVANÝCH</t>
  </si>
  <si>
    <t>8,2*2=16,4000 [A]</t>
  </si>
  <si>
    <t>64</t>
  </si>
  <si>
    <t>87633</t>
  </si>
  <si>
    <t>CHRÁNIČKY Z TRUB PLASTOVÝCH DN DO 150MM</t>
  </si>
  <si>
    <t>chráničky DN110</t>
  </si>
  <si>
    <t>2*40,5=81,0000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</si>
  <si>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</si>
  <si>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65</t>
  </si>
  <si>
    <t>89536</t>
  </si>
  <si>
    <t>DRENÁŽNÍ VÝUSŤ Z PROST BETONU</t>
  </si>
  <si>
    <t>beton C 30/37 - XF4,  vyústění ve svahovém kuželu dle VL4 204.02</t>
  </si>
  <si>
    <t>položka zahrnuje: 
- dodání  čerstvého  betonu  (betonové  směsi)  požadované  kvality,  jeho  uložení  do požadovaného tvaru, ošetření a ochranu betonu,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povrchu pro položení požadované izolace, povlaků a nátěrů, případně vyspravení,  
- nátěry zabraňující soudržnost betonu a bednění,  
- opatření  povrchů  betonu  izolací  proti zemní vlhkosti v částech, kde přijdou do styku se zeminou nebo kamenivem</t>
  </si>
  <si>
    <t>66</t>
  </si>
  <si>
    <t>9112B1</t>
  </si>
  <si>
    <t>ZÁBRADLÍ MOSTNÍ SE SVISLOU VÝPLNÍ - DODÁVKA A MONTÁŽ</t>
  </si>
  <si>
    <t>vlevo: 40,31=40,3100 [A] 
vpravo: 39,1=39,1000 [B] 
Celkem: A+B=79,4100 [C]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</si>
  <si>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</si>
  <si>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67</t>
  </si>
  <si>
    <t>91345</t>
  </si>
  <si>
    <t>NIVELAČNÍ ZNAČKY KOVOVÉ</t>
  </si>
  <si>
    <t>vč. osazení</t>
  </si>
  <si>
    <t>16=16,0000 [A]</t>
  </si>
  <si>
    <t>položka zahrnuje: 
- dodání a osazení nivelační značky včetně nutných zemních prací  
- vnitrostaveništní a mimostaveništní dopravu</t>
  </si>
  <si>
    <t>68</t>
  </si>
  <si>
    <t>3,5+10,3+4,2+10,7+1,2+1,2+4,5+4,6+8,2+8,6=57,0000 [A]</t>
  </si>
  <si>
    <t>69</t>
  </si>
  <si>
    <t>OP1: 2,5+3=5,5000 [A] 
OP3: 3+2,8=5,8000 [B] 
Celkem: A+B=11,3000 [C]</t>
  </si>
  <si>
    <t>70</t>
  </si>
  <si>
    <t>93132</t>
  </si>
  <si>
    <t>TĚSNĚNÍ DILATAČ SPAR ASF ZÁLIVKOU MODIFIK</t>
  </si>
  <si>
    <t>těsnící zálivka typu N2 dle ČSN EN 14188 včetně úpravy spár a přípravy povrchu</t>
  </si>
  <si>
    <t>podél obrubníků v obrusné vrstvě:   
Římsa L : (0,015+0,021)/2*0,04*40,2=0,0289 [A] 
Římsa P : (0,015+0,021)/2*0,04*39,2=0,0282 [B] 
podél obrubníků v ochraně izolace:   
Římsa L: (0,015+0,021)/2*0,04*31,33=0,0226 [C] 
Římsa P: (0,015+0,021)/2*0,04*30,7=0,0221 [D] 
podél odvodňovacího proužku:   
Levý most:30,67*0,015*0,04*2=0,0368 [E] 
podél mostních závěrů v obrusné vrstvě:  
most:6,6*2*2*0,01*0,04=0,0106 [F] 
podél mostních závěrů v ochraně izolace:  
most: 6,6*2*2*0,01*0,04=0,0106 [G] 
Celkem: A+B+C+D+E+F+G=0,1598 [H]</t>
  </si>
  <si>
    <t>položka zahrnuje dodávku a osazení předepsaného materiálu, očištění ploch spáry před úpravou, očištění okolí spáry po úpravě 
nezahrnuje těsnící profil</t>
  </si>
  <si>
    <t>71</t>
  </si>
  <si>
    <t>93151</t>
  </si>
  <si>
    <t>MOSTNÍ ZÁVĚRY POVRCHOVÉ POSUN DO 60MM</t>
  </si>
  <si>
    <t>vč. požadavku na ochranu proti bludným proudům a podélné a příčné posuny dle TZ</t>
  </si>
  <si>
    <t>8,5*2=17,0000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</si>
  <si>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</si>
  <si>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72</t>
  </si>
  <si>
    <t>93312</t>
  </si>
  <si>
    <t>ZATĚŽOVACÍ ZKOUŠKA MOSTU STATICKÁ 1. POLE DO 500M2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</si>
  <si>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</si>
  <si>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73</t>
  </si>
  <si>
    <t>OP1: 3,5=3,5000 [A]  
OP3: 6,8=6,8000 [B] 
Celkem: A+B=10,3000 [C]</t>
  </si>
  <si>
    <t>74</t>
  </si>
  <si>
    <t>kompletní vývařiště vč. úpravy vtoku a výtoku</t>
  </si>
  <si>
    <t>75</t>
  </si>
  <si>
    <t>93650</t>
  </si>
  <si>
    <t>LETOPOČET</t>
  </si>
  <si>
    <t>vč. loga zhotovitele vč. ochrany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</si>
  <si>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</si>
  <si>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76</t>
  </si>
  <si>
    <t>936532</t>
  </si>
  <si>
    <t>MOSTNÍ ODVODŇOVACÍ SOUPRAVA 300/500</t>
  </si>
  <si>
    <t>vč. lapače splavenin, dren. plastbetonu a těsnění spár dle VL</t>
  </si>
  <si>
    <t>položka zahrnuje: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</si>
  <si>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77</t>
  </si>
  <si>
    <t>936541</t>
  </si>
  <si>
    <t>MOSTNÍ ODVODŇOVACÍ TRUBKA (POVRCHŮ IZOLACE) Z NEREZ OCELI</t>
  </si>
  <si>
    <t>10=10,0000 [A]</t>
  </si>
  <si>
    <t>položka zahrnuje: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</si>
  <si>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SO 401</t>
  </si>
  <si>
    <t>Zrušení sítě Cetin a vybudování rezervní chráničky</t>
  </si>
  <si>
    <t>Zrušení sítě</t>
  </si>
  <si>
    <t>OP1: 9*0,8*1,2*2=17,2800 [A] 
OP3: 4,5*0,8*1,2*2=8,6400 [B] 
Celkem: A+B=25,9200 [C]</t>
  </si>
  <si>
    <t>OP1: 9*0,8*1,2=8,6400 [A] 
OP3: 4,5*0,8*1,2=4,3200 [B] 
Celkem: A+B=12,9600 [C]</t>
  </si>
  <si>
    <t>17110</t>
  </si>
  <si>
    <t>ULOŽENÍ SYPANINY DO NÁSYPŮ SE ZHUTNĚNÍM</t>
  </si>
  <si>
    <t>96628</t>
  </si>
  <si>
    <t>DEMONTÁŽ KONSTRUKCÍ KOVOVÝCH V PODZEMÍ</t>
  </si>
  <si>
    <t>zrušení stávajícího vedeni metalického kabelu</t>
  </si>
  <si>
    <t>((4,5+9+29)*10)/1000=0,4250 [A]</t>
  </si>
  <si>
    <t>SO 901</t>
  </si>
  <si>
    <t>DIO</t>
  </si>
  <si>
    <t>provizorní dopravní značení zančka IS11a vč. provizorních patek a sloupků, pořízení, osazení, demontáž 
4=4,0000 [A] 
provizorní dopravní značení zančka IS11c vč. provizorních patek a sloupků, pořízení, osazení, demontáž 
3+2+2+6+2+2+3+2+2=24,0000 [B] 
provizorní dopravní značení zančka IS11c vč. provizorních patek a sloupků, pořízení, osazení, demontáž 
1=1,0000 [C] 
4+4=8,0000 [D] 
Celkem: A+B+C+D=37,0000 [E]</t>
  </si>
  <si>
    <t>žlutá čára šíře 125 mm</t>
  </si>
  <si>
    <t>45*0,125=5,6250 [A]</t>
  </si>
  <si>
    <t>915112</t>
  </si>
  <si>
    <t>VODOROVNÉ DOPRAVNÍ ZNAČENÍ BARVOU HLADKÉ - ODSTRANĚNÍ</t>
  </si>
  <si>
    <t>zahrnuje odstranění značení bez ohledu na způsob provedení (zatření, zbroušení) a odklizení vzniklé suti</t>
  </si>
  <si>
    <t>916121</t>
  </si>
  <si>
    <t>DOPRAV SVĚTLO VÝSTRAŽ SOUPRAVA 3KS - DOD A MONTÁŽ</t>
  </si>
  <si>
    <t>položka zahrnuje: 
- dodání zařízení v předepsaném provedení včetně jejich osazení 
- údržbu po celou dobu trvání funkce, náhradu zničených nebo ztracených kusů, nutnou opravu poškozených částí  
- napájení z baterie včetně záložní baterie</t>
  </si>
  <si>
    <t>916122</t>
  </si>
  <si>
    <t>DOPRAV SVĚTLO VÝSTRAŽ SOUPRAVA 3KS - MONTÁŽ S PŘESUNEM</t>
  </si>
  <si>
    <t>položka zahrnuje: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</si>
  <si>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</si>
  <si>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</si>
  <si>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2=</t>
  </si>
  <si>
    <t>916151</t>
  </si>
  <si>
    <t>SEMAFOROVÁ PŘENOSNÁ SOUPRAVA - DOD A MONTÁŽ</t>
  </si>
  <si>
    <t>položka zahrnuje: 
- dodání zařízení v předepsaném provedení včetně jejich osazení (souprava zahrnuje 2 semafory) 
- údržbu po celou dobu trvání funkce, náhradu zničených nebo ztracených kusů, nutnou opravu poškozených částí  
- napájení z baterie včetně záložní baterie</t>
  </si>
  <si>
    <t>916152</t>
  </si>
  <si>
    <t>SEMAFOROVÁ PŘENOSNÁ SOUPRAVA - MONTÁŽ S PŘESUNEM</t>
  </si>
  <si>
    <t>916153</t>
  </si>
  <si>
    <t>SEMAFOROVÁ PŘENOSNÁ SOUPRAVA - DEMONTÁŽ</t>
  </si>
  <si>
    <t>(8,95+4,2+2,5+4,1+31,584+12,391+154,608)*0,35=76,4166 [A] 
úprava koryta pod mostem a vedle OP3: (8,89*31,48)*0,35=97,95 [B] 
svah vedle OP3: 15,47*20*0,35=108,29 [C] 
Celkem: A+B+C=282,6566 [D]</t>
  </si>
  <si>
    <t>89,1+48,155=137,255 [A]</t>
  </si>
  <si>
    <t>Kabely: 4,716 [A] 
Kotvy: 12*0,035=0,42 [B] 
Celkem: A+B=5,136 [C]</t>
  </si>
  <si>
    <r>
      <t xml:space="preserve">Položka zahrnuje veškerou manipulaci s vybouranou sutí a s vybouranými hmotami vč. uložení na skládku. </t>
    </r>
    <r>
      <rPr>
        <sz val="10"/>
        <color rgb="FFFF0000"/>
        <rFont val="Arial"/>
        <family val="2"/>
      </rPr>
      <t>Poplatekza skládku je zahrnut do jednotkové ceny bourání.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</si>
</sst>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03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28575"/>
          <a:ext cx="133350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5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308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41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51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61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60" workbookViewId="0" topLeftCell="A1">
      <selection activeCell="B19" sqref="B1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 t="s">
        <v>0</v>
      </c>
      <c r="C1" s="1"/>
      <c r="D1" s="1"/>
      <c r="E1" s="1"/>
    </row>
    <row r="2" spans="1:5" ht="12.75" customHeight="1">
      <c r="A2" s="37"/>
      <c r="B2" s="38" t="s">
        <v>1</v>
      </c>
      <c r="C2" s="1"/>
      <c r="D2" s="1"/>
      <c r="E2" s="1"/>
    </row>
    <row r="3" spans="1:5" ht="20.1" customHeight="1">
      <c r="A3" s="37"/>
      <c r="B3" s="37"/>
      <c r="C3" s="1"/>
      <c r="D3" s="1"/>
      <c r="E3" s="1"/>
    </row>
    <row r="4" spans="1:5" ht="20.1" customHeight="1">
      <c r="A4" s="1"/>
      <c r="B4" s="39" t="s">
        <v>2</v>
      </c>
      <c r="C4" s="37"/>
      <c r="D4" s="37"/>
      <c r="E4" s="1"/>
    </row>
    <row r="5" spans="1:5" ht="12.75" customHeight="1">
      <c r="A5" s="1"/>
      <c r="B5" s="37" t="s">
        <v>3</v>
      </c>
      <c r="C5" s="37"/>
      <c r="D5" s="37"/>
      <c r="E5" s="1"/>
    </row>
    <row r="6" spans="1:5" ht="12.75" customHeight="1">
      <c r="A6" s="1"/>
      <c r="B6" s="3" t="s">
        <v>4</v>
      </c>
      <c r="C6" s="6">
        <f>SUM(C10:C14)</f>
        <v>0</v>
      </c>
      <c r="D6" s="1"/>
      <c r="E6" s="1"/>
    </row>
    <row r="7" spans="1:5" ht="12.75" customHeight="1">
      <c r="A7" s="1"/>
      <c r="B7" s="3" t="s">
        <v>5</v>
      </c>
      <c r="C7" s="6">
        <f>SUM(E10:E14)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28</v>
      </c>
      <c r="C10" s="16">
        <f>'SO 001_SO 001'!I3</f>
        <v>0</v>
      </c>
      <c r="D10" s="16">
        <f>0+'SO 001_SO 001'!O10+'SO 001_SO 001'!O14+'SO 001_SO 001'!O18+'SO 001_SO 001'!O22+'SO 001_SO 001'!O26+'SO 001_SO 001'!O30+'SO 001_SO 001'!O34+'SO 001_SO 001'!O38+'SO 001_SO 001'!O42+'SO 001_SO 001'!O47+'SO 001_SO 001'!O51+'SO 001_SO 001'!O55+'SO 001_SO 001'!O59+'SO 001_SO 001'!O63+'SO 001_SO 001'!O67+'SO 001_SO 001'!O72+'SO 001_SO 001'!O76+'SO 001_SO 001'!O81+'SO 001_SO 001'!O85+'SO 001_SO 001'!O90+'SO 001_SO 001'!O94+'SO 001_SO 001'!O98+'SO 001_SO 001'!O102+'SO 001_SO 001'!O106+'SO 001_SO 001'!O110+'SO 001_SO 001'!O114+'SO 001_SO 001'!O118</f>
        <v>0</v>
      </c>
      <c r="E10" s="16">
        <f>C10+D10</f>
        <v>0</v>
      </c>
    </row>
    <row r="11" spans="1:5" ht="12.75" customHeight="1">
      <c r="A11" s="15" t="s">
        <v>175</v>
      </c>
      <c r="B11" s="15" t="s">
        <v>176</v>
      </c>
      <c r="C11" s="16">
        <f>'SO 101_SO 101'!I3</f>
        <v>0</v>
      </c>
      <c r="D11" s="16">
        <f>0+'SO 101_SO 101'!O10+'SO 101_SO 101'!O14+'SO 101_SO 101'!O19+'SO 101_SO 101'!O23+'SO 101_SO 101'!O27+'SO 101_SO 101'!O31+'SO 101_SO 101'!O35+'SO 101_SO 101'!O39+'SO 101_SO 101'!O43+'SO 101_SO 101'!O47+'SO 101_SO 101'!O51+'SO 101_SO 101'!O55+'SO 101_SO 101'!O59+'SO 101_SO 101'!O64+'SO 101_SO 101'!O69+'SO 101_SO 101'!O73+'SO 101_SO 101'!O77+'SO 101_SO 101'!O81+'SO 101_SO 101'!O85+'SO 101_SO 101'!O89+'SO 101_SO 101'!O93+'SO 101_SO 101'!O97+'SO 101_SO 101'!O101+'SO 101_SO 101'!O106+'SO 101_SO 101'!O111+'SO 101_SO 101'!O115+'SO 101_SO 101'!O119+'SO 101_SO 101'!O123+'SO 101_SO 101'!O127+'SO 101_SO 101'!O131+'SO 101_SO 101'!O135+'SO 101_SO 101'!O139+'SO 101_SO 101'!O143+'SO 101_SO 101'!O147+'SO 101_SO 101'!O151+'SO 101_SO 101'!O155+'SO 101_SO 101'!O159+'SO 101_SO 101'!O163</f>
        <v>0</v>
      </c>
      <c r="E11" s="16">
        <f>C11+D11</f>
        <v>0</v>
      </c>
    </row>
    <row r="12" spans="1:5" ht="12.75" customHeight="1">
      <c r="A12" s="15" t="s">
        <v>336</v>
      </c>
      <c r="B12" s="15" t="s">
        <v>337</v>
      </c>
      <c r="C12" s="16">
        <f>'SO 201_SO 201'!I3</f>
        <v>0</v>
      </c>
      <c r="D12" s="16">
        <f>0+'SO 201_SO 201'!O10+'SO 201_SO 201'!O14+'SO 201_SO 201'!O18+'SO 201_SO 201'!O22+'SO 201_SO 201'!O26+'SO 201_SO 201'!O30+'SO 201_SO 201'!O34+'SO 201_SO 201'!O38+'SO 201_SO 201'!O42+'SO 201_SO 201'!O46+'SO 201_SO 201'!O50+'SO 201_SO 201'!O55+'SO 201_SO 201'!O59+'SO 201_SO 201'!O63+'SO 201_SO 201'!O67+'SO 201_SO 201'!O71+'SO 201_SO 201'!O75+'SO 201_SO 201'!O79+'SO 201_SO 201'!O83+'SO 201_SO 201'!O87+'SO 201_SO 201'!O92+'SO 201_SO 201'!O96+'SO 201_SO 201'!O100+'SO 201_SO 201'!O104+'SO 201_SO 201'!O108+'SO 201_SO 201'!O112+'SO 201_SO 201'!O116+'SO 201_SO 201'!O121+'SO 201_SO 201'!O125+'SO 201_SO 201'!O129+'SO 201_SO 201'!O133+'SO 201_SO 201'!O137+'SO 201_SO 201'!O141+'SO 201_SO 201'!O145+'SO 201_SO 201'!O150+'SO 201_SO 201'!O154+'SO 201_SO 201'!O158+'SO 201_SO 201'!O162+'SO 201_SO 201'!O166+'SO 201_SO 201'!O170+'SO 201_SO 201'!O174+'SO 201_SO 201'!O178+'SO 201_SO 201'!O182+'SO 201_SO 201'!O186+'SO 201_SO 201'!O190+'SO 201_SO 201'!O194+'SO 201_SO 201'!O198+'SO 201_SO 201'!O202+'SO 201_SO 201'!O206+'SO 201_SO 201'!O210+'SO 201_SO 201'!O215+'SO 201_SO 201'!O219+'SO 201_SO 201'!O223+'SO 201_SO 201'!O227+'SO 201_SO 201'!O232+'SO 201_SO 201'!O236+'SO 201_SO 201'!O240+'SO 201_SO 201'!O244+'SO 201_SO 201'!O248+'SO 201_SO 201'!O252+'SO 201_SO 201'!O256+'SO 201_SO 201'!O261+'SO 201_SO 201'!O265+'SO 201_SO 201'!O269+'SO 201_SO 201'!O273+'SO 201_SO 201'!O278+'SO 201_SO 201'!O282+'SO 201_SO 201'!O286+'SO 201_SO 201'!O290+'SO 201_SO 201'!O294+'SO 201_SO 201'!O298+'SO 201_SO 201'!O302+'SO 201_SO 201'!O306+'SO 201_SO 201'!O310+'SO 201_SO 201'!O314+'SO 201_SO 201'!O318+'SO 201_SO 201'!O322</f>
        <v>0</v>
      </c>
      <c r="E12" s="16">
        <f>C12+D12</f>
        <v>0</v>
      </c>
    </row>
    <row r="13" spans="1:5" ht="12.75" customHeight="1">
      <c r="A13" s="15" t="s">
        <v>660</v>
      </c>
      <c r="B13" s="15" t="s">
        <v>662</v>
      </c>
      <c r="C13" s="16">
        <f>'SO 401_SO 401'!I3</f>
        <v>0</v>
      </c>
      <c r="D13" s="16">
        <f>0+'SO 401_SO 401'!O10+'SO 401_SO 401'!O15+'SO 401_SO 401'!O19+'SO 401_SO 401'!O24</f>
        <v>0</v>
      </c>
      <c r="E13" s="16">
        <f>C13+D13</f>
        <v>0</v>
      </c>
    </row>
    <row r="14" spans="1:5" ht="12.75" customHeight="1">
      <c r="A14" s="15" t="s">
        <v>671</v>
      </c>
      <c r="B14" s="15" t="s">
        <v>672</v>
      </c>
      <c r="C14" s="16">
        <f>'SO 901_SO 901'!I3</f>
        <v>0</v>
      </c>
      <c r="D14" s="16">
        <f>0+'SO 901_SO 901'!O10+'SO 901_SO 901'!O14+'SO 901_SO 901'!O18+'SO 901_SO 901'!O22+'SO 901_SO 901'!O26+'SO 901_SO 901'!O30+'SO 901_SO 901'!O34+'SO 901_SO 901'!O38+'SO 901_SO 901'!O42</f>
        <v>0</v>
      </c>
      <c r="E14" s="16">
        <f>C14+D14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="60" workbookViewId="0" topLeftCell="B1">
      <pane ySplit="8" topLeftCell="A61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19</v>
      </c>
      <c r="I3" s="33">
        <f>0+I9+I46+I71+I80+I89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19</v>
      </c>
      <c r="D4" s="37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19</v>
      </c>
      <c r="D5" s="43"/>
      <c r="E5" s="14" t="s">
        <v>28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0+I10+I14+I18+I22+I26+I30+I34+I38+I42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24" t="s">
        <v>51</v>
      </c>
      <c r="G10" s="25">
        <v>3132.102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53</v>
      </c>
    </row>
    <row r="12" spans="1:5" ht="178.5" customHeight="1">
      <c r="A12" s="29" t="s">
        <v>54</v>
      </c>
      <c r="E12" s="30" t="s">
        <v>55</v>
      </c>
    </row>
    <row r="13" spans="1:5" ht="12.75" customHeight="1">
      <c r="A13" t="s">
        <v>56</v>
      </c>
      <c r="E13" s="28" t="s">
        <v>57</v>
      </c>
    </row>
    <row r="14" spans="1:16" ht="12.75" customHeight="1">
      <c r="A14" s="17" t="s">
        <v>48</v>
      </c>
      <c r="B14" s="22" t="s">
        <v>27</v>
      </c>
      <c r="C14" s="22" t="s">
        <v>58</v>
      </c>
      <c r="D14" s="17" t="s">
        <v>15</v>
      </c>
      <c r="E14" s="23" t="s">
        <v>59</v>
      </c>
      <c r="F14" s="24" t="s">
        <v>60</v>
      </c>
      <c r="G14" s="25">
        <v>273.274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 customHeight="1">
      <c r="A15" s="27" t="s">
        <v>52</v>
      </c>
      <c r="E15" s="28" t="s">
        <v>61</v>
      </c>
    </row>
    <row r="16" spans="1:5" ht="102" customHeight="1">
      <c r="A16" s="29" t="s">
        <v>54</v>
      </c>
      <c r="E16" s="30" t="s">
        <v>62</v>
      </c>
    </row>
    <row r="17" spans="1:5" ht="12.75" customHeight="1">
      <c r="A17" t="s">
        <v>56</v>
      </c>
      <c r="E17" s="28" t="s">
        <v>57</v>
      </c>
    </row>
    <row r="18" spans="1:16" ht="12.75" customHeight="1">
      <c r="A18" s="17" t="s">
        <v>48</v>
      </c>
      <c r="B18" s="22" t="s">
        <v>26</v>
      </c>
      <c r="C18" s="22" t="s">
        <v>63</v>
      </c>
      <c r="D18" s="17" t="s">
        <v>15</v>
      </c>
      <c r="E18" s="23" t="s">
        <v>64</v>
      </c>
      <c r="F18" s="24" t="s">
        <v>51</v>
      </c>
      <c r="G18" s="25">
        <v>2.223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5" ht="12.75" customHeight="1">
      <c r="A19" s="27" t="s">
        <v>52</v>
      </c>
      <c r="E19" s="28" t="s">
        <v>15</v>
      </c>
    </row>
    <row r="20" spans="1:5" ht="12.75" customHeight="1">
      <c r="A20" s="29" t="s">
        <v>54</v>
      </c>
      <c r="E20" s="30" t="s">
        <v>65</v>
      </c>
    </row>
    <row r="21" spans="1:5" ht="12.75" customHeight="1">
      <c r="A21" t="s">
        <v>56</v>
      </c>
      <c r="E21" s="28" t="s">
        <v>57</v>
      </c>
    </row>
    <row r="22" spans="1:16" ht="12.75" customHeight="1">
      <c r="A22" s="17" t="s">
        <v>48</v>
      </c>
      <c r="B22" s="22" t="s">
        <v>36</v>
      </c>
      <c r="C22" s="22" t="s">
        <v>66</v>
      </c>
      <c r="D22" s="17" t="s">
        <v>15</v>
      </c>
      <c r="E22" s="23" t="s">
        <v>67</v>
      </c>
      <c r="F22" s="24" t="s">
        <v>68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 customHeight="1">
      <c r="A23" s="27" t="s">
        <v>52</v>
      </c>
      <c r="E23" s="28" t="s">
        <v>15</v>
      </c>
    </row>
    <row r="24" spans="1:5" ht="12.75" customHeight="1">
      <c r="A24" s="29" t="s">
        <v>54</v>
      </c>
      <c r="E24" s="30" t="s">
        <v>69</v>
      </c>
    </row>
    <row r="25" spans="1:5" ht="12.75" customHeight="1">
      <c r="A25" t="s">
        <v>56</v>
      </c>
      <c r="E25" s="28" t="s">
        <v>70</v>
      </c>
    </row>
    <row r="26" spans="1:16" ht="12.75" customHeight="1">
      <c r="A26" s="17" t="s">
        <v>48</v>
      </c>
      <c r="B26" s="22" t="s">
        <v>38</v>
      </c>
      <c r="C26" s="22" t="s">
        <v>71</v>
      </c>
      <c r="D26" s="17" t="s">
        <v>15</v>
      </c>
      <c r="E26" s="23" t="s">
        <v>72</v>
      </c>
      <c r="F26" s="24" t="s">
        <v>68</v>
      </c>
      <c r="G26" s="25">
        <v>1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 customHeight="1">
      <c r="A27" s="27" t="s">
        <v>52</v>
      </c>
      <c r="E27" s="28" t="s">
        <v>15</v>
      </c>
    </row>
    <row r="28" spans="1:5" ht="12.75" customHeight="1">
      <c r="A28" s="29" t="s">
        <v>54</v>
      </c>
      <c r="E28" s="30" t="s">
        <v>69</v>
      </c>
    </row>
    <row r="29" spans="1:5" ht="12.75" customHeight="1">
      <c r="A29" t="s">
        <v>56</v>
      </c>
      <c r="E29" s="28" t="s">
        <v>73</v>
      </c>
    </row>
    <row r="30" spans="1:16" ht="12.75" customHeight="1">
      <c r="A30" s="17" t="s">
        <v>48</v>
      </c>
      <c r="B30" s="22" t="s">
        <v>40</v>
      </c>
      <c r="C30" s="22" t="s">
        <v>74</v>
      </c>
      <c r="D30" s="17" t="s">
        <v>15</v>
      </c>
      <c r="E30" s="23" t="s">
        <v>75</v>
      </c>
      <c r="F30" s="24" t="s">
        <v>68</v>
      </c>
      <c r="G30" s="25">
        <v>1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 customHeight="1">
      <c r="A31" s="27" t="s">
        <v>52</v>
      </c>
      <c r="E31" s="28" t="s">
        <v>15</v>
      </c>
    </row>
    <row r="32" spans="1:5" ht="12.75" customHeight="1">
      <c r="A32" s="29" t="s">
        <v>54</v>
      </c>
      <c r="E32" s="30" t="s">
        <v>69</v>
      </c>
    </row>
    <row r="33" spans="1:5" ht="12.75" customHeight="1">
      <c r="A33" t="s">
        <v>56</v>
      </c>
      <c r="E33" s="28" t="s">
        <v>76</v>
      </c>
    </row>
    <row r="34" spans="1:16" ht="12.75" customHeight="1">
      <c r="A34" s="17" t="s">
        <v>48</v>
      </c>
      <c r="B34" s="22" t="s">
        <v>77</v>
      </c>
      <c r="C34" s="22" t="s">
        <v>78</v>
      </c>
      <c r="D34" s="17" t="s">
        <v>15</v>
      </c>
      <c r="E34" s="23" t="s">
        <v>79</v>
      </c>
      <c r="F34" s="24" t="s">
        <v>80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 customHeight="1">
      <c r="A35" s="27" t="s">
        <v>52</v>
      </c>
      <c r="E35" s="28" t="s">
        <v>15</v>
      </c>
    </row>
    <row r="36" spans="1:5" ht="12.75" customHeight="1">
      <c r="A36" s="29" t="s">
        <v>54</v>
      </c>
      <c r="E36" s="30" t="s">
        <v>69</v>
      </c>
    </row>
    <row r="37" spans="1:5" ht="12.75" customHeight="1">
      <c r="A37" t="s">
        <v>56</v>
      </c>
      <c r="E37" s="28" t="s">
        <v>76</v>
      </c>
    </row>
    <row r="38" spans="1:16" ht="12.75" customHeight="1">
      <c r="A38" s="17" t="s">
        <v>48</v>
      </c>
      <c r="B38" s="22" t="s">
        <v>81</v>
      </c>
      <c r="C38" s="22" t="s">
        <v>82</v>
      </c>
      <c r="D38" s="17" t="s">
        <v>15</v>
      </c>
      <c r="E38" s="23" t="s">
        <v>83</v>
      </c>
      <c r="F38" s="24" t="s">
        <v>68</v>
      </c>
      <c r="G38" s="25">
        <v>1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 customHeight="1">
      <c r="A39" s="27" t="s">
        <v>52</v>
      </c>
      <c r="E39" s="28" t="s">
        <v>15</v>
      </c>
    </row>
    <row r="40" spans="1:5" ht="12.75" customHeight="1">
      <c r="A40" s="29" t="s">
        <v>54</v>
      </c>
      <c r="E40" s="30" t="s">
        <v>69</v>
      </c>
    </row>
    <row r="41" spans="1:5" ht="12.75" customHeight="1">
      <c r="A41" t="s">
        <v>56</v>
      </c>
      <c r="E41" s="28" t="s">
        <v>76</v>
      </c>
    </row>
    <row r="42" spans="1:16" ht="12.75" customHeight="1">
      <c r="A42" s="17" t="s">
        <v>48</v>
      </c>
      <c r="B42" s="22" t="s">
        <v>43</v>
      </c>
      <c r="C42" s="22" t="s">
        <v>84</v>
      </c>
      <c r="D42" s="17" t="s">
        <v>15</v>
      </c>
      <c r="E42" s="23" t="s">
        <v>85</v>
      </c>
      <c r="F42" s="24" t="s">
        <v>68</v>
      </c>
      <c r="G42" s="25">
        <v>1</v>
      </c>
      <c r="H42" s="26"/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 customHeight="1">
      <c r="A43" s="27" t="s">
        <v>52</v>
      </c>
      <c r="E43" s="28" t="s">
        <v>15</v>
      </c>
    </row>
    <row r="44" spans="1:5" ht="12.75" customHeight="1">
      <c r="A44" s="29" t="s">
        <v>54</v>
      </c>
      <c r="E44" s="30" t="s">
        <v>69</v>
      </c>
    </row>
    <row r="45" spans="1:5" ht="12.75" customHeight="1">
      <c r="A45" t="s">
        <v>56</v>
      </c>
      <c r="E45" s="28" t="s">
        <v>86</v>
      </c>
    </row>
    <row r="46" spans="1:9" ht="12.75" customHeight="1">
      <c r="A46" s="5" t="s">
        <v>46</v>
      </c>
      <c r="B46" s="5"/>
      <c r="C46" s="31" t="s">
        <v>32</v>
      </c>
      <c r="D46" s="5"/>
      <c r="E46" s="20" t="s">
        <v>87</v>
      </c>
      <c r="F46" s="5"/>
      <c r="G46" s="5"/>
      <c r="H46" s="5"/>
      <c r="I46" s="32">
        <f>0+I47+I51+I55+I59+I63+I67</f>
        <v>0</v>
      </c>
    </row>
    <row r="47" spans="1:16" ht="12.75" customHeight="1">
      <c r="A47" s="17" t="s">
        <v>48</v>
      </c>
      <c r="B47" s="22" t="s">
        <v>45</v>
      </c>
      <c r="C47" s="22" t="s">
        <v>88</v>
      </c>
      <c r="D47" s="17" t="s">
        <v>15</v>
      </c>
      <c r="E47" s="23" t="s">
        <v>89</v>
      </c>
      <c r="F47" s="24" t="s">
        <v>60</v>
      </c>
      <c r="G47" s="25">
        <v>43.924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 customHeight="1">
      <c r="A48" s="27" t="s">
        <v>52</v>
      </c>
      <c r="E48" s="28" t="s">
        <v>15</v>
      </c>
    </row>
    <row r="49" spans="1:5" ht="12.75" customHeight="1">
      <c r="A49" s="29" t="s">
        <v>54</v>
      </c>
      <c r="E49" s="30" t="s">
        <v>90</v>
      </c>
    </row>
    <row r="50" spans="1:5" ht="12.75" customHeight="1">
      <c r="A50" t="s">
        <v>56</v>
      </c>
      <c r="E50" s="28" t="s">
        <v>91</v>
      </c>
    </row>
    <row r="51" spans="1:16" ht="12.75" customHeight="1">
      <c r="A51" s="17" t="s">
        <v>48</v>
      </c>
      <c r="B51" s="22" t="s">
        <v>92</v>
      </c>
      <c r="C51" s="22" t="s">
        <v>93</v>
      </c>
      <c r="D51" s="17" t="s">
        <v>15</v>
      </c>
      <c r="E51" s="23" t="s">
        <v>94</v>
      </c>
      <c r="F51" s="24" t="s">
        <v>60</v>
      </c>
      <c r="G51" s="25">
        <v>46.98</v>
      </c>
      <c r="H51" s="26"/>
      <c r="I51" s="26">
        <f>ROUND(ROUND(H51,2)*ROUND(G51,3),2)</f>
        <v>0</v>
      </c>
      <c r="O51">
        <f>(I51*21)/100</f>
        <v>0</v>
      </c>
      <c r="P51" t="s">
        <v>27</v>
      </c>
    </row>
    <row r="52" spans="1:5" ht="12.75" customHeight="1">
      <c r="A52" s="27" t="s">
        <v>52</v>
      </c>
      <c r="E52" s="28" t="s">
        <v>15</v>
      </c>
    </row>
    <row r="53" spans="1:5" ht="12.75" customHeight="1">
      <c r="A53" s="29" t="s">
        <v>54</v>
      </c>
      <c r="E53" s="30" t="s">
        <v>95</v>
      </c>
    </row>
    <row r="54" spans="1:5" ht="293.25" customHeight="1">
      <c r="A54" t="s">
        <v>56</v>
      </c>
      <c r="E54" s="28" t="s">
        <v>96</v>
      </c>
    </row>
    <row r="55" spans="1:16" ht="12.75" customHeight="1">
      <c r="A55" s="17" t="s">
        <v>48</v>
      </c>
      <c r="B55" s="22" t="s">
        <v>97</v>
      </c>
      <c r="C55" s="22" t="s">
        <v>98</v>
      </c>
      <c r="D55" s="17" t="s">
        <v>15</v>
      </c>
      <c r="E55" s="23" t="s">
        <v>99</v>
      </c>
      <c r="F55" s="24" t="s">
        <v>60</v>
      </c>
      <c r="G55" s="25">
        <v>2727.338</v>
      </c>
      <c r="H55" s="26"/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 customHeight="1">
      <c r="A56" s="27" t="s">
        <v>52</v>
      </c>
      <c r="E56" s="28" t="s">
        <v>15</v>
      </c>
    </row>
    <row r="57" spans="1:5" ht="165.75" customHeight="1">
      <c r="A57" s="29" t="s">
        <v>54</v>
      </c>
      <c r="E57" s="30" t="s">
        <v>100</v>
      </c>
    </row>
    <row r="58" spans="1:5" ht="255" customHeight="1">
      <c r="A58" t="s">
        <v>56</v>
      </c>
      <c r="E58" s="28" t="s">
        <v>101</v>
      </c>
    </row>
    <row r="59" spans="1:16" ht="12.75" customHeight="1">
      <c r="A59" s="17" t="s">
        <v>48</v>
      </c>
      <c r="B59" s="22" t="s">
        <v>102</v>
      </c>
      <c r="C59" s="22" t="s">
        <v>103</v>
      </c>
      <c r="D59" s="17" t="s">
        <v>15</v>
      </c>
      <c r="E59" s="23" t="s">
        <v>104</v>
      </c>
      <c r="F59" s="24" t="s">
        <v>60</v>
      </c>
      <c r="G59" s="25">
        <v>120.45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 customHeight="1">
      <c r="A60" s="27" t="s">
        <v>52</v>
      </c>
      <c r="E60" s="28" t="s">
        <v>15</v>
      </c>
    </row>
    <row r="61" spans="1:5" ht="12.75" customHeight="1">
      <c r="A61" s="29" t="s">
        <v>54</v>
      </c>
      <c r="E61" s="30" t="s">
        <v>105</v>
      </c>
    </row>
    <row r="62" spans="1:5" ht="229.5" customHeight="1">
      <c r="A62" t="s">
        <v>56</v>
      </c>
      <c r="E62" s="28" t="s">
        <v>106</v>
      </c>
    </row>
    <row r="63" spans="1:16" ht="12.75" customHeight="1">
      <c r="A63" s="17" t="s">
        <v>48</v>
      </c>
      <c r="B63" s="22" t="s">
        <v>107</v>
      </c>
      <c r="C63" s="22" t="s">
        <v>108</v>
      </c>
      <c r="D63" s="17" t="s">
        <v>15</v>
      </c>
      <c r="E63" s="23" t="s">
        <v>109</v>
      </c>
      <c r="F63" s="24" t="s">
        <v>60</v>
      </c>
      <c r="G63" s="25">
        <v>72.75</v>
      </c>
      <c r="H63" s="26"/>
      <c r="I63" s="26">
        <f>ROUND(ROUND(H63,2)*ROUND(G63,3),2)</f>
        <v>0</v>
      </c>
      <c r="O63">
        <f>(I63*21)/100</f>
        <v>0</v>
      </c>
      <c r="P63" t="s">
        <v>27</v>
      </c>
    </row>
    <row r="64" spans="1:5" ht="12.75" customHeight="1">
      <c r="A64" s="27" t="s">
        <v>52</v>
      </c>
      <c r="E64" s="28" t="s">
        <v>15</v>
      </c>
    </row>
    <row r="65" spans="1:5" ht="12.75" customHeight="1">
      <c r="A65" s="29" t="s">
        <v>54</v>
      </c>
      <c r="E65" s="30" t="s">
        <v>110</v>
      </c>
    </row>
    <row r="66" spans="1:5" ht="229.5" customHeight="1">
      <c r="A66" t="s">
        <v>56</v>
      </c>
      <c r="E66" s="28" t="s">
        <v>111</v>
      </c>
    </row>
    <row r="67" spans="1:16" ht="12.75" customHeight="1">
      <c r="A67" s="17" t="s">
        <v>48</v>
      </c>
      <c r="B67" s="22" t="s">
        <v>112</v>
      </c>
      <c r="C67" s="22" t="s">
        <v>113</v>
      </c>
      <c r="D67" s="17" t="s">
        <v>15</v>
      </c>
      <c r="E67" s="23" t="s">
        <v>114</v>
      </c>
      <c r="F67" s="24" t="s">
        <v>60</v>
      </c>
      <c r="G67" s="25">
        <v>14.55</v>
      </c>
      <c r="H67" s="26"/>
      <c r="I67" s="26">
        <f>ROUND(ROUND(H67,2)*ROUND(G67,3),2)</f>
        <v>0</v>
      </c>
      <c r="O67">
        <f>(I67*21)/100</f>
        <v>0</v>
      </c>
      <c r="P67" t="s">
        <v>27</v>
      </c>
    </row>
    <row r="68" spans="1:5" ht="12.75" customHeight="1">
      <c r="A68" s="27" t="s">
        <v>52</v>
      </c>
      <c r="E68" s="28" t="s">
        <v>15</v>
      </c>
    </row>
    <row r="69" spans="1:5" ht="12.75" customHeight="1">
      <c r="A69" s="29" t="s">
        <v>54</v>
      </c>
      <c r="E69" s="30" t="s">
        <v>115</v>
      </c>
    </row>
    <row r="70" spans="1:5" ht="229.5" customHeight="1">
      <c r="A70" t="s">
        <v>56</v>
      </c>
      <c r="E70" s="28" t="s">
        <v>111</v>
      </c>
    </row>
    <row r="71" spans="1:9" ht="12.75" customHeight="1">
      <c r="A71" s="5" t="s">
        <v>46</v>
      </c>
      <c r="B71" s="5"/>
      <c r="C71" s="31" t="s">
        <v>27</v>
      </c>
      <c r="D71" s="5"/>
      <c r="E71" s="20" t="s">
        <v>116</v>
      </c>
      <c r="F71" s="5"/>
      <c r="G71" s="5"/>
      <c r="H71" s="5"/>
      <c r="I71" s="32">
        <f>0+I72+I76</f>
        <v>0</v>
      </c>
    </row>
    <row r="72" spans="1:16" ht="12.75" customHeight="1">
      <c r="A72" s="17" t="s">
        <v>48</v>
      </c>
      <c r="B72" s="22" t="s">
        <v>117</v>
      </c>
      <c r="C72" s="22" t="s">
        <v>118</v>
      </c>
      <c r="D72" s="17" t="s">
        <v>15</v>
      </c>
      <c r="E72" s="23" t="s">
        <v>119</v>
      </c>
      <c r="F72" s="24" t="s">
        <v>51</v>
      </c>
      <c r="G72" s="25">
        <v>29.04</v>
      </c>
      <c r="H72" s="26"/>
      <c r="I72" s="26">
        <f>ROUND(ROUND(H72,2)*ROUND(G72,3),2)</f>
        <v>0</v>
      </c>
      <c r="O72">
        <f>(I72*21)/100</f>
        <v>0</v>
      </c>
      <c r="P72" t="s">
        <v>27</v>
      </c>
    </row>
    <row r="73" spans="1:5" ht="12.75" customHeight="1">
      <c r="A73" s="27" t="s">
        <v>52</v>
      </c>
      <c r="E73" s="28" t="s">
        <v>15</v>
      </c>
    </row>
    <row r="74" spans="1:5" ht="12.75" customHeight="1">
      <c r="A74" s="29" t="s">
        <v>54</v>
      </c>
      <c r="E74" s="30" t="s">
        <v>120</v>
      </c>
    </row>
    <row r="75" spans="1:5" ht="280.5" customHeight="1">
      <c r="A75" t="s">
        <v>56</v>
      </c>
      <c r="E75" s="28" t="s">
        <v>121</v>
      </c>
    </row>
    <row r="76" spans="1:16" ht="12.75" customHeight="1">
      <c r="A76" s="17" t="s">
        <v>48</v>
      </c>
      <c r="B76" s="22" t="s">
        <v>122</v>
      </c>
      <c r="C76" s="22" t="s">
        <v>123</v>
      </c>
      <c r="D76" s="17" t="s">
        <v>15</v>
      </c>
      <c r="E76" s="23" t="s">
        <v>124</v>
      </c>
      <c r="F76" s="24" t="s">
        <v>51</v>
      </c>
      <c r="G76" s="25">
        <v>29.04</v>
      </c>
      <c r="H76" s="26"/>
      <c r="I76" s="26">
        <f>ROUND(ROUND(H76,2)*ROUND(G76,3),2)</f>
        <v>0</v>
      </c>
      <c r="O76">
        <f>(I76*21)/100</f>
        <v>0</v>
      </c>
      <c r="P76" t="s">
        <v>27</v>
      </c>
    </row>
    <row r="77" spans="1:5" ht="12.75" customHeight="1">
      <c r="A77" s="27" t="s">
        <v>52</v>
      </c>
      <c r="E77" s="28" t="s">
        <v>15</v>
      </c>
    </row>
    <row r="78" spans="1:5" ht="12.75" customHeight="1">
      <c r="A78" s="29" t="s">
        <v>54</v>
      </c>
      <c r="E78" s="30" t="s">
        <v>120</v>
      </c>
    </row>
    <row r="79" spans="1:5" ht="12.75" customHeight="1">
      <c r="A79" t="s">
        <v>56</v>
      </c>
      <c r="E79" s="28" t="s">
        <v>125</v>
      </c>
    </row>
    <row r="80" spans="1:9" ht="12.75" customHeight="1">
      <c r="A80" s="5" t="s">
        <v>46</v>
      </c>
      <c r="B80" s="5"/>
      <c r="C80" s="31" t="s">
        <v>36</v>
      </c>
      <c r="D80" s="5"/>
      <c r="E80" s="20" t="s">
        <v>126</v>
      </c>
      <c r="F80" s="5"/>
      <c r="G80" s="5"/>
      <c r="H80" s="5"/>
      <c r="I80" s="32">
        <f>0+I81+I85</f>
        <v>0</v>
      </c>
    </row>
    <row r="81" spans="1:16" ht="12.75" customHeight="1">
      <c r="A81" s="17" t="s">
        <v>48</v>
      </c>
      <c r="B81" s="22" t="s">
        <v>127</v>
      </c>
      <c r="C81" s="22" t="s">
        <v>128</v>
      </c>
      <c r="D81" s="17" t="s">
        <v>15</v>
      </c>
      <c r="E81" s="23" t="s">
        <v>129</v>
      </c>
      <c r="F81" s="24" t="s">
        <v>60</v>
      </c>
      <c r="G81" s="25">
        <v>48.155</v>
      </c>
      <c r="H81" s="26"/>
      <c r="I81" s="26">
        <f>ROUND(ROUND(H81,2)*ROUND(G81,3),2)</f>
        <v>0</v>
      </c>
      <c r="O81">
        <f>(I81*21)/100</f>
        <v>0</v>
      </c>
      <c r="P81" t="s">
        <v>27</v>
      </c>
    </row>
    <row r="82" spans="1:5" ht="12.75" customHeight="1">
      <c r="A82" s="27" t="s">
        <v>52</v>
      </c>
      <c r="E82" s="28" t="s">
        <v>15</v>
      </c>
    </row>
    <row r="83" spans="1:5" ht="12.75" customHeight="1">
      <c r="A83" s="29" t="s">
        <v>54</v>
      </c>
      <c r="E83" s="30" t="s">
        <v>130</v>
      </c>
    </row>
    <row r="84" spans="1:5" ht="242.25" customHeight="1">
      <c r="A84" t="s">
        <v>56</v>
      </c>
      <c r="E84" s="28" t="s">
        <v>131</v>
      </c>
    </row>
    <row r="85" spans="1:16" ht="12.75" customHeight="1">
      <c r="A85" s="17" t="s">
        <v>48</v>
      </c>
      <c r="B85" s="22" t="s">
        <v>132</v>
      </c>
      <c r="C85" s="22" t="s">
        <v>133</v>
      </c>
      <c r="D85" s="17" t="s">
        <v>15</v>
      </c>
      <c r="E85" s="23" t="s">
        <v>134</v>
      </c>
      <c r="F85" s="24" t="s">
        <v>135</v>
      </c>
      <c r="G85" s="25">
        <v>120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5" ht="12.75" customHeight="1">
      <c r="A86" s="27" t="s">
        <v>52</v>
      </c>
      <c r="E86" s="28" t="s">
        <v>15</v>
      </c>
    </row>
    <row r="87" spans="1:5" ht="12.75" customHeight="1">
      <c r="A87" s="29" t="s">
        <v>54</v>
      </c>
      <c r="E87" s="30" t="s">
        <v>136</v>
      </c>
    </row>
    <row r="88" spans="1:5" ht="89.25" customHeight="1">
      <c r="A88" t="s">
        <v>56</v>
      </c>
      <c r="E88" s="28" t="s">
        <v>137</v>
      </c>
    </row>
    <row r="89" spans="1:9" ht="12.75" customHeight="1">
      <c r="A89" s="5" t="s">
        <v>46</v>
      </c>
      <c r="B89" s="5"/>
      <c r="C89" s="31" t="s">
        <v>43</v>
      </c>
      <c r="D89" s="5"/>
      <c r="E89" s="20" t="s">
        <v>138</v>
      </c>
      <c r="F89" s="5"/>
      <c r="G89" s="5"/>
      <c r="H89" s="5"/>
      <c r="I89" s="32">
        <f>0+I90+I94+I98+I102+I106+I110+I114+I118</f>
        <v>0</v>
      </c>
    </row>
    <row r="90" spans="1:16" ht="12.75" customHeight="1">
      <c r="A90" s="17" t="s">
        <v>48</v>
      </c>
      <c r="B90" s="22" t="s">
        <v>139</v>
      </c>
      <c r="C90" s="22" t="s">
        <v>140</v>
      </c>
      <c r="D90" s="17" t="s">
        <v>15</v>
      </c>
      <c r="E90" s="23" t="s">
        <v>141</v>
      </c>
      <c r="F90" s="24" t="s">
        <v>142</v>
      </c>
      <c r="G90" s="25">
        <v>79.3</v>
      </c>
      <c r="H90" s="26"/>
      <c r="I90" s="26">
        <f>ROUND(ROUND(H90,2)*ROUND(G90,3),2)</f>
        <v>0</v>
      </c>
      <c r="O90">
        <f>(I90*21)/100</f>
        <v>0</v>
      </c>
      <c r="P90" t="s">
        <v>27</v>
      </c>
    </row>
    <row r="91" spans="1:5" ht="12.75" customHeight="1">
      <c r="A91" s="27" t="s">
        <v>52</v>
      </c>
      <c r="E91" s="28" t="s">
        <v>15</v>
      </c>
    </row>
    <row r="92" spans="1:5" ht="38.25" customHeight="1">
      <c r="A92" s="29" t="s">
        <v>54</v>
      </c>
      <c r="E92" s="30" t="s">
        <v>143</v>
      </c>
    </row>
    <row r="93" spans="1:5" ht="38.25" customHeight="1">
      <c r="A93" t="s">
        <v>56</v>
      </c>
      <c r="E93" s="28" t="s">
        <v>144</v>
      </c>
    </row>
    <row r="94" spans="1:16" ht="12.75" customHeight="1">
      <c r="A94" s="17" t="s">
        <v>48</v>
      </c>
      <c r="B94" s="22" t="s">
        <v>145</v>
      </c>
      <c r="C94" s="22" t="s">
        <v>146</v>
      </c>
      <c r="D94" s="17" t="s">
        <v>15</v>
      </c>
      <c r="E94" s="23" t="s">
        <v>147</v>
      </c>
      <c r="F94" s="24" t="s">
        <v>142</v>
      </c>
      <c r="G94" s="25">
        <v>74</v>
      </c>
      <c r="H94" s="26"/>
      <c r="I94" s="26">
        <f>ROUND(ROUND(H94,2)*ROUND(G94,3),2)</f>
        <v>0</v>
      </c>
      <c r="O94">
        <f>(I94*21)/100</f>
        <v>0</v>
      </c>
      <c r="P94" t="s">
        <v>27</v>
      </c>
    </row>
    <row r="95" spans="1:5" ht="12.75" customHeight="1">
      <c r="A95" s="27" t="s">
        <v>52</v>
      </c>
      <c r="E95" s="28" t="s">
        <v>15</v>
      </c>
    </row>
    <row r="96" spans="1:5" ht="38.25" customHeight="1">
      <c r="A96" s="29" t="s">
        <v>54</v>
      </c>
      <c r="E96" s="30" t="s">
        <v>148</v>
      </c>
    </row>
    <row r="97" spans="1:5" ht="38.25" customHeight="1">
      <c r="A97" t="s">
        <v>56</v>
      </c>
      <c r="E97" s="28" t="s">
        <v>144</v>
      </c>
    </row>
    <row r="98" spans="1:16" ht="12.75" customHeight="1">
      <c r="A98" s="17" t="s">
        <v>48</v>
      </c>
      <c r="B98" s="22" t="s">
        <v>149</v>
      </c>
      <c r="C98" s="22" t="s">
        <v>150</v>
      </c>
      <c r="D98" s="17" t="s">
        <v>15</v>
      </c>
      <c r="E98" s="23" t="s">
        <v>151</v>
      </c>
      <c r="F98" s="24" t="s">
        <v>142</v>
      </c>
      <c r="G98" s="25">
        <v>120</v>
      </c>
      <c r="H98" s="26"/>
      <c r="I98" s="26">
        <f>ROUND(ROUND(H98,2)*ROUND(G98,3),2)</f>
        <v>0</v>
      </c>
      <c r="O98">
        <f>(I98*21)/100</f>
        <v>0</v>
      </c>
      <c r="P98" t="s">
        <v>27</v>
      </c>
    </row>
    <row r="99" spans="1:5" ht="12.75" customHeight="1">
      <c r="A99" s="27" t="s">
        <v>52</v>
      </c>
      <c r="E99" s="28" t="s">
        <v>15</v>
      </c>
    </row>
    <row r="100" spans="1:5" ht="12.75" customHeight="1">
      <c r="A100" s="29" t="s">
        <v>54</v>
      </c>
      <c r="E100" s="30" t="s">
        <v>152</v>
      </c>
    </row>
    <row r="101" spans="1:5" ht="38.25" customHeight="1">
      <c r="A101" t="s">
        <v>56</v>
      </c>
      <c r="E101" s="28" t="s">
        <v>153</v>
      </c>
    </row>
    <row r="102" spans="1:16" ht="12.75" customHeight="1">
      <c r="A102" s="17" t="s">
        <v>48</v>
      </c>
      <c r="B102" s="22" t="s">
        <v>154</v>
      </c>
      <c r="C102" s="22" t="s">
        <v>155</v>
      </c>
      <c r="D102" s="17" t="s">
        <v>15</v>
      </c>
      <c r="E102" s="23" t="s">
        <v>156</v>
      </c>
      <c r="F102" s="24" t="s">
        <v>142</v>
      </c>
      <c r="G102" s="25">
        <v>120</v>
      </c>
      <c r="H102" s="26"/>
      <c r="I102" s="26">
        <f>ROUND(ROUND(H102,2)*ROUND(G102,3),2)</f>
        <v>0</v>
      </c>
      <c r="O102">
        <f>(I102*21)/100</f>
        <v>0</v>
      </c>
      <c r="P102" t="s">
        <v>27</v>
      </c>
    </row>
    <row r="103" spans="1:5" ht="12.75" customHeight="1">
      <c r="A103" s="27" t="s">
        <v>52</v>
      </c>
      <c r="E103" s="28" t="s">
        <v>15</v>
      </c>
    </row>
    <row r="104" spans="1:5" ht="12.75" customHeight="1">
      <c r="A104" s="29" t="s">
        <v>54</v>
      </c>
      <c r="E104" s="30" t="s">
        <v>152</v>
      </c>
    </row>
    <row r="105" spans="1:5" ht="12.75" customHeight="1">
      <c r="A105" t="s">
        <v>56</v>
      </c>
      <c r="E105" s="28" t="s">
        <v>157</v>
      </c>
    </row>
    <row r="106" spans="1:16" ht="12.75" customHeight="1">
      <c r="A106" s="17" t="s">
        <v>48</v>
      </c>
      <c r="B106" s="22" t="s">
        <v>158</v>
      </c>
      <c r="C106" s="22" t="s">
        <v>159</v>
      </c>
      <c r="D106" s="17" t="s">
        <v>15</v>
      </c>
      <c r="E106" s="23" t="s">
        <v>160</v>
      </c>
      <c r="F106" s="24" t="s">
        <v>60</v>
      </c>
      <c r="G106" s="25">
        <v>157.084</v>
      </c>
      <c r="H106" s="26"/>
      <c r="I106" s="26">
        <f>ROUND(ROUND(H106,2)*ROUND(G106,3),2)</f>
        <v>0</v>
      </c>
      <c r="O106">
        <f>(I106*21)/100</f>
        <v>0</v>
      </c>
      <c r="P106" t="s">
        <v>27</v>
      </c>
    </row>
    <row r="107" spans="1:5" ht="12.75" customHeight="1">
      <c r="A107" s="27" t="s">
        <v>52</v>
      </c>
      <c r="E107" s="28" t="s">
        <v>15</v>
      </c>
    </row>
    <row r="108" spans="1:5" ht="114.75" customHeight="1">
      <c r="A108" s="29" t="s">
        <v>54</v>
      </c>
      <c r="E108" s="30" t="s">
        <v>161</v>
      </c>
    </row>
    <row r="109" spans="1:5" ht="63.75" customHeight="1">
      <c r="A109" t="s">
        <v>56</v>
      </c>
      <c r="E109" s="28" t="s">
        <v>162</v>
      </c>
    </row>
    <row r="110" spans="1:16" ht="12.75" customHeight="1">
      <c r="A110" s="17" t="s">
        <v>48</v>
      </c>
      <c r="B110" s="22" t="s">
        <v>163</v>
      </c>
      <c r="C110" s="22" t="s">
        <v>164</v>
      </c>
      <c r="D110" s="17" t="s">
        <v>15</v>
      </c>
      <c r="E110" s="23" t="s">
        <v>165</v>
      </c>
      <c r="F110" s="24" t="s">
        <v>60</v>
      </c>
      <c r="G110" s="25">
        <v>268.878</v>
      </c>
      <c r="H110" s="26"/>
      <c r="I110" s="26">
        <f>ROUND(ROUND(H110,2)*ROUND(G110,3),2)</f>
        <v>0</v>
      </c>
      <c r="O110">
        <f>(I110*21)/100</f>
        <v>0</v>
      </c>
      <c r="P110" t="s">
        <v>27</v>
      </c>
    </row>
    <row r="111" spans="1:5" ht="12.75" customHeight="1">
      <c r="A111" s="27" t="s">
        <v>52</v>
      </c>
      <c r="E111" s="28" t="s">
        <v>15</v>
      </c>
    </row>
    <row r="112" spans="1:5" ht="51" customHeight="1">
      <c r="A112" s="29" t="s">
        <v>54</v>
      </c>
      <c r="E112" s="30" t="s">
        <v>166</v>
      </c>
    </row>
    <row r="113" spans="1:5" ht="63.75" customHeight="1">
      <c r="A113" t="s">
        <v>56</v>
      </c>
      <c r="E113" s="28" t="s">
        <v>162</v>
      </c>
    </row>
    <row r="114" spans="1:16" ht="12.75" customHeight="1">
      <c r="A114" s="17" t="s">
        <v>48</v>
      </c>
      <c r="B114" s="22" t="s">
        <v>167</v>
      </c>
      <c r="C114" s="22" t="s">
        <v>168</v>
      </c>
      <c r="D114" s="17" t="s">
        <v>15</v>
      </c>
      <c r="E114" s="23" t="s">
        <v>169</v>
      </c>
      <c r="F114" s="24" t="s">
        <v>60</v>
      </c>
      <c r="G114" s="25">
        <v>137.255</v>
      </c>
      <c r="H114" s="26"/>
      <c r="I114" s="26">
        <f>ROUND(ROUND(H114,2)*ROUND(G114,3),2)</f>
        <v>0</v>
      </c>
      <c r="O114">
        <f>(I114*21)/100</f>
        <v>0</v>
      </c>
      <c r="P114" t="s">
        <v>27</v>
      </c>
    </row>
    <row r="115" spans="1:5" ht="12.75" customHeight="1">
      <c r="A115" s="27" t="s">
        <v>52</v>
      </c>
      <c r="E115" s="28" t="s">
        <v>15</v>
      </c>
    </row>
    <row r="116" spans="1:5" ht="12.75" customHeight="1">
      <c r="A116" s="29" t="s">
        <v>54</v>
      </c>
      <c r="E116" s="30" t="s">
        <v>696</v>
      </c>
    </row>
    <row r="117" spans="1:5" ht="63.75" customHeight="1">
      <c r="A117" t="s">
        <v>56</v>
      </c>
      <c r="E117" s="28" t="s">
        <v>162</v>
      </c>
    </row>
    <row r="118" spans="1:16" ht="12.75" customHeight="1">
      <c r="A118" s="17" t="s">
        <v>48</v>
      </c>
      <c r="B118" s="22" t="s">
        <v>170</v>
      </c>
      <c r="C118" s="22" t="s">
        <v>171</v>
      </c>
      <c r="D118" s="17" t="s">
        <v>15</v>
      </c>
      <c r="E118" s="23" t="s">
        <v>172</v>
      </c>
      <c r="F118" s="24" t="s">
        <v>135</v>
      </c>
      <c r="G118" s="25">
        <v>185.26</v>
      </c>
      <c r="H118" s="26"/>
      <c r="I118" s="26">
        <f>ROUND(ROUND(H118,2)*ROUND(G118,3),2)</f>
        <v>0</v>
      </c>
      <c r="O118">
        <f>(I118*21)/100</f>
        <v>0</v>
      </c>
      <c r="P118" t="s">
        <v>27</v>
      </c>
    </row>
    <row r="119" spans="1:5" ht="12.75" customHeight="1">
      <c r="A119" s="27" t="s">
        <v>52</v>
      </c>
      <c r="E119" s="28" t="s">
        <v>15</v>
      </c>
    </row>
    <row r="120" spans="1:5" ht="12.75" customHeight="1">
      <c r="A120" s="29" t="s">
        <v>54</v>
      </c>
      <c r="E120" s="30" t="s">
        <v>173</v>
      </c>
    </row>
    <row r="121" spans="1:5" ht="25.5" customHeight="1">
      <c r="A121" t="s">
        <v>56</v>
      </c>
      <c r="E121" s="28" t="s">
        <v>174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6"/>
  <sheetViews>
    <sheetView view="pageBreakPreview" zoomScale="60" workbookViewId="0" topLeftCell="B1">
      <pane ySplit="8" topLeftCell="A9" activePane="bottomLeft" state="frozen"/>
      <selection pane="bottomLeft" activeCell="H22" sqref="H2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175</v>
      </c>
      <c r="I3" s="33">
        <f>0+I9+I18+I63+I68+I105+I110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175</v>
      </c>
      <c r="D4" s="37"/>
      <c r="E4" s="11" t="s">
        <v>176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175</v>
      </c>
      <c r="D5" s="43"/>
      <c r="E5" s="14" t="s">
        <v>176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0+I10+I14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35" t="s">
        <v>60</v>
      </c>
      <c r="G10" s="25">
        <v>176.9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177</v>
      </c>
    </row>
    <row r="12" spans="1:5" ht="12.75" customHeight="1">
      <c r="A12" s="29" t="s">
        <v>54</v>
      </c>
      <c r="E12" s="30" t="s">
        <v>178</v>
      </c>
    </row>
    <row r="13" spans="1:5" ht="12.75" customHeight="1">
      <c r="A13" t="s">
        <v>56</v>
      </c>
      <c r="E13" s="28" t="s">
        <v>57</v>
      </c>
    </row>
    <row r="14" spans="1:16" ht="12.75" customHeight="1">
      <c r="A14" s="17" t="s">
        <v>48</v>
      </c>
      <c r="B14" s="22" t="s">
        <v>27</v>
      </c>
      <c r="C14" s="22" t="s">
        <v>179</v>
      </c>
      <c r="D14" s="17" t="s">
        <v>15</v>
      </c>
      <c r="E14" s="23" t="s">
        <v>64</v>
      </c>
      <c r="F14" s="24" t="s">
        <v>60</v>
      </c>
      <c r="G14" s="25">
        <v>157.25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38.25" customHeight="1">
      <c r="A15" s="27" t="s">
        <v>52</v>
      </c>
      <c r="E15" s="28" t="s">
        <v>180</v>
      </c>
    </row>
    <row r="16" spans="1:5" ht="12.75" customHeight="1">
      <c r="A16" s="29" t="s">
        <v>54</v>
      </c>
      <c r="E16" s="30" t="s">
        <v>181</v>
      </c>
    </row>
    <row r="17" spans="1:5" ht="12.75" customHeight="1">
      <c r="A17" t="s">
        <v>56</v>
      </c>
      <c r="E17" s="28" t="s">
        <v>57</v>
      </c>
    </row>
    <row r="18" spans="1:9" ht="12.75" customHeight="1">
      <c r="A18" s="5" t="s">
        <v>46</v>
      </c>
      <c r="B18" s="5"/>
      <c r="C18" s="31" t="s">
        <v>32</v>
      </c>
      <c r="D18" s="5"/>
      <c r="E18" s="20" t="s">
        <v>87</v>
      </c>
      <c r="F18" s="5"/>
      <c r="G18" s="5"/>
      <c r="H18" s="5"/>
      <c r="I18" s="32">
        <f>0+I19+I23+I27+I31+I35+I39+I43+I47+I51+I55+I59</f>
        <v>0</v>
      </c>
    </row>
    <row r="19" spans="1:16" ht="12.75" customHeight="1">
      <c r="A19" s="17" t="s">
        <v>48</v>
      </c>
      <c r="B19" s="22" t="s">
        <v>26</v>
      </c>
      <c r="C19" s="22" t="s">
        <v>182</v>
      </c>
      <c r="D19" s="17" t="s">
        <v>15</v>
      </c>
      <c r="E19" s="23" t="s">
        <v>183</v>
      </c>
      <c r="F19" s="24" t="s">
        <v>60</v>
      </c>
      <c r="G19" s="25">
        <v>268.75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 customHeight="1">
      <c r="A20" s="27" t="s">
        <v>52</v>
      </c>
      <c r="E20" s="28" t="s">
        <v>184</v>
      </c>
    </row>
    <row r="21" spans="1:5" ht="12.75" customHeight="1">
      <c r="A21" s="29" t="s">
        <v>54</v>
      </c>
      <c r="E21" s="30" t="s">
        <v>185</v>
      </c>
    </row>
    <row r="22" spans="1:5" ht="54" customHeight="1">
      <c r="A22" t="s">
        <v>56</v>
      </c>
      <c r="E22" s="36" t="s">
        <v>698</v>
      </c>
    </row>
    <row r="23" spans="1:16" ht="24" customHeight="1">
      <c r="A23" s="17" t="s">
        <v>48</v>
      </c>
      <c r="B23" s="22" t="s">
        <v>36</v>
      </c>
      <c r="C23" s="22" t="s">
        <v>186</v>
      </c>
      <c r="D23" s="17" t="s">
        <v>15</v>
      </c>
      <c r="E23" s="23" t="s">
        <v>187</v>
      </c>
      <c r="F23" s="24" t="s">
        <v>60</v>
      </c>
      <c r="G23" s="25">
        <v>596.44</v>
      </c>
      <c r="H23" s="26"/>
      <c r="I23" s="26">
        <f>ROUND(ROUND(H23,2)*ROUND(G23,3),2)</f>
        <v>0</v>
      </c>
      <c r="O23">
        <f>(I23*21)/100</f>
        <v>0</v>
      </c>
      <c r="P23" t="s">
        <v>27</v>
      </c>
    </row>
    <row r="24" spans="1:5" ht="12.75" customHeight="1">
      <c r="A24" s="27" t="s">
        <v>52</v>
      </c>
      <c r="E24" s="28" t="s">
        <v>188</v>
      </c>
    </row>
    <row r="25" spans="1:5" ht="12.75" customHeight="1">
      <c r="A25" s="29" t="s">
        <v>54</v>
      </c>
      <c r="E25" s="30" t="s">
        <v>189</v>
      </c>
    </row>
    <row r="26" spans="1:5" ht="56.25" customHeight="1">
      <c r="A26" t="s">
        <v>56</v>
      </c>
      <c r="E26" s="36" t="s">
        <v>698</v>
      </c>
    </row>
    <row r="27" spans="1:16" ht="12.75" customHeight="1">
      <c r="A27" s="17" t="s">
        <v>48</v>
      </c>
      <c r="B27" s="22" t="s">
        <v>38</v>
      </c>
      <c r="C27" s="22" t="s">
        <v>190</v>
      </c>
      <c r="D27" s="17" t="s">
        <v>15</v>
      </c>
      <c r="E27" s="23" t="s">
        <v>191</v>
      </c>
      <c r="F27" s="24" t="s">
        <v>60</v>
      </c>
      <c r="G27" s="25">
        <v>157.25</v>
      </c>
      <c r="H27" s="26"/>
      <c r="I27" s="26">
        <f>ROUND(ROUND(H27,2)*ROUND(G27,3),2)</f>
        <v>0</v>
      </c>
      <c r="O27">
        <f>(I27*21)/100</f>
        <v>0</v>
      </c>
      <c r="P27" t="s">
        <v>27</v>
      </c>
    </row>
    <row r="28" spans="1:5" ht="38.25" customHeight="1">
      <c r="A28" s="27" t="s">
        <v>52</v>
      </c>
      <c r="E28" s="28" t="s">
        <v>180</v>
      </c>
    </row>
    <row r="29" spans="1:5" ht="12.75" customHeight="1">
      <c r="A29" s="29" t="s">
        <v>54</v>
      </c>
      <c r="E29" s="30" t="s">
        <v>181</v>
      </c>
    </row>
    <row r="30" spans="1:5" ht="12.75" customHeight="1">
      <c r="A30" t="s">
        <v>56</v>
      </c>
      <c r="E30" s="28" t="s">
        <v>91</v>
      </c>
    </row>
    <row r="31" spans="1:16" ht="12.75" customHeight="1">
      <c r="A31" s="17" t="s">
        <v>48</v>
      </c>
      <c r="B31" s="22" t="s">
        <v>40</v>
      </c>
      <c r="C31" s="22" t="s">
        <v>192</v>
      </c>
      <c r="D31" s="17" t="s">
        <v>15</v>
      </c>
      <c r="E31" s="23" t="s">
        <v>193</v>
      </c>
      <c r="F31" s="24" t="s">
        <v>142</v>
      </c>
      <c r="G31" s="25">
        <v>152.1</v>
      </c>
      <c r="H31" s="26"/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 customHeight="1">
      <c r="A32" s="27" t="s">
        <v>52</v>
      </c>
      <c r="E32" s="28" t="s">
        <v>15</v>
      </c>
    </row>
    <row r="33" spans="1:5" ht="12.75" customHeight="1">
      <c r="A33" s="29" t="s">
        <v>54</v>
      </c>
      <c r="E33" s="30" t="s">
        <v>194</v>
      </c>
    </row>
    <row r="34" spans="1:5" ht="12.75" customHeight="1">
      <c r="A34" t="s">
        <v>56</v>
      </c>
      <c r="E34" s="28" t="s">
        <v>195</v>
      </c>
    </row>
    <row r="35" spans="1:16" ht="12.75" customHeight="1">
      <c r="A35" s="17" t="s">
        <v>48</v>
      </c>
      <c r="B35" s="22" t="s">
        <v>77</v>
      </c>
      <c r="C35" s="22" t="s">
        <v>196</v>
      </c>
      <c r="D35" s="17" t="s">
        <v>15</v>
      </c>
      <c r="E35" s="23" t="s">
        <v>197</v>
      </c>
      <c r="F35" s="24" t="s">
        <v>60</v>
      </c>
      <c r="G35" s="25">
        <v>176.9</v>
      </c>
      <c r="H35" s="26"/>
      <c r="I35" s="26">
        <f>ROUND(ROUND(H35,2)*ROUND(G35,3),2)</f>
        <v>0</v>
      </c>
      <c r="O35">
        <f>(I35*21)/100</f>
        <v>0</v>
      </c>
      <c r="P35" t="s">
        <v>27</v>
      </c>
    </row>
    <row r="36" spans="1:5" ht="12.75" customHeight="1">
      <c r="A36" s="27" t="s">
        <v>52</v>
      </c>
      <c r="E36" s="28" t="s">
        <v>177</v>
      </c>
    </row>
    <row r="37" spans="1:5" ht="12.75" customHeight="1">
      <c r="A37" s="29" t="s">
        <v>54</v>
      </c>
      <c r="E37" s="30" t="s">
        <v>178</v>
      </c>
    </row>
    <row r="38" spans="1:5" ht="293.25" customHeight="1">
      <c r="A38" t="s">
        <v>56</v>
      </c>
      <c r="E38" s="28" t="s">
        <v>96</v>
      </c>
    </row>
    <row r="39" spans="1:16" ht="12.75" customHeight="1">
      <c r="A39" s="17" t="s">
        <v>48</v>
      </c>
      <c r="B39" s="22" t="s">
        <v>81</v>
      </c>
      <c r="C39" s="22" t="s">
        <v>198</v>
      </c>
      <c r="D39" s="17" t="s">
        <v>15</v>
      </c>
      <c r="E39" s="23" t="s">
        <v>199</v>
      </c>
      <c r="F39" s="24" t="s">
        <v>60</v>
      </c>
      <c r="G39" s="25">
        <v>58</v>
      </c>
      <c r="H39" s="26"/>
      <c r="I39" s="26">
        <f>ROUND(ROUND(H39,2)*ROUND(G39,3),2)</f>
        <v>0</v>
      </c>
      <c r="O39">
        <f>(I39*21)/100</f>
        <v>0</v>
      </c>
      <c r="P39" t="s">
        <v>27</v>
      </c>
    </row>
    <row r="40" spans="1:5" ht="12.75" customHeight="1">
      <c r="A40" s="27" t="s">
        <v>52</v>
      </c>
      <c r="E40" s="28" t="s">
        <v>15</v>
      </c>
    </row>
    <row r="41" spans="1:5" ht="12.75" customHeight="1">
      <c r="A41" s="29" t="s">
        <v>54</v>
      </c>
      <c r="E41" s="30" t="s">
        <v>200</v>
      </c>
    </row>
    <row r="42" spans="1:5" ht="229.5" customHeight="1">
      <c r="A42" t="s">
        <v>56</v>
      </c>
      <c r="E42" s="28" t="s">
        <v>111</v>
      </c>
    </row>
    <row r="43" spans="1:16" ht="12.75" customHeight="1">
      <c r="A43" s="17" t="s">
        <v>48</v>
      </c>
      <c r="B43" s="22" t="s">
        <v>43</v>
      </c>
      <c r="C43" s="22" t="s">
        <v>103</v>
      </c>
      <c r="D43" s="17" t="s">
        <v>15</v>
      </c>
      <c r="E43" s="23" t="s">
        <v>104</v>
      </c>
      <c r="F43" s="24" t="s">
        <v>60</v>
      </c>
      <c r="G43" s="25">
        <v>137.5</v>
      </c>
      <c r="H43" s="26"/>
      <c r="I43" s="26">
        <f>ROUND(ROUND(H43,2)*ROUND(G43,3),2)</f>
        <v>0</v>
      </c>
      <c r="O43">
        <f>(I43*21)/100</f>
        <v>0</v>
      </c>
      <c r="P43" t="s">
        <v>27</v>
      </c>
    </row>
    <row r="44" spans="1:5" ht="12.75" customHeight="1">
      <c r="A44" s="27" t="s">
        <v>52</v>
      </c>
      <c r="E44" s="28" t="s">
        <v>201</v>
      </c>
    </row>
    <row r="45" spans="1:5" ht="12.75" customHeight="1">
      <c r="A45" s="29" t="s">
        <v>54</v>
      </c>
      <c r="E45" s="30" t="s">
        <v>202</v>
      </c>
    </row>
    <row r="46" spans="1:5" ht="229.5" customHeight="1">
      <c r="A46" t="s">
        <v>56</v>
      </c>
      <c r="E46" s="28" t="s">
        <v>106</v>
      </c>
    </row>
    <row r="47" spans="1:16" ht="12.75" customHeight="1">
      <c r="A47" s="17" t="s">
        <v>48</v>
      </c>
      <c r="B47" s="22" t="s">
        <v>45</v>
      </c>
      <c r="C47" s="22" t="s">
        <v>203</v>
      </c>
      <c r="D47" s="17" t="s">
        <v>15</v>
      </c>
      <c r="E47" s="23" t="s">
        <v>204</v>
      </c>
      <c r="F47" s="24" t="s">
        <v>60</v>
      </c>
      <c r="G47" s="25">
        <v>48.615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 customHeight="1">
      <c r="A48" s="27" t="s">
        <v>52</v>
      </c>
      <c r="E48" s="28" t="s">
        <v>205</v>
      </c>
    </row>
    <row r="49" spans="1:5" ht="12.75" customHeight="1">
      <c r="A49" s="29" t="s">
        <v>54</v>
      </c>
      <c r="E49" s="30" t="s">
        <v>206</v>
      </c>
    </row>
    <row r="50" spans="1:5" ht="204" customHeight="1">
      <c r="A50" t="s">
        <v>56</v>
      </c>
      <c r="E50" s="28" t="s">
        <v>207</v>
      </c>
    </row>
    <row r="51" spans="1:16" ht="12.75" customHeight="1">
      <c r="A51" s="17" t="s">
        <v>48</v>
      </c>
      <c r="B51" s="22" t="s">
        <v>92</v>
      </c>
      <c r="C51" s="22" t="s">
        <v>208</v>
      </c>
      <c r="D51" s="17" t="s">
        <v>15</v>
      </c>
      <c r="E51" s="23" t="s">
        <v>209</v>
      </c>
      <c r="F51" s="24" t="s">
        <v>135</v>
      </c>
      <c r="G51" s="25">
        <v>1611.9</v>
      </c>
      <c r="H51" s="26"/>
      <c r="I51" s="26">
        <f>ROUND(ROUND(H51,2)*ROUND(G51,3),2)</f>
        <v>0</v>
      </c>
      <c r="O51">
        <f>(I51*21)/100</f>
        <v>0</v>
      </c>
      <c r="P51" t="s">
        <v>27</v>
      </c>
    </row>
    <row r="52" spans="1:5" ht="12.75" customHeight="1">
      <c r="A52" s="27" t="s">
        <v>52</v>
      </c>
      <c r="E52" s="28" t="s">
        <v>15</v>
      </c>
    </row>
    <row r="53" spans="1:5" ht="12.75" customHeight="1">
      <c r="A53" s="29" t="s">
        <v>54</v>
      </c>
      <c r="E53" s="30" t="s">
        <v>210</v>
      </c>
    </row>
    <row r="54" spans="1:5" ht="12.75" customHeight="1">
      <c r="A54" t="s">
        <v>56</v>
      </c>
      <c r="E54" s="28" t="s">
        <v>211</v>
      </c>
    </row>
    <row r="55" spans="1:16" ht="12.75" customHeight="1">
      <c r="A55" s="17" t="s">
        <v>48</v>
      </c>
      <c r="B55" s="22" t="s">
        <v>97</v>
      </c>
      <c r="C55" s="22" t="s">
        <v>212</v>
      </c>
      <c r="D55" s="17" t="s">
        <v>15</v>
      </c>
      <c r="E55" s="23" t="s">
        <v>213</v>
      </c>
      <c r="F55" s="24" t="s">
        <v>135</v>
      </c>
      <c r="G55" s="25">
        <v>409.2</v>
      </c>
      <c r="H55" s="26"/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 customHeight="1">
      <c r="A56" s="27" t="s">
        <v>52</v>
      </c>
      <c r="E56" s="28" t="s">
        <v>15</v>
      </c>
    </row>
    <row r="57" spans="1:5" ht="12.75" customHeight="1">
      <c r="A57" s="29" t="s">
        <v>54</v>
      </c>
      <c r="E57" s="30" t="s">
        <v>214</v>
      </c>
    </row>
    <row r="58" spans="1:5" ht="38.25" customHeight="1">
      <c r="A58" t="s">
        <v>56</v>
      </c>
      <c r="E58" s="28" t="s">
        <v>215</v>
      </c>
    </row>
    <row r="59" spans="1:16" ht="12.75" customHeight="1">
      <c r="A59" s="17" t="s">
        <v>48</v>
      </c>
      <c r="B59" s="22" t="s">
        <v>102</v>
      </c>
      <c r="C59" s="22" t="s">
        <v>216</v>
      </c>
      <c r="D59" s="17" t="s">
        <v>15</v>
      </c>
      <c r="E59" s="23" t="s">
        <v>217</v>
      </c>
      <c r="F59" s="24" t="s">
        <v>135</v>
      </c>
      <c r="G59" s="25">
        <v>409.2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 customHeight="1">
      <c r="A60" s="27" t="s">
        <v>52</v>
      </c>
      <c r="E60" s="28" t="s">
        <v>15</v>
      </c>
    </row>
    <row r="61" spans="1:5" ht="12.75" customHeight="1">
      <c r="A61" s="29" t="s">
        <v>54</v>
      </c>
      <c r="E61" s="30" t="s">
        <v>214</v>
      </c>
    </row>
    <row r="62" spans="1:5" ht="12.75" customHeight="1">
      <c r="A62" t="s">
        <v>56</v>
      </c>
      <c r="E62" s="28" t="s">
        <v>218</v>
      </c>
    </row>
    <row r="63" spans="1:9" ht="12.75" customHeight="1">
      <c r="A63" s="5" t="s">
        <v>46</v>
      </c>
      <c r="B63" s="5"/>
      <c r="C63" s="31" t="s">
        <v>27</v>
      </c>
      <c r="D63" s="5"/>
      <c r="E63" s="20" t="s">
        <v>116</v>
      </c>
      <c r="F63" s="5"/>
      <c r="G63" s="5"/>
      <c r="H63" s="5"/>
      <c r="I63" s="32">
        <f>0+I64</f>
        <v>0</v>
      </c>
    </row>
    <row r="64" spans="1:16" ht="12.75" customHeight="1">
      <c r="A64" s="17" t="s">
        <v>48</v>
      </c>
      <c r="B64" s="22" t="s">
        <v>107</v>
      </c>
      <c r="C64" s="22" t="s">
        <v>219</v>
      </c>
      <c r="D64" s="17" t="s">
        <v>15</v>
      </c>
      <c r="E64" s="23" t="s">
        <v>220</v>
      </c>
      <c r="F64" s="24" t="s">
        <v>60</v>
      </c>
      <c r="G64" s="25">
        <v>1.2</v>
      </c>
      <c r="H64" s="26"/>
      <c r="I64" s="26">
        <f>ROUND(ROUND(H64,2)*ROUND(G64,3),2)</f>
        <v>0</v>
      </c>
      <c r="O64">
        <f>(I64*21)/100</f>
        <v>0</v>
      </c>
      <c r="P64" t="s">
        <v>27</v>
      </c>
    </row>
    <row r="65" spans="1:5" ht="12.75" customHeight="1">
      <c r="A65" s="27" t="s">
        <v>52</v>
      </c>
      <c r="E65" s="28" t="s">
        <v>221</v>
      </c>
    </row>
    <row r="66" spans="1:5" ht="12.75" customHeight="1">
      <c r="A66" s="29" t="s">
        <v>54</v>
      </c>
      <c r="E66" s="30" t="s">
        <v>222</v>
      </c>
    </row>
    <row r="67" spans="1:5" ht="216.75" customHeight="1">
      <c r="A67" t="s">
        <v>56</v>
      </c>
      <c r="E67" s="28" t="s">
        <v>223</v>
      </c>
    </row>
    <row r="68" spans="1:9" ht="12.75" customHeight="1">
      <c r="A68" s="5" t="s">
        <v>46</v>
      </c>
      <c r="B68" s="5"/>
      <c r="C68" s="31" t="s">
        <v>38</v>
      </c>
      <c r="D68" s="5"/>
      <c r="E68" s="20" t="s">
        <v>176</v>
      </c>
      <c r="F68" s="5"/>
      <c r="G68" s="5"/>
      <c r="H68" s="5"/>
      <c r="I68" s="32">
        <f>0+I69+I73+I77+I81+I85+I89+I93+I97+I101</f>
        <v>0</v>
      </c>
    </row>
    <row r="69" spans="1:16" ht="12.75" customHeight="1">
      <c r="A69" s="17" t="s">
        <v>48</v>
      </c>
      <c r="B69" s="22" t="s">
        <v>112</v>
      </c>
      <c r="C69" s="22" t="s">
        <v>224</v>
      </c>
      <c r="D69" s="17" t="s">
        <v>15</v>
      </c>
      <c r="E69" s="23" t="s">
        <v>225</v>
      </c>
      <c r="F69" s="24" t="s">
        <v>60</v>
      </c>
      <c r="G69" s="25">
        <v>551.292</v>
      </c>
      <c r="H69" s="26"/>
      <c r="I69" s="26">
        <f>ROUND(ROUND(H69,2)*ROUND(G69,3),2)</f>
        <v>0</v>
      </c>
      <c r="O69">
        <f>(I69*21)/100</f>
        <v>0</v>
      </c>
      <c r="P69" t="s">
        <v>27</v>
      </c>
    </row>
    <row r="70" spans="1:5" ht="12.75" customHeight="1">
      <c r="A70" s="27" t="s">
        <v>52</v>
      </c>
      <c r="E70" s="28" t="s">
        <v>15</v>
      </c>
    </row>
    <row r="71" spans="1:5" ht="114.75" customHeight="1">
      <c r="A71" s="29" t="s">
        <v>54</v>
      </c>
      <c r="E71" s="30" t="s">
        <v>226</v>
      </c>
    </row>
    <row r="72" spans="1:5" ht="51" customHeight="1">
      <c r="A72" t="s">
        <v>56</v>
      </c>
      <c r="E72" s="28" t="s">
        <v>227</v>
      </c>
    </row>
    <row r="73" spans="1:16" ht="12.75" customHeight="1">
      <c r="A73" s="17" t="s">
        <v>48</v>
      </c>
      <c r="B73" s="22" t="s">
        <v>117</v>
      </c>
      <c r="C73" s="22" t="s">
        <v>228</v>
      </c>
      <c r="D73" s="17" t="s">
        <v>15</v>
      </c>
      <c r="E73" s="23" t="s">
        <v>229</v>
      </c>
      <c r="F73" s="24" t="s">
        <v>135</v>
      </c>
      <c r="G73" s="25">
        <v>60.7</v>
      </c>
      <c r="H73" s="26"/>
      <c r="I73" s="26">
        <f>ROUND(ROUND(H73,2)*ROUND(G73,3),2)</f>
        <v>0</v>
      </c>
      <c r="O73">
        <f>(I73*21)/100</f>
        <v>0</v>
      </c>
      <c r="P73" t="s">
        <v>27</v>
      </c>
    </row>
    <row r="74" spans="1:5" ht="12.75" customHeight="1">
      <c r="A74" s="27" t="s">
        <v>52</v>
      </c>
      <c r="E74" s="28" t="s">
        <v>15</v>
      </c>
    </row>
    <row r="75" spans="1:5" ht="12.75" customHeight="1">
      <c r="A75" s="29" t="s">
        <v>54</v>
      </c>
      <c r="E75" s="30" t="s">
        <v>230</v>
      </c>
    </row>
    <row r="76" spans="1:5" ht="76.5" customHeight="1">
      <c r="A76" t="s">
        <v>56</v>
      </c>
      <c r="E76" s="28" t="s">
        <v>231</v>
      </c>
    </row>
    <row r="77" spans="1:16" ht="12.75" customHeight="1">
      <c r="A77" s="17" t="s">
        <v>48</v>
      </c>
      <c r="B77" s="22" t="s">
        <v>122</v>
      </c>
      <c r="C77" s="22" t="s">
        <v>232</v>
      </c>
      <c r="D77" s="17" t="s">
        <v>15</v>
      </c>
      <c r="E77" s="23" t="s">
        <v>233</v>
      </c>
      <c r="F77" s="24" t="s">
        <v>135</v>
      </c>
      <c r="G77" s="25">
        <v>82.275</v>
      </c>
      <c r="H77" s="26"/>
      <c r="I77" s="26">
        <f>ROUND(ROUND(H77,2)*ROUND(G77,3),2)</f>
        <v>0</v>
      </c>
      <c r="O77">
        <f>(I77*21)/100</f>
        <v>0</v>
      </c>
      <c r="P77" t="s">
        <v>27</v>
      </c>
    </row>
    <row r="78" spans="1:5" ht="12.75" customHeight="1">
      <c r="A78" s="27" t="s">
        <v>52</v>
      </c>
      <c r="E78" s="28" t="s">
        <v>15</v>
      </c>
    </row>
    <row r="79" spans="1:5" ht="12.75" customHeight="1">
      <c r="A79" s="29" t="s">
        <v>54</v>
      </c>
      <c r="E79" s="30" t="s">
        <v>234</v>
      </c>
    </row>
    <row r="80" spans="1:5" ht="38.25" customHeight="1">
      <c r="A80" t="s">
        <v>56</v>
      </c>
      <c r="E80" s="28" t="s">
        <v>235</v>
      </c>
    </row>
    <row r="81" spans="1:16" ht="12.75" customHeight="1">
      <c r="A81" s="17" t="s">
        <v>48</v>
      </c>
      <c r="B81" s="22" t="s">
        <v>127</v>
      </c>
      <c r="C81" s="22" t="s">
        <v>236</v>
      </c>
      <c r="D81" s="17" t="s">
        <v>15</v>
      </c>
      <c r="E81" s="23" t="s">
        <v>237</v>
      </c>
      <c r="F81" s="24" t="s">
        <v>135</v>
      </c>
      <c r="G81" s="25">
        <v>1319.37</v>
      </c>
      <c r="H81" s="26"/>
      <c r="I81" s="26">
        <f>ROUND(ROUND(H81,2)*ROUND(G81,3),2)</f>
        <v>0</v>
      </c>
      <c r="O81">
        <f>(I81*21)/100</f>
        <v>0</v>
      </c>
      <c r="P81" t="s">
        <v>27</v>
      </c>
    </row>
    <row r="82" spans="1:5" ht="12.75" customHeight="1">
      <c r="A82" s="27" t="s">
        <v>52</v>
      </c>
      <c r="E82" s="28" t="s">
        <v>238</v>
      </c>
    </row>
    <row r="83" spans="1:5" ht="12.75" customHeight="1">
      <c r="A83" s="29" t="s">
        <v>54</v>
      </c>
      <c r="E83" s="30" t="s">
        <v>239</v>
      </c>
    </row>
    <row r="84" spans="1:5" ht="51" customHeight="1">
      <c r="A84" t="s">
        <v>56</v>
      </c>
      <c r="E84" s="28" t="s">
        <v>240</v>
      </c>
    </row>
    <row r="85" spans="1:16" ht="12.75" customHeight="1">
      <c r="A85" s="17" t="s">
        <v>48</v>
      </c>
      <c r="B85" s="22" t="s">
        <v>132</v>
      </c>
      <c r="C85" s="22" t="s">
        <v>241</v>
      </c>
      <c r="D85" s="17" t="s">
        <v>15</v>
      </c>
      <c r="E85" s="23" t="s">
        <v>242</v>
      </c>
      <c r="F85" s="24" t="s">
        <v>135</v>
      </c>
      <c r="G85" s="25">
        <v>2441.82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5" ht="12.75" customHeight="1">
      <c r="A86" s="27" t="s">
        <v>52</v>
      </c>
      <c r="E86" s="28" t="s">
        <v>243</v>
      </c>
    </row>
    <row r="87" spans="1:5" ht="12.75" customHeight="1">
      <c r="A87" s="29" t="s">
        <v>54</v>
      </c>
      <c r="E87" s="30" t="s">
        <v>244</v>
      </c>
    </row>
    <row r="88" spans="1:5" ht="51" customHeight="1">
      <c r="A88" t="s">
        <v>56</v>
      </c>
      <c r="E88" s="28" t="s">
        <v>240</v>
      </c>
    </row>
    <row r="89" spans="1:16" ht="12.75" customHeight="1">
      <c r="A89" s="17" t="s">
        <v>48</v>
      </c>
      <c r="B89" s="22" t="s">
        <v>139</v>
      </c>
      <c r="C89" s="22" t="s">
        <v>245</v>
      </c>
      <c r="D89" s="17" t="s">
        <v>15</v>
      </c>
      <c r="E89" s="23" t="s">
        <v>246</v>
      </c>
      <c r="F89" s="24" t="s">
        <v>135</v>
      </c>
      <c r="G89" s="25">
        <v>1194</v>
      </c>
      <c r="H89" s="26"/>
      <c r="I89" s="26">
        <f>ROUND(ROUND(H89,2)*ROUND(G89,3),2)</f>
        <v>0</v>
      </c>
      <c r="O89">
        <f>(I89*21)/100</f>
        <v>0</v>
      </c>
      <c r="P89" t="s">
        <v>27</v>
      </c>
    </row>
    <row r="90" spans="1:5" ht="12.75" customHeight="1">
      <c r="A90" s="27" t="s">
        <v>52</v>
      </c>
      <c r="E90" s="28" t="s">
        <v>15</v>
      </c>
    </row>
    <row r="91" spans="1:5" ht="12.75" customHeight="1">
      <c r="A91" s="29" t="s">
        <v>54</v>
      </c>
      <c r="E91" s="30" t="s">
        <v>247</v>
      </c>
    </row>
    <row r="92" spans="1:5" ht="89.25" customHeight="1">
      <c r="A92" t="s">
        <v>56</v>
      </c>
      <c r="E92" s="28" t="s">
        <v>248</v>
      </c>
    </row>
    <row r="93" spans="1:16" ht="12.75" customHeight="1">
      <c r="A93" s="17" t="s">
        <v>48</v>
      </c>
      <c r="B93" s="22" t="s">
        <v>145</v>
      </c>
      <c r="C93" s="22" t="s">
        <v>249</v>
      </c>
      <c r="D93" s="17" t="s">
        <v>15</v>
      </c>
      <c r="E93" s="23" t="s">
        <v>250</v>
      </c>
      <c r="F93" s="24" t="s">
        <v>135</v>
      </c>
      <c r="G93" s="25">
        <v>1212</v>
      </c>
      <c r="H93" s="26"/>
      <c r="I93" s="26">
        <f>ROUND(ROUND(H93,2)*ROUND(G93,3),2)</f>
        <v>0</v>
      </c>
      <c r="O93">
        <f>(I93*21)/100</f>
        <v>0</v>
      </c>
      <c r="P93" t="s">
        <v>27</v>
      </c>
    </row>
    <row r="94" spans="1:5" ht="12.75" customHeight="1">
      <c r="A94" s="27" t="s">
        <v>52</v>
      </c>
      <c r="E94" s="28" t="s">
        <v>15</v>
      </c>
    </row>
    <row r="95" spans="1:5" ht="12.75" customHeight="1">
      <c r="A95" s="29" t="s">
        <v>54</v>
      </c>
      <c r="E95" s="30" t="s">
        <v>251</v>
      </c>
    </row>
    <row r="96" spans="1:5" ht="89.25" customHeight="1">
      <c r="A96" t="s">
        <v>56</v>
      </c>
      <c r="E96" s="28" t="s">
        <v>248</v>
      </c>
    </row>
    <row r="97" spans="1:16" ht="12.75" customHeight="1">
      <c r="A97" s="17" t="s">
        <v>48</v>
      </c>
      <c r="B97" s="22" t="s">
        <v>149</v>
      </c>
      <c r="C97" s="22" t="s">
        <v>252</v>
      </c>
      <c r="D97" s="17" t="s">
        <v>15</v>
      </c>
      <c r="E97" s="23" t="s">
        <v>253</v>
      </c>
      <c r="F97" s="24" t="s">
        <v>135</v>
      </c>
      <c r="G97" s="25">
        <v>1229.82</v>
      </c>
      <c r="H97" s="26"/>
      <c r="I97" s="26">
        <f>ROUND(ROUND(H97,2)*ROUND(G97,3),2)</f>
        <v>0</v>
      </c>
      <c r="O97">
        <f>(I97*21)/100</f>
        <v>0</v>
      </c>
      <c r="P97" t="s">
        <v>27</v>
      </c>
    </row>
    <row r="98" spans="1:5" ht="12.75" customHeight="1">
      <c r="A98" s="27" t="s">
        <v>52</v>
      </c>
      <c r="E98" s="28" t="s">
        <v>15</v>
      </c>
    </row>
    <row r="99" spans="1:5" ht="12.75" customHeight="1">
      <c r="A99" s="29" t="s">
        <v>54</v>
      </c>
      <c r="E99" s="30" t="s">
        <v>254</v>
      </c>
    </row>
    <row r="100" spans="1:5" ht="89.25" customHeight="1">
      <c r="A100" t="s">
        <v>56</v>
      </c>
      <c r="E100" s="28" t="s">
        <v>248</v>
      </c>
    </row>
    <row r="101" spans="1:16" ht="12.75" customHeight="1">
      <c r="A101" s="17" t="s">
        <v>48</v>
      </c>
      <c r="B101" s="22" t="s">
        <v>154</v>
      </c>
      <c r="C101" s="22" t="s">
        <v>255</v>
      </c>
      <c r="D101" s="17" t="s">
        <v>15</v>
      </c>
      <c r="E101" s="23" t="s">
        <v>256</v>
      </c>
      <c r="F101" s="24" t="s">
        <v>142</v>
      </c>
      <c r="G101" s="25">
        <v>152.1</v>
      </c>
      <c r="H101" s="26"/>
      <c r="I101" s="26">
        <f>ROUND(ROUND(H101,2)*ROUND(G101,3),2)</f>
        <v>0</v>
      </c>
      <c r="O101">
        <f>(I101*21)/100</f>
        <v>0</v>
      </c>
      <c r="P101" t="s">
        <v>27</v>
      </c>
    </row>
    <row r="102" spans="1:5" ht="12.75" customHeight="1">
      <c r="A102" s="27" t="s">
        <v>52</v>
      </c>
      <c r="E102" s="28" t="s">
        <v>15</v>
      </c>
    </row>
    <row r="103" spans="1:5" ht="12.75" customHeight="1">
      <c r="A103" s="29" t="s">
        <v>54</v>
      </c>
      <c r="E103" s="30" t="s">
        <v>194</v>
      </c>
    </row>
    <row r="104" spans="1:5" ht="38.25" customHeight="1">
      <c r="A104" t="s">
        <v>56</v>
      </c>
      <c r="E104" s="28" t="s">
        <v>257</v>
      </c>
    </row>
    <row r="105" spans="1:9" ht="12.75" customHeight="1">
      <c r="A105" s="5" t="s">
        <v>46</v>
      </c>
      <c r="B105" s="5"/>
      <c r="C105" s="31" t="s">
        <v>77</v>
      </c>
      <c r="D105" s="5"/>
      <c r="E105" s="20" t="s">
        <v>258</v>
      </c>
      <c r="F105" s="5"/>
      <c r="G105" s="5"/>
      <c r="H105" s="5"/>
      <c r="I105" s="32">
        <f>0+I106</f>
        <v>0</v>
      </c>
    </row>
    <row r="106" spans="1:16" ht="12.75" customHeight="1">
      <c r="A106" s="17" t="s">
        <v>48</v>
      </c>
      <c r="B106" s="22" t="s">
        <v>158</v>
      </c>
      <c r="C106" s="22" t="s">
        <v>259</v>
      </c>
      <c r="D106" s="17" t="s">
        <v>15</v>
      </c>
      <c r="E106" s="23" t="s">
        <v>260</v>
      </c>
      <c r="F106" s="24" t="s">
        <v>135</v>
      </c>
      <c r="G106" s="25">
        <v>50</v>
      </c>
      <c r="H106" s="26"/>
      <c r="I106" s="26">
        <f>ROUND(ROUND(H106,2)*ROUND(G106,3),2)</f>
        <v>0</v>
      </c>
      <c r="O106">
        <f>(I106*21)/100</f>
        <v>0</v>
      </c>
      <c r="P106" t="s">
        <v>27</v>
      </c>
    </row>
    <row r="107" spans="1:5" ht="12.75" customHeight="1">
      <c r="A107" s="27" t="s">
        <v>52</v>
      </c>
      <c r="E107" s="28" t="s">
        <v>261</v>
      </c>
    </row>
    <row r="108" spans="1:5" ht="12.75" customHeight="1">
      <c r="A108" s="29" t="s">
        <v>54</v>
      </c>
      <c r="E108" s="30" t="s">
        <v>262</v>
      </c>
    </row>
    <row r="109" spans="1:5" ht="38.25" customHeight="1">
      <c r="A109" t="s">
        <v>56</v>
      </c>
      <c r="E109" s="28" t="s">
        <v>263</v>
      </c>
    </row>
    <row r="110" spans="1:9" ht="12.75" customHeight="1">
      <c r="A110" s="5" t="s">
        <v>46</v>
      </c>
      <c r="B110" s="5"/>
      <c r="C110" s="31" t="s">
        <v>43</v>
      </c>
      <c r="D110" s="5"/>
      <c r="E110" s="20" t="s">
        <v>138</v>
      </c>
      <c r="F110" s="5"/>
      <c r="G110" s="5"/>
      <c r="H110" s="5"/>
      <c r="I110" s="32">
        <f>0+I111+I115+I119+I123+I127+I131+I135+I139+I143+I147+I151+I155+I159+I163</f>
        <v>0</v>
      </c>
    </row>
    <row r="111" spans="1:16" ht="12.75" customHeight="1">
      <c r="A111" s="17" t="s">
        <v>48</v>
      </c>
      <c r="B111" s="22" t="s">
        <v>163</v>
      </c>
      <c r="C111" s="22" t="s">
        <v>264</v>
      </c>
      <c r="D111" s="17" t="s">
        <v>15</v>
      </c>
      <c r="E111" s="23" t="s">
        <v>265</v>
      </c>
      <c r="F111" s="24" t="s">
        <v>80</v>
      </c>
      <c r="G111" s="25">
        <v>9</v>
      </c>
      <c r="H111" s="26"/>
      <c r="I111" s="26">
        <f>ROUND(ROUND(H111,2)*ROUND(G111,3),2)</f>
        <v>0</v>
      </c>
      <c r="O111">
        <f>(I111*21)/100</f>
        <v>0</v>
      </c>
      <c r="P111" t="s">
        <v>27</v>
      </c>
    </row>
    <row r="112" spans="1:5" ht="12.75" customHeight="1">
      <c r="A112" s="27" t="s">
        <v>52</v>
      </c>
      <c r="E112" s="28" t="s">
        <v>266</v>
      </c>
    </row>
    <row r="113" spans="1:5" ht="12.75" customHeight="1">
      <c r="A113" s="29" t="s">
        <v>54</v>
      </c>
      <c r="E113" s="30" t="s">
        <v>267</v>
      </c>
    </row>
    <row r="114" spans="1:5" ht="51" customHeight="1">
      <c r="A114" t="s">
        <v>56</v>
      </c>
      <c r="E114" s="28" t="s">
        <v>268</v>
      </c>
    </row>
    <row r="115" spans="1:16" ht="12.75" customHeight="1">
      <c r="A115" s="17" t="s">
        <v>48</v>
      </c>
      <c r="B115" s="22" t="s">
        <v>167</v>
      </c>
      <c r="C115" s="22" t="s">
        <v>269</v>
      </c>
      <c r="D115" s="17" t="s">
        <v>15</v>
      </c>
      <c r="E115" s="23" t="s">
        <v>270</v>
      </c>
      <c r="F115" s="24" t="s">
        <v>80</v>
      </c>
      <c r="G115" s="25">
        <v>6</v>
      </c>
      <c r="H115" s="26"/>
      <c r="I115" s="26">
        <f>ROUND(ROUND(H115,2)*ROUND(G115,3),2)</f>
        <v>0</v>
      </c>
      <c r="O115">
        <f>(I115*21)/100</f>
        <v>0</v>
      </c>
      <c r="P115" t="s">
        <v>27</v>
      </c>
    </row>
    <row r="116" spans="1:5" ht="12.75" customHeight="1">
      <c r="A116" s="27" t="s">
        <v>52</v>
      </c>
      <c r="E116" s="28" t="s">
        <v>15</v>
      </c>
    </row>
    <row r="117" spans="1:5" ht="38.25" customHeight="1">
      <c r="A117" s="29" t="s">
        <v>54</v>
      </c>
      <c r="E117" s="30" t="s">
        <v>271</v>
      </c>
    </row>
    <row r="118" spans="1:5" ht="51" customHeight="1">
      <c r="A118" t="s">
        <v>56</v>
      </c>
      <c r="E118" s="28" t="s">
        <v>268</v>
      </c>
    </row>
    <row r="119" spans="1:16" ht="12.75" customHeight="1">
      <c r="A119" s="17" t="s">
        <v>48</v>
      </c>
      <c r="B119" s="22" t="s">
        <v>170</v>
      </c>
      <c r="C119" s="22" t="s">
        <v>272</v>
      </c>
      <c r="D119" s="17" t="s">
        <v>15</v>
      </c>
      <c r="E119" s="23" t="s">
        <v>273</v>
      </c>
      <c r="F119" s="24" t="s">
        <v>80</v>
      </c>
      <c r="G119" s="25">
        <v>10</v>
      </c>
      <c r="H119" s="26"/>
      <c r="I119" s="26">
        <f>ROUND(ROUND(H119,2)*ROUND(G119,3),2)</f>
        <v>0</v>
      </c>
      <c r="O119">
        <f>(I119*21)/100</f>
        <v>0</v>
      </c>
      <c r="P119" t="s">
        <v>27</v>
      </c>
    </row>
    <row r="120" spans="1:5" ht="12.75" customHeight="1">
      <c r="A120" s="27" t="s">
        <v>52</v>
      </c>
      <c r="E120" s="28" t="s">
        <v>274</v>
      </c>
    </row>
    <row r="121" spans="1:5" ht="38.25" customHeight="1">
      <c r="A121" s="29" t="s">
        <v>54</v>
      </c>
      <c r="E121" s="30" t="s">
        <v>275</v>
      </c>
    </row>
    <row r="122" spans="1:5" ht="25.5" customHeight="1">
      <c r="A122" t="s">
        <v>56</v>
      </c>
      <c r="E122" s="28" t="s">
        <v>276</v>
      </c>
    </row>
    <row r="123" spans="1:16" ht="12.75" customHeight="1">
      <c r="A123" s="17" t="s">
        <v>48</v>
      </c>
      <c r="B123" s="22" t="s">
        <v>277</v>
      </c>
      <c r="C123" s="22" t="s">
        <v>278</v>
      </c>
      <c r="D123" s="17" t="s">
        <v>15</v>
      </c>
      <c r="E123" s="23" t="s">
        <v>279</v>
      </c>
      <c r="F123" s="24" t="s">
        <v>80</v>
      </c>
      <c r="G123" s="25">
        <v>21</v>
      </c>
      <c r="H123" s="26"/>
      <c r="I123" s="26">
        <f>ROUND(ROUND(H123,2)*ROUND(G123,3),2)</f>
        <v>0</v>
      </c>
      <c r="O123">
        <f>(I123*21)/100</f>
        <v>0</v>
      </c>
      <c r="P123" t="s">
        <v>27</v>
      </c>
    </row>
    <row r="124" spans="1:5" ht="12.75" customHeight="1">
      <c r="A124" s="27" t="s">
        <v>52</v>
      </c>
      <c r="E124" s="28" t="s">
        <v>280</v>
      </c>
    </row>
    <row r="125" spans="1:5" ht="38.25" customHeight="1">
      <c r="A125" s="29" t="s">
        <v>54</v>
      </c>
      <c r="E125" s="30" t="s">
        <v>281</v>
      </c>
    </row>
    <row r="126" spans="1:5" ht="12.75" customHeight="1">
      <c r="A126" t="s">
        <v>56</v>
      </c>
      <c r="E126" s="28" t="s">
        <v>282</v>
      </c>
    </row>
    <row r="127" spans="1:16" ht="12.75" customHeight="1">
      <c r="A127" s="17" t="s">
        <v>48</v>
      </c>
      <c r="B127" s="22" t="s">
        <v>283</v>
      </c>
      <c r="C127" s="22" t="s">
        <v>284</v>
      </c>
      <c r="D127" s="17" t="s">
        <v>15</v>
      </c>
      <c r="E127" s="23" t="s">
        <v>285</v>
      </c>
      <c r="F127" s="24" t="s">
        <v>80</v>
      </c>
      <c r="G127" s="25">
        <v>10</v>
      </c>
      <c r="H127" s="26"/>
      <c r="I127" s="26">
        <f>ROUND(ROUND(H127,2)*ROUND(G127,3),2)</f>
        <v>0</v>
      </c>
      <c r="O127">
        <f>(I127*21)/100</f>
        <v>0</v>
      </c>
      <c r="P127" t="s">
        <v>27</v>
      </c>
    </row>
    <row r="128" spans="1:5" ht="12.75" customHeight="1">
      <c r="A128" s="27" t="s">
        <v>52</v>
      </c>
      <c r="E128" s="28" t="s">
        <v>286</v>
      </c>
    </row>
    <row r="129" spans="1:5" ht="38.25" customHeight="1">
      <c r="A129" s="29" t="s">
        <v>54</v>
      </c>
      <c r="E129" s="30" t="s">
        <v>275</v>
      </c>
    </row>
    <row r="130" spans="1:5" ht="25.5" customHeight="1">
      <c r="A130" t="s">
        <v>56</v>
      </c>
      <c r="E130" s="28" t="s">
        <v>287</v>
      </c>
    </row>
    <row r="131" spans="1:16" ht="12.75" customHeight="1">
      <c r="A131" s="17" t="s">
        <v>48</v>
      </c>
      <c r="B131" s="22" t="s">
        <v>288</v>
      </c>
      <c r="C131" s="22" t="s">
        <v>289</v>
      </c>
      <c r="D131" s="17" t="s">
        <v>15</v>
      </c>
      <c r="E131" s="23" t="s">
        <v>290</v>
      </c>
      <c r="F131" s="24" t="s">
        <v>80</v>
      </c>
      <c r="G131" s="25">
        <v>13</v>
      </c>
      <c r="H131" s="26"/>
      <c r="I131" s="26">
        <f>ROUND(ROUND(H131,2)*ROUND(G131,3),2)</f>
        <v>0</v>
      </c>
      <c r="O131">
        <f>(I131*21)/100</f>
        <v>0</v>
      </c>
      <c r="P131" t="s">
        <v>27</v>
      </c>
    </row>
    <row r="132" spans="1:5" ht="12.75" customHeight="1">
      <c r="A132" s="27" t="s">
        <v>52</v>
      </c>
      <c r="E132" s="28" t="s">
        <v>291</v>
      </c>
    </row>
    <row r="133" spans="1:5" ht="38.25" customHeight="1">
      <c r="A133" s="29" t="s">
        <v>54</v>
      </c>
      <c r="E133" s="30" t="s">
        <v>292</v>
      </c>
    </row>
    <row r="134" spans="1:5" ht="12.75" customHeight="1">
      <c r="A134" t="s">
        <v>56</v>
      </c>
      <c r="E134" s="28" t="s">
        <v>282</v>
      </c>
    </row>
    <row r="135" spans="1:16" ht="12.75" customHeight="1">
      <c r="A135" s="17" t="s">
        <v>48</v>
      </c>
      <c r="B135" s="22" t="s">
        <v>293</v>
      </c>
      <c r="C135" s="22" t="s">
        <v>294</v>
      </c>
      <c r="D135" s="17" t="s">
        <v>15</v>
      </c>
      <c r="E135" s="23" t="s">
        <v>295</v>
      </c>
      <c r="F135" s="24" t="s">
        <v>80</v>
      </c>
      <c r="G135" s="25">
        <v>6</v>
      </c>
      <c r="H135" s="26"/>
      <c r="I135" s="26">
        <f>ROUND(ROUND(H135,2)*ROUND(G135,3),2)</f>
        <v>0</v>
      </c>
      <c r="O135">
        <f>(I135*21)/100</f>
        <v>0</v>
      </c>
      <c r="P135" t="s">
        <v>27</v>
      </c>
    </row>
    <row r="136" spans="1:5" ht="12.75" customHeight="1">
      <c r="A136" s="27" t="s">
        <v>52</v>
      </c>
      <c r="E136" s="28" t="s">
        <v>296</v>
      </c>
    </row>
    <row r="137" spans="1:5" ht="38.25" customHeight="1">
      <c r="A137" s="29" t="s">
        <v>54</v>
      </c>
      <c r="E137" s="30" t="s">
        <v>297</v>
      </c>
    </row>
    <row r="138" spans="1:5" ht="25.5" customHeight="1">
      <c r="A138" t="s">
        <v>56</v>
      </c>
      <c r="E138" s="28" t="s">
        <v>287</v>
      </c>
    </row>
    <row r="139" spans="1:16" ht="12.75" customHeight="1">
      <c r="A139" s="17" t="s">
        <v>48</v>
      </c>
      <c r="B139" s="22" t="s">
        <v>298</v>
      </c>
      <c r="C139" s="22" t="s">
        <v>299</v>
      </c>
      <c r="D139" s="17" t="s">
        <v>15</v>
      </c>
      <c r="E139" s="23" t="s">
        <v>300</v>
      </c>
      <c r="F139" s="24" t="s">
        <v>135</v>
      </c>
      <c r="G139" s="25">
        <v>64.5</v>
      </c>
      <c r="H139" s="26"/>
      <c r="I139" s="26">
        <f>ROUND(ROUND(H139,2)*ROUND(G139,3),2)</f>
        <v>0</v>
      </c>
      <c r="O139">
        <f>(I139*21)/100</f>
        <v>0</v>
      </c>
      <c r="P139" t="s">
        <v>27</v>
      </c>
    </row>
    <row r="140" spans="1:5" ht="12.75" customHeight="1">
      <c r="A140" s="27" t="s">
        <v>52</v>
      </c>
      <c r="E140" s="28" t="s">
        <v>15</v>
      </c>
    </row>
    <row r="141" spans="1:5" ht="38.25" customHeight="1">
      <c r="A141" s="29" t="s">
        <v>54</v>
      </c>
      <c r="E141" s="30" t="s">
        <v>301</v>
      </c>
    </row>
    <row r="142" spans="1:5" ht="38.25" customHeight="1">
      <c r="A142" t="s">
        <v>56</v>
      </c>
      <c r="E142" s="28" t="s">
        <v>302</v>
      </c>
    </row>
    <row r="143" spans="1:16" ht="12.75" customHeight="1">
      <c r="A143" s="17" t="s">
        <v>48</v>
      </c>
      <c r="B143" s="22" t="s">
        <v>303</v>
      </c>
      <c r="C143" s="22" t="s">
        <v>304</v>
      </c>
      <c r="D143" s="17" t="s">
        <v>15</v>
      </c>
      <c r="E143" s="23" t="s">
        <v>305</v>
      </c>
      <c r="F143" s="24" t="s">
        <v>142</v>
      </c>
      <c r="G143" s="25">
        <v>82.2</v>
      </c>
      <c r="H143" s="26"/>
      <c r="I143" s="26">
        <f>ROUND(ROUND(H143,2)*ROUND(G143,3),2)</f>
        <v>0</v>
      </c>
      <c r="O143">
        <f>(I143*21)/100</f>
        <v>0</v>
      </c>
      <c r="P143" t="s">
        <v>27</v>
      </c>
    </row>
    <row r="144" spans="1:5" ht="12.75" customHeight="1">
      <c r="A144" s="27" t="s">
        <v>52</v>
      </c>
      <c r="E144" s="28" t="s">
        <v>306</v>
      </c>
    </row>
    <row r="145" spans="1:5" ht="12.75" customHeight="1">
      <c r="A145" s="29" t="s">
        <v>54</v>
      </c>
      <c r="E145" s="30" t="s">
        <v>307</v>
      </c>
    </row>
    <row r="146" spans="1:5" ht="38.25" customHeight="1">
      <c r="A146" t="s">
        <v>56</v>
      </c>
      <c r="E146" s="28" t="s">
        <v>308</v>
      </c>
    </row>
    <row r="147" spans="1:16" ht="12.75" customHeight="1">
      <c r="A147" s="17" t="s">
        <v>48</v>
      </c>
      <c r="B147" s="22" t="s">
        <v>309</v>
      </c>
      <c r="C147" s="22" t="s">
        <v>310</v>
      </c>
      <c r="D147" s="17" t="s">
        <v>15</v>
      </c>
      <c r="E147" s="23" t="s">
        <v>311</v>
      </c>
      <c r="F147" s="24" t="s">
        <v>142</v>
      </c>
      <c r="G147" s="25">
        <v>35.7</v>
      </c>
      <c r="H147" s="26"/>
      <c r="I147" s="26">
        <f>ROUND(ROUND(H147,2)*ROUND(G147,3),2)</f>
        <v>0</v>
      </c>
      <c r="O147">
        <f>(I147*21)/100</f>
        <v>0</v>
      </c>
      <c r="P147" t="s">
        <v>27</v>
      </c>
    </row>
    <row r="148" spans="1:5" ht="12.75" customHeight="1">
      <c r="A148" s="27" t="s">
        <v>52</v>
      </c>
      <c r="E148" s="28" t="s">
        <v>312</v>
      </c>
    </row>
    <row r="149" spans="1:5" ht="12.75" customHeight="1">
      <c r="A149" s="29" t="s">
        <v>54</v>
      </c>
      <c r="E149" s="30" t="s">
        <v>313</v>
      </c>
    </row>
    <row r="150" spans="1:5" ht="38.25" customHeight="1">
      <c r="A150" t="s">
        <v>56</v>
      </c>
      <c r="E150" s="28" t="s">
        <v>308</v>
      </c>
    </row>
    <row r="151" spans="1:16" ht="12.75" customHeight="1">
      <c r="A151" s="17" t="s">
        <v>48</v>
      </c>
      <c r="B151" s="22" t="s">
        <v>314</v>
      </c>
      <c r="C151" s="22" t="s">
        <v>315</v>
      </c>
      <c r="D151" s="17" t="s">
        <v>15</v>
      </c>
      <c r="E151" s="23" t="s">
        <v>316</v>
      </c>
      <c r="F151" s="24" t="s">
        <v>142</v>
      </c>
      <c r="G151" s="25">
        <v>26</v>
      </c>
      <c r="H151" s="26"/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12.75" customHeight="1">
      <c r="A152" s="27" t="s">
        <v>52</v>
      </c>
      <c r="E152" s="28" t="s">
        <v>317</v>
      </c>
    </row>
    <row r="153" spans="1:5" ht="12.75" customHeight="1">
      <c r="A153" s="29" t="s">
        <v>54</v>
      </c>
      <c r="E153" s="30" t="s">
        <v>318</v>
      </c>
    </row>
    <row r="154" spans="1:5" ht="76.5" customHeight="1">
      <c r="A154" t="s">
        <v>56</v>
      </c>
      <c r="E154" s="28" t="s">
        <v>319</v>
      </c>
    </row>
    <row r="155" spans="1:16" ht="12.75" customHeight="1">
      <c r="A155" s="17" t="s">
        <v>48</v>
      </c>
      <c r="B155" s="22" t="s">
        <v>320</v>
      </c>
      <c r="C155" s="22" t="s">
        <v>321</v>
      </c>
      <c r="D155" s="17" t="s">
        <v>15</v>
      </c>
      <c r="E155" s="23" t="s">
        <v>322</v>
      </c>
      <c r="F155" s="24" t="s">
        <v>80</v>
      </c>
      <c r="G155" s="25">
        <v>1</v>
      </c>
      <c r="H155" s="26"/>
      <c r="I155" s="26">
        <f>ROUND(ROUND(H155,2)*ROUND(G155,3),2)</f>
        <v>0</v>
      </c>
      <c r="O155">
        <f>(I155*21)/100</f>
        <v>0</v>
      </c>
      <c r="P155" t="s">
        <v>27</v>
      </c>
    </row>
    <row r="156" spans="1:5" ht="12.75" customHeight="1">
      <c r="A156" s="27" t="s">
        <v>52</v>
      </c>
      <c r="E156" s="28" t="s">
        <v>323</v>
      </c>
    </row>
    <row r="157" spans="1:5" ht="12.75" customHeight="1">
      <c r="A157" s="29" t="s">
        <v>54</v>
      </c>
      <c r="E157" s="30" t="s">
        <v>69</v>
      </c>
    </row>
    <row r="158" spans="1:5" ht="12.75" customHeight="1">
      <c r="A158" t="s">
        <v>56</v>
      </c>
      <c r="E158" s="28" t="s">
        <v>324</v>
      </c>
    </row>
    <row r="159" spans="1:16" ht="12.75" customHeight="1">
      <c r="A159" s="17" t="s">
        <v>48</v>
      </c>
      <c r="B159" s="22" t="s">
        <v>325</v>
      </c>
      <c r="C159" s="22" t="s">
        <v>326</v>
      </c>
      <c r="D159" s="17" t="s">
        <v>15</v>
      </c>
      <c r="E159" s="23" t="s">
        <v>327</v>
      </c>
      <c r="F159" s="24" t="s">
        <v>60</v>
      </c>
      <c r="G159" s="25">
        <v>1</v>
      </c>
      <c r="H159" s="26"/>
      <c r="I159" s="26">
        <f>ROUND(ROUND(H159,2)*ROUND(G159,3),2)</f>
        <v>0</v>
      </c>
      <c r="O159">
        <f>(I159*21)/100</f>
        <v>0</v>
      </c>
      <c r="P159" t="s">
        <v>27</v>
      </c>
    </row>
    <row r="160" spans="1:5" ht="12.75" customHeight="1">
      <c r="A160" s="27" t="s">
        <v>52</v>
      </c>
      <c r="E160" s="28" t="s">
        <v>328</v>
      </c>
    </row>
    <row r="161" spans="1:5" ht="12.75" customHeight="1">
      <c r="A161" s="29" t="s">
        <v>54</v>
      </c>
      <c r="E161" s="30" t="s">
        <v>329</v>
      </c>
    </row>
    <row r="162" spans="1:5" ht="63.75" customHeight="1">
      <c r="A162" t="s">
        <v>56</v>
      </c>
      <c r="E162" s="28" t="s">
        <v>162</v>
      </c>
    </row>
    <row r="163" spans="1:16" ht="12.75" customHeight="1">
      <c r="A163" s="17" t="s">
        <v>48</v>
      </c>
      <c r="B163" s="22" t="s">
        <v>330</v>
      </c>
      <c r="C163" s="22" t="s">
        <v>331</v>
      </c>
      <c r="D163" s="17" t="s">
        <v>15</v>
      </c>
      <c r="E163" s="23" t="s">
        <v>332</v>
      </c>
      <c r="F163" s="24" t="s">
        <v>51</v>
      </c>
      <c r="G163" s="25">
        <v>0.25</v>
      </c>
      <c r="H163" s="26"/>
      <c r="I163" s="26">
        <f>ROUND(ROUND(H163,2)*ROUND(G163,3),2)</f>
        <v>0</v>
      </c>
      <c r="O163">
        <f>(I163*21)/100</f>
        <v>0</v>
      </c>
      <c r="P163" t="s">
        <v>27</v>
      </c>
    </row>
    <row r="164" spans="1:5" ht="12.75" customHeight="1">
      <c r="A164" s="27" t="s">
        <v>52</v>
      </c>
      <c r="E164" s="28" t="s">
        <v>333</v>
      </c>
    </row>
    <row r="165" spans="1:5" ht="12.75" customHeight="1">
      <c r="A165" s="29" t="s">
        <v>54</v>
      </c>
      <c r="E165" s="30" t="s">
        <v>334</v>
      </c>
    </row>
    <row r="166" spans="1:5" ht="63.75" customHeight="1">
      <c r="A166" t="s">
        <v>56</v>
      </c>
      <c r="E166" s="28" t="s">
        <v>335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5"/>
  <sheetViews>
    <sheetView view="pageBreakPreview" zoomScale="60" workbookViewId="0" topLeftCell="B1">
      <pane ySplit="8" topLeftCell="A9" activePane="bottomLeft" state="frozen"/>
      <selection pane="bottomLeft" activeCell="B9" sqref="B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336</v>
      </c>
      <c r="I3" s="33">
        <f>0+I9+I54+I91+I120+I149+I214+I231+I260+I277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336</v>
      </c>
      <c r="D4" s="37"/>
      <c r="E4" s="11" t="s">
        <v>337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336</v>
      </c>
      <c r="D5" s="43"/>
      <c r="E5" s="14" t="s">
        <v>337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0+I10+I14+I18+I22+I26+I30+I34+I38+I42+I46+I50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24" t="s">
        <v>51</v>
      </c>
      <c r="G10" s="25">
        <v>897.084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61</v>
      </c>
    </row>
    <row r="12" spans="1:5" ht="12.75" customHeight="1">
      <c r="A12" s="29" t="s">
        <v>54</v>
      </c>
      <c r="E12" s="30" t="s">
        <v>338</v>
      </c>
    </row>
    <row r="13" spans="1:5" ht="12.75" customHeight="1">
      <c r="A13" t="s">
        <v>56</v>
      </c>
      <c r="E13" s="28" t="s">
        <v>57</v>
      </c>
    </row>
    <row r="14" spans="1:16" ht="12.75" customHeight="1">
      <c r="A14" s="17" t="s">
        <v>48</v>
      </c>
      <c r="B14" s="22" t="s">
        <v>27</v>
      </c>
      <c r="C14" s="22" t="s">
        <v>339</v>
      </c>
      <c r="D14" s="17" t="s">
        <v>15</v>
      </c>
      <c r="E14" s="23" t="s">
        <v>59</v>
      </c>
      <c r="F14" s="24" t="s">
        <v>51</v>
      </c>
      <c r="G14" s="25">
        <v>3.761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 customHeight="1">
      <c r="A15" s="27" t="s">
        <v>52</v>
      </c>
      <c r="E15" s="28" t="s">
        <v>15</v>
      </c>
    </row>
    <row r="16" spans="1:5" ht="12.75" customHeight="1">
      <c r="A16" s="29" t="s">
        <v>54</v>
      </c>
      <c r="E16" s="30" t="s">
        <v>340</v>
      </c>
    </row>
    <row r="17" spans="1:5" ht="12.75" customHeight="1">
      <c r="A17" t="s">
        <v>56</v>
      </c>
      <c r="E17" s="28" t="s">
        <v>57</v>
      </c>
    </row>
    <row r="18" spans="1:16" ht="12.75" customHeight="1">
      <c r="A18" s="17" t="s">
        <v>48</v>
      </c>
      <c r="B18" s="22" t="s">
        <v>26</v>
      </c>
      <c r="C18" s="22" t="s">
        <v>341</v>
      </c>
      <c r="D18" s="17" t="s">
        <v>15</v>
      </c>
      <c r="E18" s="23" t="s">
        <v>342</v>
      </c>
      <c r="F18" s="24" t="s">
        <v>343</v>
      </c>
      <c r="G18" s="25">
        <v>1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5" ht="12.75" customHeight="1">
      <c r="A19" s="27" t="s">
        <v>52</v>
      </c>
      <c r="E19" s="28" t="s">
        <v>15</v>
      </c>
    </row>
    <row r="20" spans="1:5" ht="12.75" customHeight="1">
      <c r="A20" s="29" t="s">
        <v>54</v>
      </c>
      <c r="E20" s="30" t="s">
        <v>69</v>
      </c>
    </row>
    <row r="21" spans="1:5" ht="12.75" customHeight="1">
      <c r="A21" t="s">
        <v>56</v>
      </c>
      <c r="E21" s="28" t="s">
        <v>70</v>
      </c>
    </row>
    <row r="22" spans="1:16" ht="12.75" customHeight="1">
      <c r="A22" s="17" t="s">
        <v>48</v>
      </c>
      <c r="B22" s="22" t="s">
        <v>36</v>
      </c>
      <c r="C22" s="22" t="s">
        <v>344</v>
      </c>
      <c r="D22" s="17" t="s">
        <v>15</v>
      </c>
      <c r="E22" s="23" t="s">
        <v>345</v>
      </c>
      <c r="F22" s="24" t="s">
        <v>343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 customHeight="1">
      <c r="A23" s="27" t="s">
        <v>52</v>
      </c>
      <c r="E23" s="28" t="s">
        <v>346</v>
      </c>
    </row>
    <row r="24" spans="1:5" ht="12.75" customHeight="1">
      <c r="A24" s="29" t="s">
        <v>54</v>
      </c>
      <c r="E24" s="30" t="s">
        <v>69</v>
      </c>
    </row>
    <row r="25" spans="1:5" ht="12.75" customHeight="1">
      <c r="A25" t="s">
        <v>56</v>
      </c>
      <c r="E25" s="28" t="s">
        <v>76</v>
      </c>
    </row>
    <row r="26" spans="1:16" ht="12.75" customHeight="1">
      <c r="A26" s="17" t="s">
        <v>48</v>
      </c>
      <c r="B26" s="22" t="s">
        <v>38</v>
      </c>
      <c r="C26" s="22" t="s">
        <v>347</v>
      </c>
      <c r="D26" s="17" t="s">
        <v>15</v>
      </c>
      <c r="E26" s="23" t="s">
        <v>348</v>
      </c>
      <c r="F26" s="24" t="s">
        <v>343</v>
      </c>
      <c r="G26" s="25">
        <v>1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 customHeight="1">
      <c r="A27" s="27" t="s">
        <v>52</v>
      </c>
      <c r="E27" s="28" t="s">
        <v>349</v>
      </c>
    </row>
    <row r="28" spans="1:5" ht="12.75" customHeight="1">
      <c r="A28" s="29" t="s">
        <v>54</v>
      </c>
      <c r="E28" s="30" t="s">
        <v>69</v>
      </c>
    </row>
    <row r="29" spans="1:5" ht="25.5" customHeight="1">
      <c r="A29" t="s">
        <v>56</v>
      </c>
      <c r="E29" s="28" t="s">
        <v>350</v>
      </c>
    </row>
    <row r="30" spans="1:16" ht="12.75" customHeight="1">
      <c r="A30" s="17" t="s">
        <v>48</v>
      </c>
      <c r="B30" s="22" t="s">
        <v>40</v>
      </c>
      <c r="C30" s="22" t="s">
        <v>351</v>
      </c>
      <c r="D30" s="17" t="s">
        <v>15</v>
      </c>
      <c r="E30" s="23" t="s">
        <v>352</v>
      </c>
      <c r="F30" s="24" t="s">
        <v>343</v>
      </c>
      <c r="G30" s="25">
        <v>1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 customHeight="1">
      <c r="A31" s="27" t="s">
        <v>52</v>
      </c>
      <c r="E31" s="28" t="s">
        <v>353</v>
      </c>
    </row>
    <row r="32" spans="1:5" ht="12.75" customHeight="1">
      <c r="A32" s="29" t="s">
        <v>54</v>
      </c>
      <c r="E32" s="30" t="s">
        <v>69</v>
      </c>
    </row>
    <row r="33" spans="1:5" ht="12.75" customHeight="1">
      <c r="A33" t="s">
        <v>56</v>
      </c>
      <c r="E33" s="28" t="s">
        <v>76</v>
      </c>
    </row>
    <row r="34" spans="1:16" ht="12.75" customHeight="1">
      <c r="A34" s="17" t="s">
        <v>48</v>
      </c>
      <c r="B34" s="22" t="s">
        <v>77</v>
      </c>
      <c r="C34" s="22" t="s">
        <v>354</v>
      </c>
      <c r="D34" s="17" t="s">
        <v>15</v>
      </c>
      <c r="E34" s="23" t="s">
        <v>355</v>
      </c>
      <c r="F34" s="24" t="s">
        <v>68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 customHeight="1">
      <c r="A35" s="27" t="s">
        <v>52</v>
      </c>
      <c r="E35" s="28" t="s">
        <v>356</v>
      </c>
    </row>
    <row r="36" spans="1:5" ht="12.75" customHeight="1">
      <c r="A36" s="29" t="s">
        <v>54</v>
      </c>
      <c r="E36" s="30" t="s">
        <v>69</v>
      </c>
    </row>
    <row r="37" spans="1:5" ht="12.75" customHeight="1">
      <c r="A37" t="s">
        <v>56</v>
      </c>
      <c r="E37" s="28" t="s">
        <v>76</v>
      </c>
    </row>
    <row r="38" spans="1:16" ht="12.75" customHeight="1">
      <c r="A38" s="17" t="s">
        <v>48</v>
      </c>
      <c r="B38" s="22" t="s">
        <v>81</v>
      </c>
      <c r="C38" s="22" t="s">
        <v>357</v>
      </c>
      <c r="D38" s="17" t="s">
        <v>15</v>
      </c>
      <c r="E38" s="23" t="s">
        <v>358</v>
      </c>
      <c r="F38" s="24" t="s">
        <v>343</v>
      </c>
      <c r="G38" s="25">
        <v>1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 customHeight="1">
      <c r="A39" s="27" t="s">
        <v>52</v>
      </c>
      <c r="E39" s="28" t="s">
        <v>359</v>
      </c>
    </row>
    <row r="40" spans="1:5" ht="12.75" customHeight="1">
      <c r="A40" s="29" t="s">
        <v>54</v>
      </c>
      <c r="E40" s="30" t="s">
        <v>69</v>
      </c>
    </row>
    <row r="41" spans="1:5" ht="12.75" customHeight="1">
      <c r="A41" t="s">
        <v>56</v>
      </c>
      <c r="E41" s="28" t="s">
        <v>360</v>
      </c>
    </row>
    <row r="42" spans="1:16" ht="12.75" customHeight="1">
      <c r="A42" s="17" t="s">
        <v>48</v>
      </c>
      <c r="B42" s="22" t="s">
        <v>43</v>
      </c>
      <c r="C42" s="22" t="s">
        <v>361</v>
      </c>
      <c r="D42" s="17" t="s">
        <v>15</v>
      </c>
      <c r="E42" s="23" t="s">
        <v>362</v>
      </c>
      <c r="F42" s="24" t="s">
        <v>363</v>
      </c>
      <c r="G42" s="25">
        <v>1</v>
      </c>
      <c r="H42" s="26"/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 customHeight="1">
      <c r="A43" s="27" t="s">
        <v>52</v>
      </c>
      <c r="E43" s="28" t="s">
        <v>364</v>
      </c>
    </row>
    <row r="44" spans="1:5" ht="12.75" customHeight="1">
      <c r="A44" s="29" t="s">
        <v>54</v>
      </c>
      <c r="E44" s="30" t="s">
        <v>69</v>
      </c>
    </row>
    <row r="45" spans="1:5" ht="12.75" customHeight="1">
      <c r="A45" t="s">
        <v>56</v>
      </c>
      <c r="E45" s="28" t="s">
        <v>76</v>
      </c>
    </row>
    <row r="46" spans="1:16" ht="12.75" customHeight="1">
      <c r="A46" s="17" t="s">
        <v>48</v>
      </c>
      <c r="B46" s="22" t="s">
        <v>45</v>
      </c>
      <c r="C46" s="22" t="s">
        <v>84</v>
      </c>
      <c r="D46" s="17" t="s">
        <v>15</v>
      </c>
      <c r="E46" s="23" t="s">
        <v>85</v>
      </c>
      <c r="F46" s="24" t="s">
        <v>68</v>
      </c>
      <c r="G46" s="25">
        <v>1</v>
      </c>
      <c r="H46" s="26"/>
      <c r="I46" s="26">
        <f>ROUND(ROUND(H46,2)*ROUND(G46,3),2)</f>
        <v>0</v>
      </c>
      <c r="O46">
        <f>(I46*21)/100</f>
        <v>0</v>
      </c>
      <c r="P46" t="s">
        <v>27</v>
      </c>
    </row>
    <row r="47" spans="1:5" ht="12.75" customHeight="1">
      <c r="A47" s="27" t="s">
        <v>52</v>
      </c>
      <c r="E47" s="28" t="s">
        <v>15</v>
      </c>
    </row>
    <row r="48" spans="1:5" ht="12.75" customHeight="1">
      <c r="A48" s="29" t="s">
        <v>54</v>
      </c>
      <c r="E48" s="30" t="s">
        <v>69</v>
      </c>
    </row>
    <row r="49" spans="1:5" ht="12.75" customHeight="1">
      <c r="A49" t="s">
        <v>56</v>
      </c>
      <c r="E49" s="28" t="s">
        <v>86</v>
      </c>
    </row>
    <row r="50" spans="1:16" ht="12.75" customHeight="1">
      <c r="A50" s="17" t="s">
        <v>48</v>
      </c>
      <c r="B50" s="22" t="s">
        <v>92</v>
      </c>
      <c r="C50" s="22" t="s">
        <v>365</v>
      </c>
      <c r="D50" s="17" t="s">
        <v>15</v>
      </c>
      <c r="E50" s="23" t="s">
        <v>366</v>
      </c>
      <c r="F50" s="24" t="s">
        <v>68</v>
      </c>
      <c r="G50" s="25">
        <v>1</v>
      </c>
      <c r="H50" s="26"/>
      <c r="I50" s="26">
        <f>ROUND(ROUND(H50,2)*ROUND(G50,3),2)</f>
        <v>0</v>
      </c>
      <c r="O50">
        <f>(I50*21)/100</f>
        <v>0</v>
      </c>
      <c r="P50" t="s">
        <v>27</v>
      </c>
    </row>
    <row r="51" spans="1:5" ht="12.75" customHeight="1">
      <c r="A51" s="27" t="s">
        <v>52</v>
      </c>
      <c r="E51" s="28" t="s">
        <v>367</v>
      </c>
    </row>
    <row r="52" spans="1:5" ht="12.75" customHeight="1">
      <c r="A52" s="29" t="s">
        <v>54</v>
      </c>
      <c r="E52" s="30" t="s">
        <v>69</v>
      </c>
    </row>
    <row r="53" spans="1:5" ht="12.75" customHeight="1">
      <c r="A53" t="s">
        <v>56</v>
      </c>
      <c r="E53" s="28" t="s">
        <v>368</v>
      </c>
    </row>
    <row r="54" spans="1:9" ht="12.75" customHeight="1">
      <c r="A54" s="5" t="s">
        <v>46</v>
      </c>
      <c r="B54" s="5"/>
      <c r="C54" s="31" t="s">
        <v>32</v>
      </c>
      <c r="D54" s="5"/>
      <c r="E54" s="20" t="s">
        <v>87</v>
      </c>
      <c r="F54" s="5"/>
      <c r="G54" s="5"/>
      <c r="H54" s="5"/>
      <c r="I54" s="32">
        <f>0+I55+I59+I63+I67+I71+I75+I79+I83+I87</f>
        <v>0</v>
      </c>
    </row>
    <row r="55" spans="1:16" ht="12.75" customHeight="1">
      <c r="A55" s="17" t="s">
        <v>48</v>
      </c>
      <c r="B55" s="22" t="s">
        <v>97</v>
      </c>
      <c r="C55" s="22" t="s">
        <v>369</v>
      </c>
      <c r="D55" s="17" t="s">
        <v>15</v>
      </c>
      <c r="E55" s="23" t="s">
        <v>370</v>
      </c>
      <c r="F55" s="24" t="s">
        <v>142</v>
      </c>
      <c r="G55" s="25">
        <v>52.8</v>
      </c>
      <c r="H55" s="26"/>
      <c r="I55" s="26">
        <f>ROUND(ROUND(H55,2)*ROUND(G55,3),2)</f>
        <v>0</v>
      </c>
      <c r="O55">
        <f>(I55*21)/100</f>
        <v>0</v>
      </c>
      <c r="P55" t="s">
        <v>27</v>
      </c>
    </row>
    <row r="56" spans="1:5" ht="12.75" customHeight="1">
      <c r="A56" s="27" t="s">
        <v>52</v>
      </c>
      <c r="E56" s="28" t="s">
        <v>15</v>
      </c>
    </row>
    <row r="57" spans="1:5" ht="89.25" customHeight="1">
      <c r="A57" s="29" t="s">
        <v>54</v>
      </c>
      <c r="E57" s="30" t="s">
        <v>371</v>
      </c>
    </row>
    <row r="58" spans="1:5" ht="12.75" customHeight="1">
      <c r="A58" t="s">
        <v>56</v>
      </c>
      <c r="E58" s="28" t="s">
        <v>195</v>
      </c>
    </row>
    <row r="59" spans="1:16" ht="12.75" customHeight="1">
      <c r="A59" s="17" t="s">
        <v>48</v>
      </c>
      <c r="B59" s="22" t="s">
        <v>102</v>
      </c>
      <c r="C59" s="22" t="s">
        <v>192</v>
      </c>
      <c r="D59" s="17" t="s">
        <v>15</v>
      </c>
      <c r="E59" s="23" t="s">
        <v>193</v>
      </c>
      <c r="F59" s="24" t="s">
        <v>142</v>
      </c>
      <c r="G59" s="25">
        <v>78.4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 customHeight="1">
      <c r="A60" s="27" t="s">
        <v>52</v>
      </c>
      <c r="E60" s="28" t="s">
        <v>15</v>
      </c>
    </row>
    <row r="61" spans="1:5" ht="51" customHeight="1">
      <c r="A61" s="29" t="s">
        <v>54</v>
      </c>
      <c r="E61" s="30" t="s">
        <v>372</v>
      </c>
    </row>
    <row r="62" spans="1:5" ht="12.75" customHeight="1">
      <c r="A62" t="s">
        <v>56</v>
      </c>
      <c r="E62" s="28" t="s">
        <v>195</v>
      </c>
    </row>
    <row r="63" spans="1:16" ht="12.75" customHeight="1">
      <c r="A63" s="17" t="s">
        <v>48</v>
      </c>
      <c r="B63" s="22" t="s">
        <v>107</v>
      </c>
      <c r="C63" s="22" t="s">
        <v>373</v>
      </c>
      <c r="D63" s="17" t="s">
        <v>15</v>
      </c>
      <c r="E63" s="23" t="s">
        <v>374</v>
      </c>
      <c r="F63" s="24" t="s">
        <v>142</v>
      </c>
      <c r="G63" s="25">
        <v>40.21</v>
      </c>
      <c r="H63" s="26"/>
      <c r="I63" s="26">
        <f>ROUND(ROUND(H63,2)*ROUND(G63,3),2)</f>
        <v>0</v>
      </c>
      <c r="O63">
        <f>(I63*21)/100</f>
        <v>0</v>
      </c>
      <c r="P63" t="s">
        <v>27</v>
      </c>
    </row>
    <row r="64" spans="1:5" ht="12.75" customHeight="1">
      <c r="A64" s="27" t="s">
        <v>52</v>
      </c>
      <c r="E64" s="28" t="s">
        <v>15</v>
      </c>
    </row>
    <row r="65" spans="1:5" ht="25.5" customHeight="1">
      <c r="A65" s="29" t="s">
        <v>54</v>
      </c>
      <c r="E65" s="30" t="s">
        <v>375</v>
      </c>
    </row>
    <row r="66" spans="1:5" ht="12.75" customHeight="1">
      <c r="A66" t="s">
        <v>56</v>
      </c>
      <c r="E66" s="28" t="s">
        <v>195</v>
      </c>
    </row>
    <row r="67" spans="1:16" ht="12.75" customHeight="1">
      <c r="A67" s="17" t="s">
        <v>48</v>
      </c>
      <c r="B67" s="22" t="s">
        <v>112</v>
      </c>
      <c r="C67" s="22" t="s">
        <v>98</v>
      </c>
      <c r="D67" s="17" t="s">
        <v>15</v>
      </c>
      <c r="E67" s="23" t="s">
        <v>99</v>
      </c>
      <c r="F67" s="24" t="s">
        <v>60</v>
      </c>
      <c r="G67" s="25">
        <v>448.542</v>
      </c>
      <c r="H67" s="26"/>
      <c r="I67" s="26">
        <f>ROUND(ROUND(H67,2)*ROUND(G67,3),2)</f>
        <v>0</v>
      </c>
      <c r="O67">
        <f>(I67*21)/100</f>
        <v>0</v>
      </c>
      <c r="P67" t="s">
        <v>27</v>
      </c>
    </row>
    <row r="68" spans="1:5" ht="12.75" customHeight="1">
      <c r="A68" s="27" t="s">
        <v>52</v>
      </c>
      <c r="E68" s="28" t="s">
        <v>15</v>
      </c>
    </row>
    <row r="69" spans="1:5" ht="76.5" customHeight="1">
      <c r="A69" s="29" t="s">
        <v>54</v>
      </c>
      <c r="E69" s="30" t="s">
        <v>376</v>
      </c>
    </row>
    <row r="70" spans="1:5" ht="255" customHeight="1">
      <c r="A70" t="s">
        <v>56</v>
      </c>
      <c r="E70" s="28" t="s">
        <v>101</v>
      </c>
    </row>
    <row r="71" spans="1:16" ht="12.75" customHeight="1">
      <c r="A71" s="17" t="s">
        <v>48</v>
      </c>
      <c r="B71" s="22" t="s">
        <v>117</v>
      </c>
      <c r="C71" s="22" t="s">
        <v>377</v>
      </c>
      <c r="D71" s="17" t="s">
        <v>15</v>
      </c>
      <c r="E71" s="23" t="s">
        <v>378</v>
      </c>
      <c r="F71" s="24" t="s">
        <v>60</v>
      </c>
      <c r="G71" s="25">
        <v>1198.105</v>
      </c>
      <c r="H71" s="26"/>
      <c r="I71" s="26">
        <f>ROUND(ROUND(H71,2)*ROUND(G71,3),2)</f>
        <v>0</v>
      </c>
      <c r="O71">
        <f>(I71*21)/100</f>
        <v>0</v>
      </c>
      <c r="P71" t="s">
        <v>27</v>
      </c>
    </row>
    <row r="72" spans="1:5" ht="12.75" customHeight="1">
      <c r="A72" s="27" t="s">
        <v>52</v>
      </c>
      <c r="E72" s="28" t="s">
        <v>15</v>
      </c>
    </row>
    <row r="73" spans="1:5" ht="102" customHeight="1">
      <c r="A73" s="29" t="s">
        <v>54</v>
      </c>
      <c r="E73" s="30" t="s">
        <v>379</v>
      </c>
    </row>
    <row r="74" spans="1:5" ht="229.5" customHeight="1">
      <c r="A74" t="s">
        <v>56</v>
      </c>
      <c r="E74" s="28" t="s">
        <v>111</v>
      </c>
    </row>
    <row r="75" spans="1:16" ht="12.75" customHeight="1">
      <c r="A75" s="17" t="s">
        <v>48</v>
      </c>
      <c r="B75" s="22" t="s">
        <v>122</v>
      </c>
      <c r="C75" s="22" t="s">
        <v>380</v>
      </c>
      <c r="D75" s="17" t="s">
        <v>15</v>
      </c>
      <c r="E75" s="23" t="s">
        <v>381</v>
      </c>
      <c r="F75" s="24" t="s">
        <v>60</v>
      </c>
      <c r="G75" s="25">
        <v>108.3</v>
      </c>
      <c r="H75" s="26"/>
      <c r="I75" s="26">
        <f>ROUND(ROUND(H75,2)*ROUND(G75,3),2)</f>
        <v>0</v>
      </c>
      <c r="O75">
        <f>(I75*21)/100</f>
        <v>0</v>
      </c>
      <c r="P75" t="s">
        <v>27</v>
      </c>
    </row>
    <row r="76" spans="1:5" ht="25.5" customHeight="1">
      <c r="A76" s="27" t="s">
        <v>52</v>
      </c>
      <c r="E76" s="28" t="s">
        <v>382</v>
      </c>
    </row>
    <row r="77" spans="1:5" ht="38.25" customHeight="1">
      <c r="A77" s="29" t="s">
        <v>54</v>
      </c>
      <c r="E77" s="30" t="s">
        <v>383</v>
      </c>
    </row>
    <row r="78" spans="1:5" ht="229.5" customHeight="1">
      <c r="A78" t="s">
        <v>56</v>
      </c>
      <c r="E78" s="28" t="s">
        <v>111</v>
      </c>
    </row>
    <row r="79" spans="1:16" ht="12.75" customHeight="1">
      <c r="A79" s="17" t="s">
        <v>48</v>
      </c>
      <c r="B79" s="22" t="s">
        <v>127</v>
      </c>
      <c r="C79" s="22" t="s">
        <v>384</v>
      </c>
      <c r="D79" s="17" t="s">
        <v>15</v>
      </c>
      <c r="E79" s="23" t="s">
        <v>385</v>
      </c>
      <c r="F79" s="24" t="s">
        <v>60</v>
      </c>
      <c r="G79" s="25">
        <v>168.079</v>
      </c>
      <c r="H79" s="26"/>
      <c r="I79" s="26">
        <f>ROUND(ROUND(H79,2)*ROUND(G79,3),2)</f>
        <v>0</v>
      </c>
      <c r="O79">
        <f>(I79*21)/100</f>
        <v>0</v>
      </c>
      <c r="P79" t="s">
        <v>27</v>
      </c>
    </row>
    <row r="80" spans="1:5" ht="12.75" customHeight="1">
      <c r="A80" s="27" t="s">
        <v>52</v>
      </c>
      <c r="E80" s="28" t="s">
        <v>15</v>
      </c>
    </row>
    <row r="81" spans="1:5" ht="76.5" customHeight="1">
      <c r="A81" s="29" t="s">
        <v>54</v>
      </c>
      <c r="E81" s="30" t="s">
        <v>386</v>
      </c>
    </row>
    <row r="82" spans="1:5" ht="229.5" customHeight="1">
      <c r="A82" t="s">
        <v>56</v>
      </c>
      <c r="E82" s="28" t="s">
        <v>111</v>
      </c>
    </row>
    <row r="83" spans="1:16" ht="12.75" customHeight="1">
      <c r="A83" s="17" t="s">
        <v>48</v>
      </c>
      <c r="B83" s="22" t="s">
        <v>132</v>
      </c>
      <c r="C83" s="22" t="s">
        <v>103</v>
      </c>
      <c r="D83" s="17" t="s">
        <v>15</v>
      </c>
      <c r="E83" s="23" t="s">
        <v>104</v>
      </c>
      <c r="F83" s="24" t="s">
        <v>60</v>
      </c>
      <c r="G83" s="25">
        <v>1486.66</v>
      </c>
      <c r="H83" s="26"/>
      <c r="I83" s="26">
        <f>ROUND(ROUND(H83,2)*ROUND(G83,3),2)</f>
        <v>0</v>
      </c>
      <c r="O83">
        <f>(I83*21)/100</f>
        <v>0</v>
      </c>
      <c r="P83" t="s">
        <v>27</v>
      </c>
    </row>
    <row r="84" spans="1:5" ht="12.75" customHeight="1">
      <c r="A84" s="27" t="s">
        <v>52</v>
      </c>
      <c r="E84" s="28" t="s">
        <v>15</v>
      </c>
    </row>
    <row r="85" spans="1:5" ht="204" customHeight="1">
      <c r="A85" s="29" t="s">
        <v>54</v>
      </c>
      <c r="E85" s="30" t="s">
        <v>387</v>
      </c>
    </row>
    <row r="86" spans="1:5" ht="229.5" customHeight="1">
      <c r="A86" t="s">
        <v>56</v>
      </c>
      <c r="E86" s="28" t="s">
        <v>106</v>
      </c>
    </row>
    <row r="87" spans="1:16" ht="12.75" customHeight="1">
      <c r="A87" s="17" t="s">
        <v>48</v>
      </c>
      <c r="B87" s="22" t="s">
        <v>139</v>
      </c>
      <c r="C87" s="22" t="s">
        <v>388</v>
      </c>
      <c r="D87" s="17" t="s">
        <v>15</v>
      </c>
      <c r="E87" s="23" t="s">
        <v>389</v>
      </c>
      <c r="F87" s="24" t="s">
        <v>60</v>
      </c>
      <c r="G87" s="25">
        <v>12.176</v>
      </c>
      <c r="H87" s="26"/>
      <c r="I87" s="26">
        <f>ROUND(ROUND(H87,2)*ROUND(G87,3),2)</f>
        <v>0</v>
      </c>
      <c r="O87">
        <f>(I87*21)/100</f>
        <v>0</v>
      </c>
      <c r="P87" t="s">
        <v>27</v>
      </c>
    </row>
    <row r="88" spans="1:5" ht="12.75" customHeight="1">
      <c r="A88" s="27" t="s">
        <v>52</v>
      </c>
      <c r="E88" s="28" t="s">
        <v>390</v>
      </c>
    </row>
    <row r="89" spans="1:5" ht="38.25" customHeight="1">
      <c r="A89" s="29" t="s">
        <v>54</v>
      </c>
      <c r="E89" s="30" t="s">
        <v>391</v>
      </c>
    </row>
    <row r="90" spans="1:5" ht="229.5" customHeight="1">
      <c r="A90" t="s">
        <v>56</v>
      </c>
      <c r="E90" s="28" t="s">
        <v>392</v>
      </c>
    </row>
    <row r="91" spans="1:9" ht="12.75" customHeight="1">
      <c r="A91" s="5" t="s">
        <v>46</v>
      </c>
      <c r="B91" s="5"/>
      <c r="C91" s="31" t="s">
        <v>27</v>
      </c>
      <c r="D91" s="5"/>
      <c r="E91" s="20" t="s">
        <v>116</v>
      </c>
      <c r="F91" s="5"/>
      <c r="G91" s="5"/>
      <c r="H91" s="5"/>
      <c r="I91" s="32">
        <f>0+I92+I96+I100+I104+I108+I112+I116</f>
        <v>0</v>
      </c>
    </row>
    <row r="92" spans="1:16" ht="12.75" customHeight="1">
      <c r="A92" s="17" t="s">
        <v>48</v>
      </c>
      <c r="B92" s="22" t="s">
        <v>145</v>
      </c>
      <c r="C92" s="22" t="s">
        <v>393</v>
      </c>
      <c r="D92" s="17" t="s">
        <v>15</v>
      </c>
      <c r="E92" s="23" t="s">
        <v>394</v>
      </c>
      <c r="F92" s="24" t="s">
        <v>60</v>
      </c>
      <c r="G92" s="25">
        <v>5.328</v>
      </c>
      <c r="H92" s="26"/>
      <c r="I92" s="26">
        <f>ROUND(ROUND(H92,2)*ROUND(G92,3),2)</f>
        <v>0</v>
      </c>
      <c r="O92">
        <f>(I92*21)/100</f>
        <v>0</v>
      </c>
      <c r="P92" t="s">
        <v>27</v>
      </c>
    </row>
    <row r="93" spans="1:5" ht="12.75" customHeight="1">
      <c r="A93" s="27" t="s">
        <v>52</v>
      </c>
      <c r="E93" s="28" t="s">
        <v>395</v>
      </c>
    </row>
    <row r="94" spans="1:5" ht="38.25" customHeight="1">
      <c r="A94" s="29" t="s">
        <v>54</v>
      </c>
      <c r="E94" s="30" t="s">
        <v>396</v>
      </c>
    </row>
    <row r="95" spans="1:5" ht="38.25" customHeight="1">
      <c r="A95" t="s">
        <v>56</v>
      </c>
      <c r="E95" s="28" t="s">
        <v>397</v>
      </c>
    </row>
    <row r="96" spans="1:16" ht="12.75" customHeight="1">
      <c r="A96" s="17" t="s">
        <v>48</v>
      </c>
      <c r="B96" s="22" t="s">
        <v>149</v>
      </c>
      <c r="C96" s="22" t="s">
        <v>398</v>
      </c>
      <c r="D96" s="17" t="s">
        <v>15</v>
      </c>
      <c r="E96" s="23" t="s">
        <v>399</v>
      </c>
      <c r="F96" s="24" t="s">
        <v>60</v>
      </c>
      <c r="G96" s="25">
        <v>0.394</v>
      </c>
      <c r="H96" s="26"/>
      <c r="I96" s="26">
        <f>ROUND(ROUND(H96,2)*ROUND(G96,3),2)</f>
        <v>0</v>
      </c>
      <c r="O96">
        <f>(I96*21)/100</f>
        <v>0</v>
      </c>
      <c r="P96" t="s">
        <v>27</v>
      </c>
    </row>
    <row r="97" spans="1:5" ht="12.75" customHeight="1">
      <c r="A97" s="27" t="s">
        <v>52</v>
      </c>
      <c r="E97" s="28" t="s">
        <v>400</v>
      </c>
    </row>
    <row r="98" spans="1:5" ht="76.5" customHeight="1">
      <c r="A98" s="29" t="s">
        <v>54</v>
      </c>
      <c r="E98" s="30" t="s">
        <v>401</v>
      </c>
    </row>
    <row r="99" spans="1:5" ht="38.25" customHeight="1">
      <c r="A99" t="s">
        <v>56</v>
      </c>
      <c r="E99" s="28" t="s">
        <v>397</v>
      </c>
    </row>
    <row r="100" spans="1:16" ht="12.75" customHeight="1">
      <c r="A100" s="17" t="s">
        <v>48</v>
      </c>
      <c r="B100" s="22" t="s">
        <v>154</v>
      </c>
      <c r="C100" s="22" t="s">
        <v>402</v>
      </c>
      <c r="D100" s="17" t="s">
        <v>15</v>
      </c>
      <c r="E100" s="23" t="s">
        <v>403</v>
      </c>
      <c r="F100" s="24" t="s">
        <v>142</v>
      </c>
      <c r="G100" s="25">
        <v>567</v>
      </c>
      <c r="H100" s="26"/>
      <c r="I100" s="26">
        <f>ROUND(ROUND(H100,2)*ROUND(G100,3),2)</f>
        <v>0</v>
      </c>
      <c r="O100">
        <f>(I100*21)/100</f>
        <v>0</v>
      </c>
      <c r="P100" t="s">
        <v>27</v>
      </c>
    </row>
    <row r="101" spans="1:5" ht="12.75" customHeight="1">
      <c r="A101" s="27" t="s">
        <v>52</v>
      </c>
      <c r="E101" s="28" t="s">
        <v>404</v>
      </c>
    </row>
    <row r="102" spans="1:5" ht="51" customHeight="1">
      <c r="A102" s="29" t="s">
        <v>54</v>
      </c>
      <c r="E102" s="30" t="s">
        <v>405</v>
      </c>
    </row>
    <row r="103" spans="1:5" ht="12.75" customHeight="1">
      <c r="A103" t="s">
        <v>56</v>
      </c>
      <c r="E103" s="28" t="s">
        <v>406</v>
      </c>
    </row>
    <row r="104" spans="1:16" ht="12.75" customHeight="1">
      <c r="A104" s="17" t="s">
        <v>48</v>
      </c>
      <c r="B104" s="22" t="s">
        <v>158</v>
      </c>
      <c r="C104" s="22" t="s">
        <v>407</v>
      </c>
      <c r="D104" s="17" t="s">
        <v>15</v>
      </c>
      <c r="E104" s="23" t="s">
        <v>408</v>
      </c>
      <c r="F104" s="24" t="s">
        <v>80</v>
      </c>
      <c r="G104" s="25">
        <v>84</v>
      </c>
      <c r="H104" s="26"/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12.75" customHeight="1">
      <c r="A105" s="27" t="s">
        <v>52</v>
      </c>
      <c r="E105" s="28" t="s">
        <v>15</v>
      </c>
    </row>
    <row r="106" spans="1:5" ht="12.75" customHeight="1">
      <c r="A106" s="29" t="s">
        <v>54</v>
      </c>
      <c r="E106" s="30" t="s">
        <v>409</v>
      </c>
    </row>
    <row r="107" spans="1:5" ht="12.75" customHeight="1">
      <c r="A107" t="s">
        <v>56</v>
      </c>
      <c r="E107" s="28" t="s">
        <v>410</v>
      </c>
    </row>
    <row r="108" spans="1:16" ht="12.75" customHeight="1">
      <c r="A108" s="17" t="s">
        <v>48</v>
      </c>
      <c r="B108" s="22" t="s">
        <v>163</v>
      </c>
      <c r="C108" s="22" t="s">
        <v>411</v>
      </c>
      <c r="D108" s="17" t="s">
        <v>15</v>
      </c>
      <c r="E108" s="23" t="s">
        <v>412</v>
      </c>
      <c r="F108" s="24" t="s">
        <v>142</v>
      </c>
      <c r="G108" s="25">
        <v>567</v>
      </c>
      <c r="H108" s="26"/>
      <c r="I108" s="26">
        <f>ROUND(ROUND(H108,2)*ROUND(G108,3),2)</f>
        <v>0</v>
      </c>
      <c r="O108">
        <f>(I108*21)/100</f>
        <v>0</v>
      </c>
      <c r="P108" t="s">
        <v>27</v>
      </c>
    </row>
    <row r="109" spans="1:5" ht="12.75" customHeight="1">
      <c r="A109" s="27" t="s">
        <v>52</v>
      </c>
      <c r="E109" s="28" t="s">
        <v>15</v>
      </c>
    </row>
    <row r="110" spans="1:5" ht="51" customHeight="1">
      <c r="A110" s="29" t="s">
        <v>54</v>
      </c>
      <c r="E110" s="30" t="s">
        <v>405</v>
      </c>
    </row>
    <row r="111" spans="1:5" ht="63.75" customHeight="1">
      <c r="A111" t="s">
        <v>56</v>
      </c>
      <c r="E111" s="28" t="s">
        <v>413</v>
      </c>
    </row>
    <row r="112" spans="1:16" ht="12.75" customHeight="1">
      <c r="A112" s="17" t="s">
        <v>48</v>
      </c>
      <c r="B112" s="22" t="s">
        <v>167</v>
      </c>
      <c r="C112" s="22" t="s">
        <v>414</v>
      </c>
      <c r="D112" s="17" t="s">
        <v>15</v>
      </c>
      <c r="E112" s="23" t="s">
        <v>415</v>
      </c>
      <c r="F112" s="24" t="s">
        <v>60</v>
      </c>
      <c r="G112" s="25">
        <v>60.528</v>
      </c>
      <c r="H112" s="26"/>
      <c r="I112" s="26">
        <f>ROUND(ROUND(H112,2)*ROUND(G112,3),2)</f>
        <v>0</v>
      </c>
      <c r="O112">
        <f>(I112*21)/100</f>
        <v>0</v>
      </c>
      <c r="P112" t="s">
        <v>27</v>
      </c>
    </row>
    <row r="113" spans="1:5" ht="12.75" customHeight="1">
      <c r="A113" s="27" t="s">
        <v>52</v>
      </c>
      <c r="E113" s="28" t="s">
        <v>416</v>
      </c>
    </row>
    <row r="114" spans="1:5" ht="51" customHeight="1">
      <c r="A114" s="29" t="s">
        <v>54</v>
      </c>
      <c r="E114" s="30" t="s">
        <v>417</v>
      </c>
    </row>
    <row r="115" spans="1:5" ht="216.75" customHeight="1">
      <c r="A115" t="s">
        <v>56</v>
      </c>
      <c r="E115" s="28" t="s">
        <v>223</v>
      </c>
    </row>
    <row r="116" spans="1:16" ht="12.75" customHeight="1">
      <c r="A116" s="17" t="s">
        <v>48</v>
      </c>
      <c r="B116" s="22" t="s">
        <v>170</v>
      </c>
      <c r="C116" s="22" t="s">
        <v>418</v>
      </c>
      <c r="D116" s="17" t="s">
        <v>15</v>
      </c>
      <c r="E116" s="23" t="s">
        <v>419</v>
      </c>
      <c r="F116" s="24" t="s">
        <v>51</v>
      </c>
      <c r="G116" s="25">
        <v>8.474</v>
      </c>
      <c r="H116" s="26"/>
      <c r="I116" s="26">
        <f>ROUND(ROUND(H116,2)*ROUND(G116,3),2)</f>
        <v>0</v>
      </c>
      <c r="O116">
        <f>(I116*21)/100</f>
        <v>0</v>
      </c>
      <c r="P116" t="s">
        <v>27</v>
      </c>
    </row>
    <row r="117" spans="1:5" ht="12.75" customHeight="1">
      <c r="A117" s="27" t="s">
        <v>52</v>
      </c>
      <c r="E117" s="28" t="s">
        <v>420</v>
      </c>
    </row>
    <row r="118" spans="1:5" ht="12.75" customHeight="1">
      <c r="A118" s="29" t="s">
        <v>54</v>
      </c>
      <c r="E118" s="30" t="s">
        <v>421</v>
      </c>
    </row>
    <row r="119" spans="1:5" ht="178.5" customHeight="1">
      <c r="A119" t="s">
        <v>56</v>
      </c>
      <c r="E119" s="28" t="s">
        <v>422</v>
      </c>
    </row>
    <row r="120" spans="1:9" ht="12.75" customHeight="1">
      <c r="A120" s="5" t="s">
        <v>46</v>
      </c>
      <c r="B120" s="5"/>
      <c r="C120" s="31" t="s">
        <v>26</v>
      </c>
      <c r="D120" s="5"/>
      <c r="E120" s="20" t="s">
        <v>423</v>
      </c>
      <c r="F120" s="5"/>
      <c r="G120" s="5"/>
      <c r="H120" s="5"/>
      <c r="I120" s="32">
        <f>0+I121+I125+I129+I133+I137+I141+I145</f>
        <v>0</v>
      </c>
    </row>
    <row r="121" spans="1:16" ht="12.75" customHeight="1">
      <c r="A121" s="17" t="s">
        <v>48</v>
      </c>
      <c r="B121" s="22" t="s">
        <v>277</v>
      </c>
      <c r="C121" s="22" t="s">
        <v>424</v>
      </c>
      <c r="D121" s="17" t="s">
        <v>15</v>
      </c>
      <c r="E121" s="23" t="s">
        <v>425</v>
      </c>
      <c r="F121" s="24" t="s">
        <v>426</v>
      </c>
      <c r="G121" s="25">
        <v>486</v>
      </c>
      <c r="H121" s="26"/>
      <c r="I121" s="26">
        <f>ROUND(ROUND(H121,2)*ROUND(G121,3),2)</f>
        <v>0</v>
      </c>
      <c r="O121">
        <f>(I121*21)/100</f>
        <v>0</v>
      </c>
      <c r="P121" t="s">
        <v>27</v>
      </c>
    </row>
    <row r="122" spans="1:5" ht="25.5" customHeight="1">
      <c r="A122" s="27" t="s">
        <v>52</v>
      </c>
      <c r="E122" s="28" t="s">
        <v>427</v>
      </c>
    </row>
    <row r="123" spans="1:5" ht="38.25" customHeight="1">
      <c r="A123" s="29" t="s">
        <v>54</v>
      </c>
      <c r="E123" s="30" t="s">
        <v>428</v>
      </c>
    </row>
    <row r="124" spans="1:5" ht="12.75" customHeight="1">
      <c r="A124" t="s">
        <v>56</v>
      </c>
      <c r="E124" s="28" t="s">
        <v>429</v>
      </c>
    </row>
    <row r="125" spans="1:16" ht="12.75" customHeight="1">
      <c r="A125" s="17" t="s">
        <v>48</v>
      </c>
      <c r="B125" s="22" t="s">
        <v>283</v>
      </c>
      <c r="C125" s="22" t="s">
        <v>430</v>
      </c>
      <c r="D125" s="17" t="s">
        <v>15</v>
      </c>
      <c r="E125" s="23" t="s">
        <v>431</v>
      </c>
      <c r="F125" s="24" t="s">
        <v>60</v>
      </c>
      <c r="G125" s="25">
        <v>22.878</v>
      </c>
      <c r="H125" s="26"/>
      <c r="I125" s="26">
        <f>ROUND(ROUND(H125,2)*ROUND(G125,3),2)</f>
        <v>0</v>
      </c>
      <c r="O125">
        <f>(I125*21)/100</f>
        <v>0</v>
      </c>
      <c r="P125" t="s">
        <v>27</v>
      </c>
    </row>
    <row r="126" spans="1:5" ht="12.75" customHeight="1">
      <c r="A126" s="27" t="s">
        <v>52</v>
      </c>
      <c r="E126" s="28" t="s">
        <v>432</v>
      </c>
    </row>
    <row r="127" spans="1:5" ht="38.25" customHeight="1">
      <c r="A127" s="29" t="s">
        <v>54</v>
      </c>
      <c r="E127" s="30" t="s">
        <v>433</v>
      </c>
    </row>
    <row r="128" spans="1:5" ht="229.5" customHeight="1">
      <c r="A128" t="s">
        <v>56</v>
      </c>
      <c r="E128" s="28" t="s">
        <v>434</v>
      </c>
    </row>
    <row r="129" spans="1:16" ht="12.75" customHeight="1">
      <c r="A129" s="17" t="s">
        <v>48</v>
      </c>
      <c r="B129" s="22" t="s">
        <v>288</v>
      </c>
      <c r="C129" s="22" t="s">
        <v>435</v>
      </c>
      <c r="D129" s="17" t="s">
        <v>15</v>
      </c>
      <c r="E129" s="23" t="s">
        <v>436</v>
      </c>
      <c r="F129" s="24" t="s">
        <v>51</v>
      </c>
      <c r="G129" s="25">
        <v>3.432</v>
      </c>
      <c r="H129" s="26"/>
      <c r="I129" s="26">
        <f>ROUND(ROUND(H129,2)*ROUND(G129,3),2)</f>
        <v>0</v>
      </c>
      <c r="O129">
        <f>(I129*21)/100</f>
        <v>0</v>
      </c>
      <c r="P129" t="s">
        <v>27</v>
      </c>
    </row>
    <row r="130" spans="1:5" ht="12.75" customHeight="1">
      <c r="A130" s="27" t="s">
        <v>52</v>
      </c>
      <c r="E130" s="28" t="s">
        <v>437</v>
      </c>
    </row>
    <row r="131" spans="1:5" ht="12.75" customHeight="1">
      <c r="A131" s="29" t="s">
        <v>54</v>
      </c>
      <c r="E131" s="30" t="s">
        <v>438</v>
      </c>
    </row>
    <row r="132" spans="1:5" ht="178.5" customHeight="1">
      <c r="A132" t="s">
        <v>56</v>
      </c>
      <c r="E132" s="28" t="s">
        <v>439</v>
      </c>
    </row>
    <row r="133" spans="1:16" ht="12.75" customHeight="1">
      <c r="A133" s="17" t="s">
        <v>48</v>
      </c>
      <c r="B133" s="22" t="s">
        <v>293</v>
      </c>
      <c r="C133" s="22" t="s">
        <v>440</v>
      </c>
      <c r="D133" s="17" t="s">
        <v>15</v>
      </c>
      <c r="E133" s="23" t="s">
        <v>441</v>
      </c>
      <c r="F133" s="24" t="s">
        <v>60</v>
      </c>
      <c r="G133" s="25">
        <v>97.609</v>
      </c>
      <c r="H133" s="26"/>
      <c r="I133" s="26">
        <f>ROUND(ROUND(H133,2)*ROUND(G133,3),2)</f>
        <v>0</v>
      </c>
      <c r="O133">
        <f>(I133*21)/100</f>
        <v>0</v>
      </c>
      <c r="P133" t="s">
        <v>27</v>
      </c>
    </row>
    <row r="134" spans="1:5" ht="12.75" customHeight="1">
      <c r="A134" s="27" t="s">
        <v>52</v>
      </c>
      <c r="E134" s="28" t="s">
        <v>442</v>
      </c>
    </row>
    <row r="135" spans="1:5" ht="140.25" customHeight="1">
      <c r="A135" s="29" t="s">
        <v>54</v>
      </c>
      <c r="E135" s="30" t="s">
        <v>443</v>
      </c>
    </row>
    <row r="136" spans="1:5" ht="216.75" customHeight="1">
      <c r="A136" t="s">
        <v>56</v>
      </c>
      <c r="E136" s="28" t="s">
        <v>444</v>
      </c>
    </row>
    <row r="137" spans="1:16" ht="12.75" customHeight="1">
      <c r="A137" s="17" t="s">
        <v>48</v>
      </c>
      <c r="B137" s="22" t="s">
        <v>298</v>
      </c>
      <c r="C137" s="22" t="s">
        <v>445</v>
      </c>
      <c r="D137" s="17" t="s">
        <v>15</v>
      </c>
      <c r="E137" s="23" t="s">
        <v>446</v>
      </c>
      <c r="F137" s="24" t="s">
        <v>51</v>
      </c>
      <c r="G137" s="25">
        <v>13.665</v>
      </c>
      <c r="H137" s="26"/>
      <c r="I137" s="26">
        <f>ROUND(ROUND(H137,2)*ROUND(G137,3),2)</f>
        <v>0</v>
      </c>
      <c r="O137">
        <f>(I137*21)/100</f>
        <v>0</v>
      </c>
      <c r="P137" t="s">
        <v>27</v>
      </c>
    </row>
    <row r="138" spans="1:5" ht="12.75" customHeight="1">
      <c r="A138" s="27" t="s">
        <v>52</v>
      </c>
      <c r="E138" s="28" t="s">
        <v>420</v>
      </c>
    </row>
    <row r="139" spans="1:5" ht="12.75" customHeight="1">
      <c r="A139" s="29" t="s">
        <v>54</v>
      </c>
      <c r="E139" s="30" t="s">
        <v>447</v>
      </c>
    </row>
    <row r="140" spans="1:5" ht="178.5" customHeight="1">
      <c r="A140" t="s">
        <v>56</v>
      </c>
      <c r="E140" s="28" t="s">
        <v>422</v>
      </c>
    </row>
    <row r="141" spans="1:16" ht="12.75" customHeight="1">
      <c r="A141" s="17" t="s">
        <v>48</v>
      </c>
      <c r="B141" s="22" t="s">
        <v>303</v>
      </c>
      <c r="C141" s="22" t="s">
        <v>448</v>
      </c>
      <c r="D141" s="17" t="s">
        <v>15</v>
      </c>
      <c r="E141" s="23" t="s">
        <v>449</v>
      </c>
      <c r="F141" s="24" t="s">
        <v>60</v>
      </c>
      <c r="G141" s="25">
        <v>41.926</v>
      </c>
      <c r="H141" s="26"/>
      <c r="I141" s="26">
        <f>ROUND(ROUND(H141,2)*ROUND(G141,3),2)</f>
        <v>0</v>
      </c>
      <c r="O141">
        <f>(I141*21)/100</f>
        <v>0</v>
      </c>
      <c r="P141" t="s">
        <v>27</v>
      </c>
    </row>
    <row r="142" spans="1:5" ht="12.75" customHeight="1">
      <c r="A142" s="27" t="s">
        <v>52</v>
      </c>
      <c r="E142" s="28" t="s">
        <v>450</v>
      </c>
    </row>
    <row r="143" spans="1:5" ht="12.75" customHeight="1">
      <c r="A143" s="29" t="s">
        <v>54</v>
      </c>
      <c r="E143" s="30" t="s">
        <v>451</v>
      </c>
    </row>
    <row r="144" spans="1:5" ht="216.75" customHeight="1">
      <c r="A144" t="s">
        <v>56</v>
      </c>
      <c r="E144" s="28" t="s">
        <v>444</v>
      </c>
    </row>
    <row r="145" spans="1:16" ht="12.75" customHeight="1">
      <c r="A145" s="17" t="s">
        <v>48</v>
      </c>
      <c r="B145" s="22" t="s">
        <v>309</v>
      </c>
      <c r="C145" s="22" t="s">
        <v>452</v>
      </c>
      <c r="D145" s="17" t="s">
        <v>15</v>
      </c>
      <c r="E145" s="23" t="s">
        <v>453</v>
      </c>
      <c r="F145" s="24" t="s">
        <v>51</v>
      </c>
      <c r="G145" s="25">
        <v>3.899</v>
      </c>
      <c r="H145" s="26"/>
      <c r="I145" s="26">
        <f>ROUND(ROUND(H145,2)*ROUND(G145,3),2)</f>
        <v>0</v>
      </c>
      <c r="O145">
        <f>(I145*21)/100</f>
        <v>0</v>
      </c>
      <c r="P145" t="s">
        <v>27</v>
      </c>
    </row>
    <row r="146" spans="1:5" ht="12.75" customHeight="1">
      <c r="A146" s="27" t="s">
        <v>52</v>
      </c>
      <c r="E146" s="28" t="s">
        <v>437</v>
      </c>
    </row>
    <row r="147" spans="1:5" ht="12.75" customHeight="1">
      <c r="A147" s="29" t="s">
        <v>54</v>
      </c>
      <c r="E147" s="30" t="s">
        <v>454</v>
      </c>
    </row>
    <row r="148" spans="1:5" ht="178.5" customHeight="1">
      <c r="A148" t="s">
        <v>56</v>
      </c>
      <c r="E148" s="28" t="s">
        <v>422</v>
      </c>
    </row>
    <row r="149" spans="1:9" ht="12.75" customHeight="1">
      <c r="A149" s="5" t="s">
        <v>46</v>
      </c>
      <c r="B149" s="5"/>
      <c r="C149" s="31" t="s">
        <v>36</v>
      </c>
      <c r="D149" s="5"/>
      <c r="E149" s="20" t="s">
        <v>126</v>
      </c>
      <c r="F149" s="5"/>
      <c r="G149" s="5"/>
      <c r="H149" s="5"/>
      <c r="I149" s="32">
        <f>0+I150+I154+I158+I162+I166+I170+I174+I178+I182+I186+I190+I194+I198+I202+I206+I210</f>
        <v>0</v>
      </c>
    </row>
    <row r="150" spans="1:16" ht="12.75" customHeight="1">
      <c r="A150" s="17" t="s">
        <v>48</v>
      </c>
      <c r="B150" s="22" t="s">
        <v>314</v>
      </c>
      <c r="C150" s="22" t="s">
        <v>455</v>
      </c>
      <c r="D150" s="17" t="s">
        <v>15</v>
      </c>
      <c r="E150" s="23" t="s">
        <v>456</v>
      </c>
      <c r="F150" s="24" t="s">
        <v>60</v>
      </c>
      <c r="G150" s="25">
        <v>11.88</v>
      </c>
      <c r="H150" s="26"/>
      <c r="I150" s="26">
        <f>ROUND(ROUND(H150,2)*ROUND(G150,3),2)</f>
        <v>0</v>
      </c>
      <c r="O150">
        <f>(I150*21)/100</f>
        <v>0</v>
      </c>
      <c r="P150" t="s">
        <v>27</v>
      </c>
    </row>
    <row r="151" spans="1:5" ht="12.75" customHeight="1">
      <c r="A151" s="27" t="s">
        <v>52</v>
      </c>
      <c r="E151" s="28" t="s">
        <v>457</v>
      </c>
    </row>
    <row r="152" spans="1:5" ht="12.75" customHeight="1">
      <c r="A152" s="29" t="s">
        <v>54</v>
      </c>
      <c r="E152" s="30" t="s">
        <v>458</v>
      </c>
    </row>
    <row r="153" spans="1:5" ht="216.75" customHeight="1">
      <c r="A153" t="s">
        <v>56</v>
      </c>
      <c r="E153" s="28" t="s">
        <v>444</v>
      </c>
    </row>
    <row r="154" spans="1:16" ht="12.75" customHeight="1">
      <c r="A154" s="17" t="s">
        <v>48</v>
      </c>
      <c r="B154" s="22" t="s">
        <v>320</v>
      </c>
      <c r="C154" s="22" t="s">
        <v>459</v>
      </c>
      <c r="D154" s="17" t="s">
        <v>15</v>
      </c>
      <c r="E154" s="23" t="s">
        <v>460</v>
      </c>
      <c r="F154" s="24" t="s">
        <v>51</v>
      </c>
      <c r="G154" s="25">
        <v>1.782</v>
      </c>
      <c r="H154" s="26"/>
      <c r="I154" s="26">
        <f>ROUND(ROUND(H154,2)*ROUND(G154,3),2)</f>
        <v>0</v>
      </c>
      <c r="O154">
        <f>(I154*21)/100</f>
        <v>0</v>
      </c>
      <c r="P154" t="s">
        <v>27</v>
      </c>
    </row>
    <row r="155" spans="1:5" ht="12.75" customHeight="1">
      <c r="A155" s="27" t="s">
        <v>52</v>
      </c>
      <c r="E155" s="28" t="s">
        <v>437</v>
      </c>
    </row>
    <row r="156" spans="1:5" ht="12.75" customHeight="1">
      <c r="A156" s="29" t="s">
        <v>54</v>
      </c>
      <c r="E156" s="30" t="s">
        <v>461</v>
      </c>
    </row>
    <row r="157" spans="1:5" ht="178.5" customHeight="1">
      <c r="A157" t="s">
        <v>56</v>
      </c>
      <c r="E157" s="28" t="s">
        <v>422</v>
      </c>
    </row>
    <row r="158" spans="1:16" ht="12.75" customHeight="1">
      <c r="A158" s="17" t="s">
        <v>48</v>
      </c>
      <c r="B158" s="22" t="s">
        <v>325</v>
      </c>
      <c r="C158" s="22" t="s">
        <v>462</v>
      </c>
      <c r="D158" s="17" t="s">
        <v>15</v>
      </c>
      <c r="E158" s="23" t="s">
        <v>463</v>
      </c>
      <c r="F158" s="24" t="s">
        <v>60</v>
      </c>
      <c r="G158" s="25">
        <v>189.808</v>
      </c>
      <c r="H158" s="26"/>
      <c r="I158" s="26">
        <f>ROUND(ROUND(H158,2)*ROUND(G158,3),2)</f>
        <v>0</v>
      </c>
      <c r="O158">
        <f>(I158*21)/100</f>
        <v>0</v>
      </c>
      <c r="P158" t="s">
        <v>27</v>
      </c>
    </row>
    <row r="159" spans="1:5" ht="12.75" customHeight="1">
      <c r="A159" s="27" t="s">
        <v>52</v>
      </c>
      <c r="E159" s="28" t="s">
        <v>464</v>
      </c>
    </row>
    <row r="160" spans="1:5" ht="12.75" customHeight="1">
      <c r="A160" s="29" t="s">
        <v>54</v>
      </c>
      <c r="E160" s="30" t="s">
        <v>465</v>
      </c>
    </row>
    <row r="161" spans="1:5" ht="216.75" customHeight="1">
      <c r="A161" t="s">
        <v>56</v>
      </c>
      <c r="E161" s="28" t="s">
        <v>444</v>
      </c>
    </row>
    <row r="162" spans="1:16" ht="12.75" customHeight="1">
      <c r="A162" s="17" t="s">
        <v>48</v>
      </c>
      <c r="B162" s="22" t="s">
        <v>330</v>
      </c>
      <c r="C162" s="22" t="s">
        <v>466</v>
      </c>
      <c r="D162" s="17" t="s">
        <v>15</v>
      </c>
      <c r="E162" s="23" t="s">
        <v>467</v>
      </c>
      <c r="F162" s="24" t="s">
        <v>51</v>
      </c>
      <c r="G162" s="25">
        <v>26.573</v>
      </c>
      <c r="H162" s="26"/>
      <c r="I162" s="26">
        <f>ROUND(ROUND(H162,2)*ROUND(G162,3),2)</f>
        <v>0</v>
      </c>
      <c r="O162">
        <f>(I162*21)/100</f>
        <v>0</v>
      </c>
      <c r="P162" t="s">
        <v>27</v>
      </c>
    </row>
    <row r="163" spans="1:5" ht="12.75" customHeight="1">
      <c r="A163" s="27" t="s">
        <v>52</v>
      </c>
      <c r="E163" s="28" t="s">
        <v>420</v>
      </c>
    </row>
    <row r="164" spans="1:5" ht="12.75" customHeight="1">
      <c r="A164" s="29" t="s">
        <v>54</v>
      </c>
      <c r="E164" s="30" t="s">
        <v>468</v>
      </c>
    </row>
    <row r="165" spans="1:5" ht="178.5" customHeight="1">
      <c r="A165" t="s">
        <v>56</v>
      </c>
      <c r="E165" s="28" t="s">
        <v>469</v>
      </c>
    </row>
    <row r="166" spans="1:16" ht="12.75" customHeight="1">
      <c r="A166" s="17" t="s">
        <v>48</v>
      </c>
      <c r="B166" s="22" t="s">
        <v>470</v>
      </c>
      <c r="C166" s="22" t="s">
        <v>471</v>
      </c>
      <c r="D166" s="17" t="s">
        <v>15</v>
      </c>
      <c r="E166" s="23" t="s">
        <v>472</v>
      </c>
      <c r="F166" s="24" t="s">
        <v>51</v>
      </c>
      <c r="G166" s="25">
        <v>5.136</v>
      </c>
      <c r="H166" s="26"/>
      <c r="I166" s="26">
        <f>ROUND(ROUND(H166,2)*ROUND(G166,3),2)</f>
        <v>0</v>
      </c>
      <c r="O166">
        <f>(I166*21)/100</f>
        <v>0</v>
      </c>
      <c r="P166" t="s">
        <v>27</v>
      </c>
    </row>
    <row r="167" spans="1:5" ht="12.75" customHeight="1">
      <c r="A167" s="27" t="s">
        <v>52</v>
      </c>
      <c r="E167" s="28" t="s">
        <v>15</v>
      </c>
    </row>
    <row r="168" spans="1:5" ht="38.25" customHeight="1">
      <c r="A168" s="29" t="s">
        <v>54</v>
      </c>
      <c r="E168" s="30" t="s">
        <v>697</v>
      </c>
    </row>
    <row r="169" spans="1:5" ht="114.75" customHeight="1">
      <c r="A169" t="s">
        <v>56</v>
      </c>
      <c r="E169" s="28" t="s">
        <v>473</v>
      </c>
    </row>
    <row r="170" spans="1:16" ht="12.75" customHeight="1">
      <c r="A170" s="17" t="s">
        <v>48</v>
      </c>
      <c r="B170" s="22" t="s">
        <v>474</v>
      </c>
      <c r="C170" s="22" t="s">
        <v>475</v>
      </c>
      <c r="D170" s="17" t="s">
        <v>15</v>
      </c>
      <c r="E170" s="23" t="s">
        <v>476</v>
      </c>
      <c r="F170" s="24" t="s">
        <v>142</v>
      </c>
      <c r="G170" s="25">
        <v>17.8</v>
      </c>
      <c r="H170" s="26"/>
      <c r="I170" s="26">
        <f>ROUND(ROUND(H170,2)*ROUND(G170,3),2)</f>
        <v>0</v>
      </c>
      <c r="O170">
        <f>(I170*21)/100</f>
        <v>0</v>
      </c>
      <c r="P170" t="s">
        <v>27</v>
      </c>
    </row>
    <row r="171" spans="1:5" ht="25.5" customHeight="1">
      <c r="A171" s="27" t="s">
        <v>52</v>
      </c>
      <c r="E171" s="28" t="s">
        <v>477</v>
      </c>
    </row>
    <row r="172" spans="1:5" ht="38.25" customHeight="1">
      <c r="A172" s="29" t="s">
        <v>54</v>
      </c>
      <c r="E172" s="30" t="s">
        <v>478</v>
      </c>
    </row>
    <row r="173" spans="1:5" ht="12.75" customHeight="1">
      <c r="A173" t="s">
        <v>56</v>
      </c>
      <c r="E173" s="28" t="s">
        <v>479</v>
      </c>
    </row>
    <row r="174" spans="1:16" ht="12.75" customHeight="1">
      <c r="A174" s="17" t="s">
        <v>48</v>
      </c>
      <c r="B174" s="22" t="s">
        <v>480</v>
      </c>
      <c r="C174" s="22" t="s">
        <v>481</v>
      </c>
      <c r="D174" s="17" t="s">
        <v>15</v>
      </c>
      <c r="E174" s="23" t="s">
        <v>482</v>
      </c>
      <c r="F174" s="24" t="s">
        <v>80</v>
      </c>
      <c r="G174" s="25">
        <v>4</v>
      </c>
      <c r="H174" s="26"/>
      <c r="I174" s="26">
        <f>ROUND(ROUND(H174,2)*ROUND(G174,3),2)</f>
        <v>0</v>
      </c>
      <c r="O174">
        <f>(I174*21)/100</f>
        <v>0</v>
      </c>
      <c r="P174" t="s">
        <v>27</v>
      </c>
    </row>
    <row r="175" spans="1:5" ht="12.75" customHeight="1">
      <c r="A175" s="27" t="s">
        <v>52</v>
      </c>
      <c r="E175" s="28" t="s">
        <v>483</v>
      </c>
    </row>
    <row r="176" spans="1:5" ht="12.75" customHeight="1">
      <c r="A176" s="29" t="s">
        <v>54</v>
      </c>
      <c r="E176" s="30" t="s">
        <v>484</v>
      </c>
    </row>
    <row r="177" spans="1:5" ht="191.25" customHeight="1">
      <c r="A177" t="s">
        <v>56</v>
      </c>
      <c r="E177" s="28" t="s">
        <v>485</v>
      </c>
    </row>
    <row r="178" spans="1:16" ht="12.75" customHeight="1">
      <c r="A178" s="17" t="s">
        <v>48</v>
      </c>
      <c r="B178" s="22" t="s">
        <v>486</v>
      </c>
      <c r="C178" s="22" t="s">
        <v>487</v>
      </c>
      <c r="D178" s="17" t="s">
        <v>15</v>
      </c>
      <c r="E178" s="23" t="s">
        <v>488</v>
      </c>
      <c r="F178" s="24" t="s">
        <v>80</v>
      </c>
      <c r="G178" s="25">
        <v>2</v>
      </c>
      <c r="H178" s="26"/>
      <c r="I178" s="26">
        <f>ROUND(ROUND(H178,2)*ROUND(G178,3),2)</f>
        <v>0</v>
      </c>
      <c r="O178">
        <f>(I178*21)/100</f>
        <v>0</v>
      </c>
      <c r="P178" t="s">
        <v>27</v>
      </c>
    </row>
    <row r="179" spans="1:5" ht="12.75" customHeight="1">
      <c r="A179" s="27" t="s">
        <v>52</v>
      </c>
      <c r="E179" s="28" t="s">
        <v>483</v>
      </c>
    </row>
    <row r="180" spans="1:5" ht="12.75" customHeight="1">
      <c r="A180" s="29" t="s">
        <v>54</v>
      </c>
      <c r="E180" s="30" t="s">
        <v>489</v>
      </c>
    </row>
    <row r="181" spans="1:5" ht="191.25" customHeight="1">
      <c r="A181" t="s">
        <v>56</v>
      </c>
      <c r="E181" s="28" t="s">
        <v>485</v>
      </c>
    </row>
    <row r="182" spans="1:16" ht="12.75" customHeight="1">
      <c r="A182" s="17" t="s">
        <v>48</v>
      </c>
      <c r="B182" s="22" t="s">
        <v>490</v>
      </c>
      <c r="C182" s="22" t="s">
        <v>491</v>
      </c>
      <c r="D182" s="17" t="s">
        <v>15</v>
      </c>
      <c r="E182" s="23" t="s">
        <v>492</v>
      </c>
      <c r="F182" s="24" t="s">
        <v>60</v>
      </c>
      <c r="G182" s="25">
        <v>9.191</v>
      </c>
      <c r="H182" s="26"/>
      <c r="I182" s="26">
        <f>ROUND(ROUND(H182,2)*ROUND(G182,3),2)</f>
        <v>0</v>
      </c>
      <c r="O182">
        <f>(I182*21)/100</f>
        <v>0</v>
      </c>
      <c r="P182" t="s">
        <v>27</v>
      </c>
    </row>
    <row r="183" spans="1:5" ht="12.75" customHeight="1">
      <c r="A183" s="27" t="s">
        <v>52</v>
      </c>
      <c r="E183" s="28" t="s">
        <v>493</v>
      </c>
    </row>
    <row r="184" spans="1:5" ht="12.75" customHeight="1">
      <c r="A184" s="29" t="s">
        <v>54</v>
      </c>
      <c r="E184" s="30" t="s">
        <v>494</v>
      </c>
    </row>
    <row r="185" spans="1:5" ht="153" customHeight="1">
      <c r="A185" t="s">
        <v>56</v>
      </c>
      <c r="E185" s="28" t="s">
        <v>495</v>
      </c>
    </row>
    <row r="186" spans="1:16" ht="12.75" customHeight="1">
      <c r="A186" s="17" t="s">
        <v>48</v>
      </c>
      <c r="B186" s="22" t="s">
        <v>496</v>
      </c>
      <c r="C186" s="22" t="s">
        <v>497</v>
      </c>
      <c r="D186" s="17" t="s">
        <v>15</v>
      </c>
      <c r="E186" s="23" t="s">
        <v>498</v>
      </c>
      <c r="F186" s="24" t="s">
        <v>60</v>
      </c>
      <c r="G186" s="25">
        <v>17.113</v>
      </c>
      <c r="H186" s="26"/>
      <c r="I186" s="26">
        <f>ROUND(ROUND(H186,2)*ROUND(G186,3),2)</f>
        <v>0</v>
      </c>
      <c r="O186">
        <f>(I186*21)/100</f>
        <v>0</v>
      </c>
      <c r="P186" t="s">
        <v>27</v>
      </c>
    </row>
    <row r="187" spans="1:5" ht="12.75" customHeight="1">
      <c r="A187" s="27" t="s">
        <v>52</v>
      </c>
      <c r="E187" s="28" t="s">
        <v>15</v>
      </c>
    </row>
    <row r="188" spans="1:5" ht="51" customHeight="1">
      <c r="A188" s="29" t="s">
        <v>54</v>
      </c>
      <c r="E188" s="30" t="s">
        <v>499</v>
      </c>
    </row>
    <row r="189" spans="1:5" ht="216.75" customHeight="1">
      <c r="A189" t="s">
        <v>56</v>
      </c>
      <c r="E189" s="28" t="s">
        <v>444</v>
      </c>
    </row>
    <row r="190" spans="1:16" ht="12.75" customHeight="1">
      <c r="A190" s="17" t="s">
        <v>48</v>
      </c>
      <c r="B190" s="22" t="s">
        <v>500</v>
      </c>
      <c r="C190" s="22" t="s">
        <v>128</v>
      </c>
      <c r="D190" s="17" t="s">
        <v>15</v>
      </c>
      <c r="E190" s="23" t="s">
        <v>129</v>
      </c>
      <c r="F190" s="24" t="s">
        <v>60</v>
      </c>
      <c r="G190" s="25">
        <v>18.214</v>
      </c>
      <c r="H190" s="26"/>
      <c r="I190" s="26">
        <f>ROUND(ROUND(H190,2)*ROUND(G190,3),2)</f>
        <v>0</v>
      </c>
      <c r="O190">
        <f>(I190*21)/100</f>
        <v>0</v>
      </c>
      <c r="P190" t="s">
        <v>27</v>
      </c>
    </row>
    <row r="191" spans="1:5" ht="12.75" customHeight="1">
      <c r="A191" s="27" t="s">
        <v>52</v>
      </c>
      <c r="E191" s="28" t="s">
        <v>501</v>
      </c>
    </row>
    <row r="192" spans="1:5" ht="12.75" customHeight="1">
      <c r="A192" s="29" t="s">
        <v>54</v>
      </c>
      <c r="E192" s="30" t="s">
        <v>502</v>
      </c>
    </row>
    <row r="193" spans="1:5" ht="242.25" customHeight="1">
      <c r="A193" t="s">
        <v>56</v>
      </c>
      <c r="E193" s="28" t="s">
        <v>131</v>
      </c>
    </row>
    <row r="194" spans="1:16" ht="12.75" customHeight="1">
      <c r="A194" s="17" t="s">
        <v>48</v>
      </c>
      <c r="B194" s="22" t="s">
        <v>503</v>
      </c>
      <c r="C194" s="22" t="s">
        <v>504</v>
      </c>
      <c r="D194" s="17" t="s">
        <v>15</v>
      </c>
      <c r="E194" s="23" t="s">
        <v>505</v>
      </c>
      <c r="F194" s="24" t="s">
        <v>60</v>
      </c>
      <c r="G194" s="25">
        <v>38.64</v>
      </c>
      <c r="H194" s="26"/>
      <c r="I194" s="26">
        <f>ROUND(ROUND(H194,2)*ROUND(G194,3),2)</f>
        <v>0</v>
      </c>
      <c r="O194">
        <f>(I194*21)/100</f>
        <v>0</v>
      </c>
      <c r="P194" t="s">
        <v>27</v>
      </c>
    </row>
    <row r="195" spans="1:5" ht="12.75" customHeight="1">
      <c r="A195" s="27" t="s">
        <v>52</v>
      </c>
      <c r="E195" s="28" t="s">
        <v>506</v>
      </c>
    </row>
    <row r="196" spans="1:5" ht="12.75" customHeight="1">
      <c r="A196" s="29" t="s">
        <v>54</v>
      </c>
      <c r="E196" s="30" t="s">
        <v>507</v>
      </c>
    </row>
    <row r="197" spans="1:5" ht="25.5" customHeight="1">
      <c r="A197" t="s">
        <v>56</v>
      </c>
      <c r="E197" s="28" t="s">
        <v>508</v>
      </c>
    </row>
    <row r="198" spans="1:16" ht="12.75" customHeight="1">
      <c r="A198" s="17" t="s">
        <v>48</v>
      </c>
      <c r="B198" s="22" t="s">
        <v>509</v>
      </c>
      <c r="C198" s="22" t="s">
        <v>510</v>
      </c>
      <c r="D198" s="17" t="s">
        <v>15</v>
      </c>
      <c r="E198" s="23" t="s">
        <v>511</v>
      </c>
      <c r="F198" s="24" t="s">
        <v>60</v>
      </c>
      <c r="G198" s="25">
        <v>88.768</v>
      </c>
      <c r="H198" s="26"/>
      <c r="I198" s="26">
        <f>ROUND(ROUND(H198,2)*ROUND(G198,3),2)</f>
        <v>0</v>
      </c>
      <c r="O198">
        <f>(I198*21)/100</f>
        <v>0</v>
      </c>
      <c r="P198" t="s">
        <v>27</v>
      </c>
    </row>
    <row r="199" spans="1:5" ht="12.75" customHeight="1">
      <c r="A199" s="27" t="s">
        <v>52</v>
      </c>
      <c r="E199" s="28" t="s">
        <v>15</v>
      </c>
    </row>
    <row r="200" spans="1:5" ht="38.25" customHeight="1">
      <c r="A200" s="29" t="s">
        <v>54</v>
      </c>
      <c r="E200" s="30" t="s">
        <v>512</v>
      </c>
    </row>
    <row r="201" spans="1:5" ht="25.5" customHeight="1">
      <c r="A201" t="s">
        <v>56</v>
      </c>
      <c r="E201" s="28" t="s">
        <v>508</v>
      </c>
    </row>
    <row r="202" spans="1:16" ht="12.75" customHeight="1">
      <c r="A202" s="17" t="s">
        <v>48</v>
      </c>
      <c r="B202" s="22" t="s">
        <v>513</v>
      </c>
      <c r="C202" s="22" t="s">
        <v>514</v>
      </c>
      <c r="D202" s="17" t="s">
        <v>15</v>
      </c>
      <c r="E202" s="23" t="s">
        <v>515</v>
      </c>
      <c r="F202" s="24" t="s">
        <v>60</v>
      </c>
      <c r="G202" s="25">
        <v>35.128</v>
      </c>
      <c r="H202" s="26"/>
      <c r="I202" s="26">
        <f>ROUND(ROUND(H202,2)*ROUND(G202,3),2)</f>
        <v>0</v>
      </c>
      <c r="O202">
        <f>(I202*21)/100</f>
        <v>0</v>
      </c>
      <c r="P202" t="s">
        <v>27</v>
      </c>
    </row>
    <row r="203" spans="1:5" ht="12.75" customHeight="1">
      <c r="A203" s="27" t="s">
        <v>52</v>
      </c>
      <c r="E203" s="28" t="s">
        <v>516</v>
      </c>
    </row>
    <row r="204" spans="1:5" ht="12.75" customHeight="1">
      <c r="A204" s="29" t="s">
        <v>54</v>
      </c>
      <c r="E204" s="30" t="s">
        <v>517</v>
      </c>
    </row>
    <row r="205" spans="1:5" ht="178.5" customHeight="1">
      <c r="A205" t="s">
        <v>56</v>
      </c>
      <c r="E205" s="28" t="s">
        <v>518</v>
      </c>
    </row>
    <row r="206" spans="1:16" ht="12.75" customHeight="1">
      <c r="A206" s="17" t="s">
        <v>48</v>
      </c>
      <c r="B206" s="22" t="s">
        <v>519</v>
      </c>
      <c r="C206" s="22" t="s">
        <v>520</v>
      </c>
      <c r="D206" s="17" t="s">
        <v>15</v>
      </c>
      <c r="E206" s="23" t="s">
        <v>521</v>
      </c>
      <c r="F206" s="24" t="s">
        <v>60</v>
      </c>
      <c r="G206" s="25">
        <v>57.5</v>
      </c>
      <c r="H206" s="26"/>
      <c r="I206" s="26">
        <f>ROUND(ROUND(H206,2)*ROUND(G206,3),2)</f>
        <v>0</v>
      </c>
      <c r="O206">
        <f>(I206*21)/100</f>
        <v>0</v>
      </c>
      <c r="P206" t="s">
        <v>27</v>
      </c>
    </row>
    <row r="207" spans="1:5" ht="12.75" customHeight="1">
      <c r="A207" s="27" t="s">
        <v>52</v>
      </c>
      <c r="E207" s="28" t="s">
        <v>522</v>
      </c>
    </row>
    <row r="208" spans="1:5" ht="12.75" customHeight="1">
      <c r="A208" s="29" t="s">
        <v>54</v>
      </c>
      <c r="E208" s="30" t="s">
        <v>523</v>
      </c>
    </row>
    <row r="209" spans="1:5" ht="38.25" customHeight="1">
      <c r="A209" t="s">
        <v>56</v>
      </c>
      <c r="E209" s="28" t="s">
        <v>524</v>
      </c>
    </row>
    <row r="210" spans="1:16" ht="12.75" customHeight="1">
      <c r="A210" s="17" t="s">
        <v>48</v>
      </c>
      <c r="B210" s="22" t="s">
        <v>525</v>
      </c>
      <c r="C210" s="22" t="s">
        <v>526</v>
      </c>
      <c r="D210" s="17" t="s">
        <v>15</v>
      </c>
      <c r="E210" s="23" t="s">
        <v>527</v>
      </c>
      <c r="F210" s="24" t="s">
        <v>60</v>
      </c>
      <c r="G210" s="25">
        <v>282.6566</v>
      </c>
      <c r="H210" s="26"/>
      <c r="I210" s="26">
        <f>ROUND(ROUND(H210,2)*ROUND(G210,3),2)</f>
        <v>0</v>
      </c>
      <c r="O210">
        <f>(I210*21)/100</f>
        <v>0</v>
      </c>
      <c r="P210" t="s">
        <v>27</v>
      </c>
    </row>
    <row r="211" spans="1:5" ht="12.75" customHeight="1">
      <c r="A211" s="27" t="s">
        <v>52</v>
      </c>
      <c r="E211" s="28" t="s">
        <v>528</v>
      </c>
    </row>
    <row r="212" spans="1:5" ht="68.25" customHeight="1">
      <c r="A212" s="29" t="s">
        <v>54</v>
      </c>
      <c r="E212" s="30" t="s">
        <v>695</v>
      </c>
    </row>
    <row r="213" spans="1:5" ht="102" customHeight="1">
      <c r="A213" t="s">
        <v>56</v>
      </c>
      <c r="E213" s="28" t="s">
        <v>529</v>
      </c>
    </row>
    <row r="214" spans="1:9" ht="12.75" customHeight="1">
      <c r="A214" s="5" t="s">
        <v>46</v>
      </c>
      <c r="B214" s="5"/>
      <c r="C214" s="31" t="s">
        <v>38</v>
      </c>
      <c r="D214" s="5"/>
      <c r="E214" s="20" t="s">
        <v>176</v>
      </c>
      <c r="F214" s="5"/>
      <c r="G214" s="5"/>
      <c r="H214" s="5"/>
      <c r="I214" s="32">
        <f>0+I215+I219+I223+I227</f>
        <v>0</v>
      </c>
    </row>
    <row r="215" spans="1:16" ht="12.75" customHeight="1">
      <c r="A215" s="17" t="s">
        <v>48</v>
      </c>
      <c r="B215" s="22" t="s">
        <v>530</v>
      </c>
      <c r="C215" s="22" t="s">
        <v>241</v>
      </c>
      <c r="D215" s="17" t="s">
        <v>15</v>
      </c>
      <c r="E215" s="23" t="s">
        <v>242</v>
      </c>
      <c r="F215" s="24" t="s">
        <v>135</v>
      </c>
      <c r="G215" s="25">
        <v>189.1</v>
      </c>
      <c r="H215" s="26"/>
      <c r="I215" s="26">
        <f>ROUND(ROUND(H215,2)*ROUND(G215,3),2)</f>
        <v>0</v>
      </c>
      <c r="O215">
        <f>(I215*21)/100</f>
        <v>0</v>
      </c>
      <c r="P215" t="s">
        <v>27</v>
      </c>
    </row>
    <row r="216" spans="1:5" ht="12.75" customHeight="1">
      <c r="A216" s="27" t="s">
        <v>52</v>
      </c>
      <c r="E216" s="28" t="s">
        <v>531</v>
      </c>
    </row>
    <row r="217" spans="1:5" ht="12.75" customHeight="1">
      <c r="A217" s="29" t="s">
        <v>54</v>
      </c>
      <c r="E217" s="30" t="s">
        <v>532</v>
      </c>
    </row>
    <row r="218" spans="1:5" ht="51" customHeight="1">
      <c r="A218" t="s">
        <v>56</v>
      </c>
      <c r="E218" s="28" t="s">
        <v>240</v>
      </c>
    </row>
    <row r="219" spans="1:16" ht="12.75" customHeight="1">
      <c r="A219" s="17" t="s">
        <v>48</v>
      </c>
      <c r="B219" s="22" t="s">
        <v>533</v>
      </c>
      <c r="C219" s="22" t="s">
        <v>534</v>
      </c>
      <c r="D219" s="17" t="s">
        <v>15</v>
      </c>
      <c r="E219" s="23" t="s">
        <v>535</v>
      </c>
      <c r="F219" s="24" t="s">
        <v>135</v>
      </c>
      <c r="G219" s="25">
        <v>189.1</v>
      </c>
      <c r="H219" s="26"/>
      <c r="I219" s="26">
        <f>ROUND(ROUND(H219,2)*ROUND(G219,3),2)</f>
        <v>0</v>
      </c>
      <c r="O219">
        <f>(I219*21)/100</f>
        <v>0</v>
      </c>
      <c r="P219" t="s">
        <v>27</v>
      </c>
    </row>
    <row r="220" spans="1:5" ht="12.75" customHeight="1">
      <c r="A220" s="27" t="s">
        <v>52</v>
      </c>
      <c r="E220" s="28" t="s">
        <v>536</v>
      </c>
    </row>
    <row r="221" spans="1:5" ht="12.75" customHeight="1">
      <c r="A221" s="29" t="s">
        <v>54</v>
      </c>
      <c r="E221" s="30" t="s">
        <v>532</v>
      </c>
    </row>
    <row r="222" spans="1:5" ht="89.25" customHeight="1">
      <c r="A222" t="s">
        <v>56</v>
      </c>
      <c r="E222" s="28" t="s">
        <v>248</v>
      </c>
    </row>
    <row r="223" spans="1:16" ht="12.75" customHeight="1">
      <c r="A223" s="17" t="s">
        <v>48</v>
      </c>
      <c r="B223" s="22" t="s">
        <v>537</v>
      </c>
      <c r="C223" s="22" t="s">
        <v>538</v>
      </c>
      <c r="D223" s="17" t="s">
        <v>15</v>
      </c>
      <c r="E223" s="23" t="s">
        <v>539</v>
      </c>
      <c r="F223" s="24" t="s">
        <v>135</v>
      </c>
      <c r="G223" s="25">
        <v>22.65</v>
      </c>
      <c r="H223" s="26"/>
      <c r="I223" s="26">
        <f>ROUND(ROUND(H223,2)*ROUND(G223,3),2)</f>
        <v>0</v>
      </c>
      <c r="O223">
        <f>(I223*21)/100</f>
        <v>0</v>
      </c>
      <c r="P223" t="s">
        <v>27</v>
      </c>
    </row>
    <row r="224" spans="1:5" ht="12.75" customHeight="1">
      <c r="A224" s="27" t="s">
        <v>52</v>
      </c>
      <c r="E224" s="28" t="s">
        <v>540</v>
      </c>
    </row>
    <row r="225" spans="1:5" ht="12.75" customHeight="1">
      <c r="A225" s="29" t="s">
        <v>54</v>
      </c>
      <c r="E225" s="30" t="s">
        <v>541</v>
      </c>
    </row>
    <row r="226" spans="1:5" ht="89.25" customHeight="1">
      <c r="A226" t="s">
        <v>56</v>
      </c>
      <c r="E226" s="28" t="s">
        <v>542</v>
      </c>
    </row>
    <row r="227" spans="1:16" ht="12.75" customHeight="1">
      <c r="A227" s="17" t="s">
        <v>48</v>
      </c>
      <c r="B227" s="22" t="s">
        <v>543</v>
      </c>
      <c r="C227" s="22" t="s">
        <v>544</v>
      </c>
      <c r="D227" s="17" t="s">
        <v>15</v>
      </c>
      <c r="E227" s="23" t="s">
        <v>545</v>
      </c>
      <c r="F227" s="24" t="s">
        <v>135</v>
      </c>
      <c r="G227" s="25">
        <v>205.26</v>
      </c>
      <c r="H227" s="26"/>
      <c r="I227" s="26">
        <f>ROUND(ROUND(H227,2)*ROUND(G227,3),2)</f>
        <v>0</v>
      </c>
      <c r="O227">
        <f>(I227*21)/100</f>
        <v>0</v>
      </c>
      <c r="P227" t="s">
        <v>27</v>
      </c>
    </row>
    <row r="228" spans="1:5" ht="12.75" customHeight="1">
      <c r="A228" s="27" t="s">
        <v>52</v>
      </c>
      <c r="E228" s="28" t="s">
        <v>546</v>
      </c>
    </row>
    <row r="229" spans="1:5" ht="12.75" customHeight="1">
      <c r="A229" s="29" t="s">
        <v>54</v>
      </c>
      <c r="E229" s="30" t="s">
        <v>547</v>
      </c>
    </row>
    <row r="230" spans="1:5" ht="89.25" customHeight="1">
      <c r="A230" t="s">
        <v>56</v>
      </c>
      <c r="E230" s="28" t="s">
        <v>248</v>
      </c>
    </row>
    <row r="231" spans="1:9" ht="12.75" customHeight="1">
      <c r="A231" s="5" t="s">
        <v>46</v>
      </c>
      <c r="B231" s="5"/>
      <c r="C231" s="31" t="s">
        <v>77</v>
      </c>
      <c r="D231" s="5"/>
      <c r="E231" s="20" t="s">
        <v>258</v>
      </c>
      <c r="F231" s="5"/>
      <c r="G231" s="5"/>
      <c r="H231" s="5"/>
      <c r="I231" s="32">
        <f>0+I232+I236+I240+I244+I248+I252+I256</f>
        <v>0</v>
      </c>
    </row>
    <row r="232" spans="1:16" ht="12.75" customHeight="1">
      <c r="A232" s="17" t="s">
        <v>48</v>
      </c>
      <c r="B232" s="22" t="s">
        <v>548</v>
      </c>
      <c r="C232" s="22" t="s">
        <v>549</v>
      </c>
      <c r="D232" s="17" t="s">
        <v>15</v>
      </c>
      <c r="E232" s="23" t="s">
        <v>550</v>
      </c>
      <c r="F232" s="24" t="s">
        <v>135</v>
      </c>
      <c r="G232" s="25">
        <v>97.604</v>
      </c>
      <c r="H232" s="26"/>
      <c r="I232" s="26">
        <f>ROUND(ROUND(H232,2)*ROUND(G232,3),2)</f>
        <v>0</v>
      </c>
      <c r="O232">
        <f>(I232*21)/100</f>
        <v>0</v>
      </c>
      <c r="P232" t="s">
        <v>27</v>
      </c>
    </row>
    <row r="233" spans="1:5" ht="12.75" customHeight="1">
      <c r="A233" s="27" t="s">
        <v>52</v>
      </c>
      <c r="E233" s="28" t="s">
        <v>15</v>
      </c>
    </row>
    <row r="234" spans="1:5" ht="38.25" customHeight="1">
      <c r="A234" s="29" t="s">
        <v>54</v>
      </c>
      <c r="E234" s="30" t="s">
        <v>551</v>
      </c>
    </row>
    <row r="235" spans="1:5" ht="140.25" customHeight="1">
      <c r="A235" t="s">
        <v>56</v>
      </c>
      <c r="E235" s="28" t="s">
        <v>552</v>
      </c>
    </row>
    <row r="236" spans="1:16" ht="12.75" customHeight="1">
      <c r="A236" s="17" t="s">
        <v>48</v>
      </c>
      <c r="B236" s="22" t="s">
        <v>553</v>
      </c>
      <c r="C236" s="22" t="s">
        <v>554</v>
      </c>
      <c r="D236" s="17" t="s">
        <v>15</v>
      </c>
      <c r="E236" s="23" t="s">
        <v>555</v>
      </c>
      <c r="F236" s="24" t="s">
        <v>135</v>
      </c>
      <c r="G236" s="25">
        <v>106.396</v>
      </c>
      <c r="H236" s="26"/>
      <c r="I236" s="26">
        <f>ROUND(ROUND(H236,2)*ROUND(G236,3),2)</f>
        <v>0</v>
      </c>
      <c r="O236">
        <f>(I236*21)/100</f>
        <v>0</v>
      </c>
      <c r="P236" t="s">
        <v>27</v>
      </c>
    </row>
    <row r="237" spans="1:5" ht="12.75" customHeight="1">
      <c r="A237" s="27" t="s">
        <v>52</v>
      </c>
      <c r="E237" s="28" t="s">
        <v>556</v>
      </c>
    </row>
    <row r="238" spans="1:5" ht="12.75" customHeight="1">
      <c r="A238" s="29" t="s">
        <v>54</v>
      </c>
      <c r="E238" s="30" t="s">
        <v>557</v>
      </c>
    </row>
    <row r="239" spans="1:5" ht="140.25" customHeight="1">
      <c r="A239" t="s">
        <v>56</v>
      </c>
      <c r="E239" s="28" t="s">
        <v>558</v>
      </c>
    </row>
    <row r="240" spans="1:16" ht="12.75" customHeight="1">
      <c r="A240" s="17" t="s">
        <v>48</v>
      </c>
      <c r="B240" s="22" t="s">
        <v>559</v>
      </c>
      <c r="C240" s="22" t="s">
        <v>560</v>
      </c>
      <c r="D240" s="17" t="s">
        <v>15</v>
      </c>
      <c r="E240" s="23" t="s">
        <v>561</v>
      </c>
      <c r="F240" s="24" t="s">
        <v>135</v>
      </c>
      <c r="G240" s="25">
        <v>235.6</v>
      </c>
      <c r="H240" s="26"/>
      <c r="I240" s="26">
        <f>ROUND(ROUND(H240,2)*ROUND(G240,3),2)</f>
        <v>0</v>
      </c>
      <c r="O240">
        <f>(I240*21)/100</f>
        <v>0</v>
      </c>
      <c r="P240" t="s">
        <v>27</v>
      </c>
    </row>
    <row r="241" spans="1:5" ht="12.75" customHeight="1">
      <c r="A241" s="27" t="s">
        <v>52</v>
      </c>
      <c r="E241" s="28" t="s">
        <v>562</v>
      </c>
    </row>
    <row r="242" spans="1:5" ht="12.75" customHeight="1">
      <c r="A242" s="29" t="s">
        <v>54</v>
      </c>
      <c r="E242" s="30" t="s">
        <v>563</v>
      </c>
    </row>
    <row r="243" spans="1:5" ht="153" customHeight="1">
      <c r="A243" t="s">
        <v>56</v>
      </c>
      <c r="E243" s="28" t="s">
        <v>564</v>
      </c>
    </row>
    <row r="244" spans="1:16" ht="12.75" customHeight="1">
      <c r="A244" s="17" t="s">
        <v>48</v>
      </c>
      <c r="B244" s="22" t="s">
        <v>565</v>
      </c>
      <c r="C244" s="22" t="s">
        <v>566</v>
      </c>
      <c r="D244" s="17" t="s">
        <v>15</v>
      </c>
      <c r="E244" s="23" t="s">
        <v>567</v>
      </c>
      <c r="F244" s="24" t="s">
        <v>135</v>
      </c>
      <c r="G244" s="25">
        <v>78.478</v>
      </c>
      <c r="H244" s="26"/>
      <c r="I244" s="26">
        <f>ROUND(ROUND(H244,2)*ROUND(G244,3),2)</f>
        <v>0</v>
      </c>
      <c r="O244">
        <f>(I244*21)/100</f>
        <v>0</v>
      </c>
      <c r="P244" t="s">
        <v>27</v>
      </c>
    </row>
    <row r="245" spans="1:5" ht="12.75" customHeight="1">
      <c r="A245" s="27" t="s">
        <v>52</v>
      </c>
      <c r="E245" s="28" t="s">
        <v>568</v>
      </c>
    </row>
    <row r="246" spans="1:5" ht="12.75" customHeight="1">
      <c r="A246" s="29" t="s">
        <v>54</v>
      </c>
      <c r="E246" s="30" t="s">
        <v>569</v>
      </c>
    </row>
    <row r="247" spans="1:5" ht="38.25" customHeight="1">
      <c r="A247" t="s">
        <v>56</v>
      </c>
      <c r="E247" s="28" t="s">
        <v>570</v>
      </c>
    </row>
    <row r="248" spans="1:16" ht="12.75" customHeight="1">
      <c r="A248" s="17" t="s">
        <v>48</v>
      </c>
      <c r="B248" s="22" t="s">
        <v>571</v>
      </c>
      <c r="C248" s="22" t="s">
        <v>572</v>
      </c>
      <c r="D248" s="17" t="s">
        <v>573</v>
      </c>
      <c r="E248" s="23" t="s">
        <v>574</v>
      </c>
      <c r="F248" s="34" t="s">
        <v>135</v>
      </c>
      <c r="G248" s="25">
        <v>40.584</v>
      </c>
      <c r="H248" s="26"/>
      <c r="I248" s="26">
        <f>ROUND(ROUND(H248,2)*ROUND(G248,3),2)</f>
        <v>0</v>
      </c>
      <c r="O248">
        <f>(I248*21)/100</f>
        <v>0</v>
      </c>
      <c r="P248" t="s">
        <v>27</v>
      </c>
    </row>
    <row r="249" spans="1:5" ht="25.5" customHeight="1">
      <c r="A249" s="27" t="s">
        <v>52</v>
      </c>
      <c r="E249" s="28" t="s">
        <v>575</v>
      </c>
    </row>
    <row r="250" spans="1:5" ht="38.25" customHeight="1">
      <c r="A250" s="29" t="s">
        <v>54</v>
      </c>
      <c r="E250" s="30" t="s">
        <v>576</v>
      </c>
    </row>
    <row r="251" spans="1:5" ht="12.75" customHeight="1">
      <c r="A251" t="s">
        <v>56</v>
      </c>
      <c r="E251" s="28" t="s">
        <v>15</v>
      </c>
    </row>
    <row r="252" spans="1:16" ht="12.75" customHeight="1">
      <c r="A252" s="17" t="s">
        <v>48</v>
      </c>
      <c r="B252" s="22" t="s">
        <v>577</v>
      </c>
      <c r="C252" s="22" t="s">
        <v>578</v>
      </c>
      <c r="D252" s="17" t="s">
        <v>15</v>
      </c>
      <c r="E252" s="23" t="s">
        <v>579</v>
      </c>
      <c r="F252" s="24" t="s">
        <v>135</v>
      </c>
      <c r="G252" s="25">
        <v>56.978</v>
      </c>
      <c r="H252" s="26"/>
      <c r="I252" s="26">
        <f>ROUND(ROUND(H252,2)*ROUND(G252,3),2)</f>
        <v>0</v>
      </c>
      <c r="O252">
        <f>(I252*21)/100</f>
        <v>0</v>
      </c>
      <c r="P252" t="s">
        <v>27</v>
      </c>
    </row>
    <row r="253" spans="1:5" ht="25.5" customHeight="1">
      <c r="A253" s="27" t="s">
        <v>52</v>
      </c>
      <c r="E253" s="28" t="s">
        <v>580</v>
      </c>
    </row>
    <row r="254" spans="1:5" ht="76.5" customHeight="1">
      <c r="A254" s="29" t="s">
        <v>54</v>
      </c>
      <c r="E254" s="30" t="s">
        <v>581</v>
      </c>
    </row>
    <row r="255" spans="1:5" ht="12.75" customHeight="1">
      <c r="A255" t="s">
        <v>56</v>
      </c>
      <c r="E255" s="28" t="s">
        <v>582</v>
      </c>
    </row>
    <row r="256" spans="1:16" ht="12.75" customHeight="1">
      <c r="A256" s="17" t="s">
        <v>48</v>
      </c>
      <c r="B256" s="22" t="s">
        <v>583</v>
      </c>
      <c r="C256" s="22" t="s">
        <v>584</v>
      </c>
      <c r="D256" s="17" t="s">
        <v>15</v>
      </c>
      <c r="E256" s="23" t="s">
        <v>585</v>
      </c>
      <c r="F256" s="24" t="s">
        <v>135</v>
      </c>
      <c r="G256" s="25">
        <v>24.617</v>
      </c>
      <c r="H256" s="26"/>
      <c r="I256" s="26">
        <f>ROUND(ROUND(H256,2)*ROUND(G256,3),2)</f>
        <v>0</v>
      </c>
      <c r="O256">
        <f>(I256*21)/100</f>
        <v>0</v>
      </c>
      <c r="P256" t="s">
        <v>27</v>
      </c>
    </row>
    <row r="257" spans="1:5" ht="38.25" customHeight="1">
      <c r="A257" s="27" t="s">
        <v>52</v>
      </c>
      <c r="E257" s="28" t="s">
        <v>586</v>
      </c>
    </row>
    <row r="258" spans="1:5" ht="51" customHeight="1">
      <c r="A258" s="29" t="s">
        <v>54</v>
      </c>
      <c r="E258" s="30" t="s">
        <v>587</v>
      </c>
    </row>
    <row r="259" spans="1:5" ht="12.75" customHeight="1">
      <c r="A259" t="s">
        <v>56</v>
      </c>
      <c r="E259" s="28" t="s">
        <v>582</v>
      </c>
    </row>
    <row r="260" spans="1:9" ht="12.75" customHeight="1">
      <c r="A260" s="5" t="s">
        <v>46</v>
      </c>
      <c r="B260" s="5"/>
      <c r="C260" s="31" t="s">
        <v>81</v>
      </c>
      <c r="D260" s="5"/>
      <c r="E260" s="20" t="s">
        <v>588</v>
      </c>
      <c r="F260" s="5"/>
      <c r="G260" s="5"/>
      <c r="H260" s="5"/>
      <c r="I260" s="32">
        <f>0+I261+I265+I269+I273</f>
        <v>0</v>
      </c>
    </row>
    <row r="261" spans="1:16" ht="12.75" customHeight="1">
      <c r="A261" s="17" t="s">
        <v>48</v>
      </c>
      <c r="B261" s="22" t="s">
        <v>589</v>
      </c>
      <c r="C261" s="22" t="s">
        <v>590</v>
      </c>
      <c r="D261" s="17" t="s">
        <v>15</v>
      </c>
      <c r="E261" s="23" t="s">
        <v>591</v>
      </c>
      <c r="F261" s="24" t="s">
        <v>142</v>
      </c>
      <c r="G261" s="25">
        <v>23.2</v>
      </c>
      <c r="H261" s="26"/>
      <c r="I261" s="26">
        <f>ROUND(ROUND(H261,2)*ROUND(G261,3),2)</f>
        <v>0</v>
      </c>
      <c r="O261">
        <f>(I261*21)/100</f>
        <v>0</v>
      </c>
      <c r="P261" t="s">
        <v>27</v>
      </c>
    </row>
    <row r="262" spans="1:5" ht="12.75" customHeight="1">
      <c r="A262" s="27" t="s">
        <v>52</v>
      </c>
      <c r="E262" s="28" t="s">
        <v>592</v>
      </c>
    </row>
    <row r="263" spans="1:5" ht="12.75" customHeight="1">
      <c r="A263" s="29" t="s">
        <v>54</v>
      </c>
      <c r="E263" s="30" t="s">
        <v>593</v>
      </c>
    </row>
    <row r="264" spans="1:5" ht="153" customHeight="1">
      <c r="A264" t="s">
        <v>56</v>
      </c>
      <c r="E264" s="28" t="s">
        <v>594</v>
      </c>
    </row>
    <row r="265" spans="1:16" ht="12.75" customHeight="1">
      <c r="A265" s="17" t="s">
        <v>48</v>
      </c>
      <c r="B265" s="22" t="s">
        <v>595</v>
      </c>
      <c r="C265" s="22" t="s">
        <v>596</v>
      </c>
      <c r="D265" s="17" t="s">
        <v>15</v>
      </c>
      <c r="E265" s="23" t="s">
        <v>597</v>
      </c>
      <c r="F265" s="24" t="s">
        <v>142</v>
      </c>
      <c r="G265" s="25">
        <v>16.4</v>
      </c>
      <c r="H265" s="26"/>
      <c r="I265" s="26">
        <f>ROUND(ROUND(H265,2)*ROUND(G265,3),2)</f>
        <v>0</v>
      </c>
      <c r="O265">
        <f>(I265*21)/100</f>
        <v>0</v>
      </c>
      <c r="P265" t="s">
        <v>27</v>
      </c>
    </row>
    <row r="266" spans="1:5" ht="12.75" customHeight="1">
      <c r="A266" s="27" t="s">
        <v>52</v>
      </c>
      <c r="E266" s="28" t="s">
        <v>592</v>
      </c>
    </row>
    <row r="267" spans="1:5" ht="12.75" customHeight="1">
      <c r="A267" s="29" t="s">
        <v>54</v>
      </c>
      <c r="E267" s="30" t="s">
        <v>598</v>
      </c>
    </row>
    <row r="268" spans="1:5" ht="153" customHeight="1">
      <c r="A268" t="s">
        <v>56</v>
      </c>
      <c r="E268" s="28" t="s">
        <v>594</v>
      </c>
    </row>
    <row r="269" spans="1:16" ht="12.75" customHeight="1">
      <c r="A269" s="17" t="s">
        <v>48</v>
      </c>
      <c r="B269" s="22" t="s">
        <v>599</v>
      </c>
      <c r="C269" s="22" t="s">
        <v>600</v>
      </c>
      <c r="D269" s="17" t="s">
        <v>15</v>
      </c>
      <c r="E269" s="23" t="s">
        <v>601</v>
      </c>
      <c r="F269" s="24" t="s">
        <v>142</v>
      </c>
      <c r="G269" s="25">
        <v>81</v>
      </c>
      <c r="H269" s="26"/>
      <c r="I269" s="26">
        <f>ROUND(ROUND(H269,2)*ROUND(G269,3),2)</f>
        <v>0</v>
      </c>
      <c r="O269">
        <f>(I269*21)/100</f>
        <v>0</v>
      </c>
      <c r="P269" t="s">
        <v>27</v>
      </c>
    </row>
    <row r="270" spans="1:5" ht="12.75" customHeight="1">
      <c r="A270" s="27" t="s">
        <v>52</v>
      </c>
      <c r="E270" s="28" t="s">
        <v>602</v>
      </c>
    </row>
    <row r="271" spans="1:5" ht="12.75" customHeight="1">
      <c r="A271" s="29" t="s">
        <v>54</v>
      </c>
      <c r="E271" s="30" t="s">
        <v>603</v>
      </c>
    </row>
    <row r="272" spans="1:5" ht="140.25" customHeight="1">
      <c r="A272" t="s">
        <v>56</v>
      </c>
      <c r="E272" s="28" t="s">
        <v>604</v>
      </c>
    </row>
    <row r="273" spans="1:16" ht="12.75" customHeight="1">
      <c r="A273" s="17" t="s">
        <v>48</v>
      </c>
      <c r="B273" s="22" t="s">
        <v>605</v>
      </c>
      <c r="C273" s="22" t="s">
        <v>606</v>
      </c>
      <c r="D273" s="17" t="s">
        <v>15</v>
      </c>
      <c r="E273" s="23" t="s">
        <v>607</v>
      </c>
      <c r="F273" s="24" t="s">
        <v>80</v>
      </c>
      <c r="G273" s="25">
        <v>2</v>
      </c>
      <c r="H273" s="26"/>
      <c r="I273" s="26">
        <f>ROUND(ROUND(H273,2)*ROUND(G273,3),2)</f>
        <v>0</v>
      </c>
      <c r="O273">
        <f>(I273*21)/100</f>
        <v>0</v>
      </c>
      <c r="P273" t="s">
        <v>27</v>
      </c>
    </row>
    <row r="274" spans="1:5" ht="12.75" customHeight="1">
      <c r="A274" s="27" t="s">
        <v>52</v>
      </c>
      <c r="E274" s="28" t="s">
        <v>608</v>
      </c>
    </row>
    <row r="275" spans="1:5" ht="12.75" customHeight="1">
      <c r="A275" s="29" t="s">
        <v>54</v>
      </c>
      <c r="E275" s="30" t="s">
        <v>489</v>
      </c>
    </row>
    <row r="276" spans="1:5" ht="89.25" customHeight="1">
      <c r="A276" t="s">
        <v>56</v>
      </c>
      <c r="E276" s="28" t="s">
        <v>609</v>
      </c>
    </row>
    <row r="277" spans="1:9" ht="12.75" customHeight="1">
      <c r="A277" s="5" t="s">
        <v>46</v>
      </c>
      <c r="B277" s="5"/>
      <c r="C277" s="31" t="s">
        <v>43</v>
      </c>
      <c r="D277" s="5"/>
      <c r="E277" s="20" t="s">
        <v>138</v>
      </c>
      <c r="F277" s="5"/>
      <c r="G277" s="5"/>
      <c r="H277" s="5"/>
      <c r="I277" s="32">
        <f>0+I278+I282+I286+I290+I294+I298+I302+I306+I310+I314+I318+I322</f>
        <v>0</v>
      </c>
    </row>
    <row r="278" spans="1:16" ht="12.75" customHeight="1">
      <c r="A278" s="17" t="s">
        <v>48</v>
      </c>
      <c r="B278" s="22" t="s">
        <v>610</v>
      </c>
      <c r="C278" s="22" t="s">
        <v>611</v>
      </c>
      <c r="D278" s="17" t="s">
        <v>15</v>
      </c>
      <c r="E278" s="23" t="s">
        <v>612</v>
      </c>
      <c r="F278" s="24" t="s">
        <v>142</v>
      </c>
      <c r="G278" s="25">
        <v>79.41</v>
      </c>
      <c r="H278" s="26"/>
      <c r="I278" s="26">
        <f>ROUND(ROUND(H278,2)*ROUND(G278,3),2)</f>
        <v>0</v>
      </c>
      <c r="O278">
        <f>(I278*21)/100</f>
        <v>0</v>
      </c>
      <c r="P278" t="s">
        <v>27</v>
      </c>
    </row>
    <row r="279" spans="1:5" ht="12.75" customHeight="1">
      <c r="A279" s="27" t="s">
        <v>52</v>
      </c>
      <c r="E279" s="28" t="s">
        <v>15</v>
      </c>
    </row>
    <row r="280" spans="1:5" ht="38.25" customHeight="1">
      <c r="A280" s="29" t="s">
        <v>54</v>
      </c>
      <c r="E280" s="30" t="s">
        <v>613</v>
      </c>
    </row>
    <row r="281" spans="1:5" ht="51" customHeight="1">
      <c r="A281" t="s">
        <v>56</v>
      </c>
      <c r="E281" s="28" t="s">
        <v>614</v>
      </c>
    </row>
    <row r="282" spans="1:16" ht="12.75" customHeight="1">
      <c r="A282" s="17" t="s">
        <v>48</v>
      </c>
      <c r="B282" s="22" t="s">
        <v>615</v>
      </c>
      <c r="C282" s="22" t="s">
        <v>616</v>
      </c>
      <c r="D282" s="17" t="s">
        <v>15</v>
      </c>
      <c r="E282" s="23" t="s">
        <v>617</v>
      </c>
      <c r="F282" s="24" t="s">
        <v>80</v>
      </c>
      <c r="G282" s="25">
        <v>16</v>
      </c>
      <c r="H282" s="26"/>
      <c r="I282" s="26">
        <f>ROUND(ROUND(H282,2)*ROUND(G282,3),2)</f>
        <v>0</v>
      </c>
      <c r="O282">
        <f>(I282*21)/100</f>
        <v>0</v>
      </c>
      <c r="P282" t="s">
        <v>27</v>
      </c>
    </row>
    <row r="283" spans="1:5" ht="12.75" customHeight="1">
      <c r="A283" s="27" t="s">
        <v>52</v>
      </c>
      <c r="E283" s="28" t="s">
        <v>618</v>
      </c>
    </row>
    <row r="284" spans="1:5" ht="12.75" customHeight="1">
      <c r="A284" s="29" t="s">
        <v>54</v>
      </c>
      <c r="E284" s="30" t="s">
        <v>619</v>
      </c>
    </row>
    <row r="285" spans="1:5" ht="38.25" customHeight="1">
      <c r="A285" t="s">
        <v>56</v>
      </c>
      <c r="E285" s="28" t="s">
        <v>620</v>
      </c>
    </row>
    <row r="286" spans="1:16" ht="12.75" customHeight="1">
      <c r="A286" s="17" t="s">
        <v>48</v>
      </c>
      <c r="B286" s="22" t="s">
        <v>621</v>
      </c>
      <c r="C286" s="22" t="s">
        <v>304</v>
      </c>
      <c r="D286" s="17" t="s">
        <v>15</v>
      </c>
      <c r="E286" s="23" t="s">
        <v>305</v>
      </c>
      <c r="F286" s="24" t="s">
        <v>142</v>
      </c>
      <c r="G286" s="25">
        <v>57</v>
      </c>
      <c r="H286" s="26"/>
      <c r="I286" s="26">
        <f>ROUND(ROUND(H286,2)*ROUND(G286,3),2)</f>
        <v>0</v>
      </c>
      <c r="O286">
        <f>(I286*21)/100</f>
        <v>0</v>
      </c>
      <c r="P286" t="s">
        <v>27</v>
      </c>
    </row>
    <row r="287" spans="1:5" ht="12.75" customHeight="1">
      <c r="A287" s="27" t="s">
        <v>52</v>
      </c>
      <c r="E287" s="28" t="s">
        <v>15</v>
      </c>
    </row>
    <row r="288" spans="1:5" ht="12.75" customHeight="1">
      <c r="A288" s="29" t="s">
        <v>54</v>
      </c>
      <c r="E288" s="30" t="s">
        <v>622</v>
      </c>
    </row>
    <row r="289" spans="1:5" ht="38.25" customHeight="1">
      <c r="A289" t="s">
        <v>56</v>
      </c>
      <c r="E289" s="28" t="s">
        <v>308</v>
      </c>
    </row>
    <row r="290" spans="1:16" ht="12.75" customHeight="1">
      <c r="A290" s="17" t="s">
        <v>48</v>
      </c>
      <c r="B290" s="22" t="s">
        <v>623</v>
      </c>
      <c r="C290" s="22" t="s">
        <v>310</v>
      </c>
      <c r="D290" s="17" t="s">
        <v>15</v>
      </c>
      <c r="E290" s="23" t="s">
        <v>311</v>
      </c>
      <c r="F290" s="24" t="s">
        <v>142</v>
      </c>
      <c r="G290" s="25">
        <v>11.3</v>
      </c>
      <c r="H290" s="26"/>
      <c r="I290" s="26">
        <f>ROUND(ROUND(H290,2)*ROUND(G290,3),2)</f>
        <v>0</v>
      </c>
      <c r="O290">
        <f>(I290*21)/100</f>
        <v>0</v>
      </c>
      <c r="P290" t="s">
        <v>27</v>
      </c>
    </row>
    <row r="291" spans="1:5" ht="12.75" customHeight="1">
      <c r="A291" s="27" t="s">
        <v>52</v>
      </c>
      <c r="E291" s="28" t="s">
        <v>15</v>
      </c>
    </row>
    <row r="292" spans="1:5" ht="38.25" customHeight="1">
      <c r="A292" s="29" t="s">
        <v>54</v>
      </c>
      <c r="E292" s="30" t="s">
        <v>624</v>
      </c>
    </row>
    <row r="293" spans="1:5" ht="38.25" customHeight="1">
      <c r="A293" t="s">
        <v>56</v>
      </c>
      <c r="E293" s="28" t="s">
        <v>308</v>
      </c>
    </row>
    <row r="294" spans="1:16" ht="12.75" customHeight="1">
      <c r="A294" s="17" t="s">
        <v>48</v>
      </c>
      <c r="B294" s="22" t="s">
        <v>625</v>
      </c>
      <c r="C294" s="22" t="s">
        <v>626</v>
      </c>
      <c r="D294" s="17" t="s">
        <v>15</v>
      </c>
      <c r="E294" s="23" t="s">
        <v>627</v>
      </c>
      <c r="F294" s="24" t="s">
        <v>60</v>
      </c>
      <c r="G294" s="25">
        <v>0.161</v>
      </c>
      <c r="H294" s="26"/>
      <c r="I294" s="26">
        <f>ROUND(ROUND(H294,2)*ROUND(G294,3),2)</f>
        <v>0</v>
      </c>
      <c r="O294">
        <f>(I294*21)/100</f>
        <v>0</v>
      </c>
      <c r="P294" t="s">
        <v>27</v>
      </c>
    </row>
    <row r="295" spans="1:5" ht="12.75" customHeight="1">
      <c r="A295" s="27" t="s">
        <v>52</v>
      </c>
      <c r="E295" s="28" t="s">
        <v>628</v>
      </c>
    </row>
    <row r="296" spans="1:5" ht="165.75" customHeight="1">
      <c r="A296" s="29" t="s">
        <v>54</v>
      </c>
      <c r="E296" s="30" t="s">
        <v>629</v>
      </c>
    </row>
    <row r="297" spans="1:5" ht="25.5" customHeight="1">
      <c r="A297" t="s">
        <v>56</v>
      </c>
      <c r="E297" s="28" t="s">
        <v>630</v>
      </c>
    </row>
    <row r="298" spans="1:16" ht="12.75" customHeight="1">
      <c r="A298" s="17" t="s">
        <v>48</v>
      </c>
      <c r="B298" s="22" t="s">
        <v>631</v>
      </c>
      <c r="C298" s="22" t="s">
        <v>632</v>
      </c>
      <c r="D298" s="17" t="s">
        <v>15</v>
      </c>
      <c r="E298" s="23" t="s">
        <v>633</v>
      </c>
      <c r="F298" s="24" t="s">
        <v>142</v>
      </c>
      <c r="G298" s="25">
        <v>17</v>
      </c>
      <c r="H298" s="26"/>
      <c r="I298" s="26">
        <f>ROUND(ROUND(H298,2)*ROUND(G298,3),2)</f>
        <v>0</v>
      </c>
      <c r="O298">
        <f>(I298*21)/100</f>
        <v>0</v>
      </c>
      <c r="P298" t="s">
        <v>27</v>
      </c>
    </row>
    <row r="299" spans="1:5" ht="12.75" customHeight="1">
      <c r="A299" s="27" t="s">
        <v>52</v>
      </c>
      <c r="E299" s="28" t="s">
        <v>634</v>
      </c>
    </row>
    <row r="300" spans="1:5" ht="12.75" customHeight="1">
      <c r="A300" s="29" t="s">
        <v>54</v>
      </c>
      <c r="E300" s="30" t="s">
        <v>635</v>
      </c>
    </row>
    <row r="301" spans="1:5" ht="204" customHeight="1">
      <c r="A301" t="s">
        <v>56</v>
      </c>
      <c r="E301" s="28" t="s">
        <v>636</v>
      </c>
    </row>
    <row r="302" spans="1:16" ht="12.75" customHeight="1">
      <c r="A302" s="17" t="s">
        <v>48</v>
      </c>
      <c r="B302" s="22" t="s">
        <v>637</v>
      </c>
      <c r="C302" s="22" t="s">
        <v>638</v>
      </c>
      <c r="D302" s="17" t="s">
        <v>15</v>
      </c>
      <c r="E302" s="23" t="s">
        <v>639</v>
      </c>
      <c r="F302" s="24" t="s">
        <v>80</v>
      </c>
      <c r="G302" s="25">
        <v>2</v>
      </c>
      <c r="H302" s="26"/>
      <c r="I302" s="26">
        <f>ROUND(ROUND(H302,2)*ROUND(G302,3),2)</f>
        <v>0</v>
      </c>
      <c r="O302">
        <f>(I302*21)/100</f>
        <v>0</v>
      </c>
      <c r="P302" t="s">
        <v>27</v>
      </c>
    </row>
    <row r="303" spans="1:5" ht="12.75" customHeight="1">
      <c r="A303" s="27" t="s">
        <v>52</v>
      </c>
      <c r="E303" s="28" t="s">
        <v>15</v>
      </c>
    </row>
    <row r="304" spans="1:5" ht="12.75" customHeight="1">
      <c r="A304" s="29" t="s">
        <v>54</v>
      </c>
      <c r="E304" s="30" t="s">
        <v>489</v>
      </c>
    </row>
    <row r="305" spans="1:5" ht="102" customHeight="1">
      <c r="A305" t="s">
        <v>56</v>
      </c>
      <c r="E305" s="28" t="s">
        <v>640</v>
      </c>
    </row>
    <row r="306" spans="1:16" ht="12.75" customHeight="1">
      <c r="A306" s="17" t="s">
        <v>48</v>
      </c>
      <c r="B306" s="22" t="s">
        <v>641</v>
      </c>
      <c r="C306" s="22" t="s">
        <v>315</v>
      </c>
      <c r="D306" s="17" t="s">
        <v>15</v>
      </c>
      <c r="E306" s="23" t="s">
        <v>316</v>
      </c>
      <c r="F306" s="24" t="s">
        <v>142</v>
      </c>
      <c r="G306" s="25">
        <v>10.3</v>
      </c>
      <c r="H306" s="26"/>
      <c r="I306" s="26">
        <f>ROUND(ROUND(H306,2)*ROUND(G306,3),2)</f>
        <v>0</v>
      </c>
      <c r="O306">
        <f>(I306*21)/100</f>
        <v>0</v>
      </c>
      <c r="P306" t="s">
        <v>27</v>
      </c>
    </row>
    <row r="307" spans="1:5" ht="12.75" customHeight="1">
      <c r="A307" s="27" t="s">
        <v>52</v>
      </c>
      <c r="E307" s="28" t="s">
        <v>15</v>
      </c>
    </row>
    <row r="308" spans="1:5" ht="38.25" customHeight="1">
      <c r="A308" s="29" t="s">
        <v>54</v>
      </c>
      <c r="E308" s="30" t="s">
        <v>642</v>
      </c>
    </row>
    <row r="309" spans="1:5" ht="76.5" customHeight="1">
      <c r="A309" t="s">
        <v>56</v>
      </c>
      <c r="E309" s="28" t="s">
        <v>319</v>
      </c>
    </row>
    <row r="310" spans="1:16" ht="12.75" customHeight="1">
      <c r="A310" s="17" t="s">
        <v>48</v>
      </c>
      <c r="B310" s="22" t="s">
        <v>643</v>
      </c>
      <c r="C310" s="22" t="s">
        <v>321</v>
      </c>
      <c r="D310" s="17" t="s">
        <v>15</v>
      </c>
      <c r="E310" s="23" t="s">
        <v>322</v>
      </c>
      <c r="F310" s="24" t="s">
        <v>80</v>
      </c>
      <c r="G310" s="25">
        <v>2</v>
      </c>
      <c r="H310" s="26"/>
      <c r="I310" s="26">
        <f>ROUND(ROUND(H310,2)*ROUND(G310,3),2)</f>
        <v>0</v>
      </c>
      <c r="O310">
        <f>(I310*21)/100</f>
        <v>0</v>
      </c>
      <c r="P310" t="s">
        <v>27</v>
      </c>
    </row>
    <row r="311" spans="1:5" ht="12.75" customHeight="1">
      <c r="A311" s="27" t="s">
        <v>52</v>
      </c>
      <c r="E311" s="28" t="s">
        <v>644</v>
      </c>
    </row>
    <row r="312" spans="1:5" ht="12.75" customHeight="1">
      <c r="A312" s="29" t="s">
        <v>54</v>
      </c>
      <c r="E312" s="30" t="s">
        <v>489</v>
      </c>
    </row>
    <row r="313" spans="1:5" ht="12.75" customHeight="1">
      <c r="A313" t="s">
        <v>56</v>
      </c>
      <c r="E313" s="28" t="s">
        <v>324</v>
      </c>
    </row>
    <row r="314" spans="1:16" ht="12.75" customHeight="1">
      <c r="A314" s="17" t="s">
        <v>48</v>
      </c>
      <c r="B314" s="22" t="s">
        <v>645</v>
      </c>
      <c r="C314" s="22" t="s">
        <v>646</v>
      </c>
      <c r="D314" s="17" t="s">
        <v>573</v>
      </c>
      <c r="E314" s="23" t="s">
        <v>647</v>
      </c>
      <c r="F314" s="24" t="s">
        <v>363</v>
      </c>
      <c r="G314" s="25">
        <v>1</v>
      </c>
      <c r="H314" s="26"/>
      <c r="I314" s="26">
        <f>ROUND(ROUND(H314,2)*ROUND(G314,3),2)</f>
        <v>0</v>
      </c>
      <c r="O314">
        <f>(I314*21)/100</f>
        <v>0</v>
      </c>
      <c r="P314" t="s">
        <v>27</v>
      </c>
    </row>
    <row r="315" spans="1:5" ht="12.75" customHeight="1">
      <c r="A315" s="27" t="s">
        <v>52</v>
      </c>
      <c r="E315" s="28" t="s">
        <v>648</v>
      </c>
    </row>
    <row r="316" spans="1:5" ht="12.75" customHeight="1">
      <c r="A316" s="29" t="s">
        <v>54</v>
      </c>
      <c r="E316" s="30" t="s">
        <v>69</v>
      </c>
    </row>
    <row r="317" spans="1:5" ht="331.5" customHeight="1">
      <c r="A317" t="s">
        <v>56</v>
      </c>
      <c r="E317" s="28" t="s">
        <v>649</v>
      </c>
    </row>
    <row r="318" spans="1:16" ht="12.75" customHeight="1">
      <c r="A318" s="17" t="s">
        <v>48</v>
      </c>
      <c r="B318" s="22" t="s">
        <v>650</v>
      </c>
      <c r="C318" s="22" t="s">
        <v>651</v>
      </c>
      <c r="D318" s="17" t="s">
        <v>15</v>
      </c>
      <c r="E318" s="23" t="s">
        <v>652</v>
      </c>
      <c r="F318" s="24" t="s">
        <v>80</v>
      </c>
      <c r="G318" s="25">
        <v>4</v>
      </c>
      <c r="H318" s="26"/>
      <c r="I318" s="26">
        <f>ROUND(ROUND(H318,2)*ROUND(G318,3),2)</f>
        <v>0</v>
      </c>
      <c r="O318">
        <f>(I318*21)/100</f>
        <v>0</v>
      </c>
      <c r="P318" t="s">
        <v>27</v>
      </c>
    </row>
    <row r="319" spans="1:5" ht="12.75" customHeight="1">
      <c r="A319" s="27" t="s">
        <v>52</v>
      </c>
      <c r="E319" s="28" t="s">
        <v>653</v>
      </c>
    </row>
    <row r="320" spans="1:5" ht="12.75" customHeight="1">
      <c r="A320" s="29" t="s">
        <v>54</v>
      </c>
      <c r="E320" s="30" t="s">
        <v>484</v>
      </c>
    </row>
    <row r="321" spans="1:5" ht="178.5" customHeight="1">
      <c r="A321" t="s">
        <v>56</v>
      </c>
      <c r="E321" s="28" t="s">
        <v>654</v>
      </c>
    </row>
    <row r="322" spans="1:16" ht="12.75" customHeight="1">
      <c r="A322" s="17" t="s">
        <v>48</v>
      </c>
      <c r="B322" s="22" t="s">
        <v>655</v>
      </c>
      <c r="C322" s="22" t="s">
        <v>656</v>
      </c>
      <c r="D322" s="17" t="s">
        <v>15</v>
      </c>
      <c r="E322" s="23" t="s">
        <v>657</v>
      </c>
      <c r="F322" s="24" t="s">
        <v>80</v>
      </c>
      <c r="G322" s="25">
        <v>10</v>
      </c>
      <c r="H322" s="26"/>
      <c r="I322" s="26">
        <f>ROUND(ROUND(H322,2)*ROUND(G322,3),2)</f>
        <v>0</v>
      </c>
      <c r="O322">
        <f>(I322*21)/100</f>
        <v>0</v>
      </c>
      <c r="P322" t="s">
        <v>27</v>
      </c>
    </row>
    <row r="323" spans="1:5" ht="12.75" customHeight="1">
      <c r="A323" s="27" t="s">
        <v>52</v>
      </c>
      <c r="E323" s="28" t="s">
        <v>15</v>
      </c>
    </row>
    <row r="324" spans="1:5" ht="12.75" customHeight="1">
      <c r="A324" s="29" t="s">
        <v>54</v>
      </c>
      <c r="E324" s="30" t="s">
        <v>658</v>
      </c>
    </row>
    <row r="325" spans="1:5" ht="178.5" customHeight="1">
      <c r="A325" t="s">
        <v>56</v>
      </c>
      <c r="E325" s="28" t="s">
        <v>659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60" workbookViewId="0" topLeftCell="B1">
      <pane ySplit="8" topLeftCell="A10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660</v>
      </c>
      <c r="I3" s="33">
        <f>0+I9+I14+I23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660</v>
      </c>
      <c r="D4" s="37"/>
      <c r="E4" s="11" t="s">
        <v>661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660</v>
      </c>
      <c r="D5" s="43"/>
      <c r="E5" s="14" t="s">
        <v>662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30</v>
      </c>
      <c r="D9" s="18"/>
      <c r="E9" s="20" t="s">
        <v>47</v>
      </c>
      <c r="F9" s="18"/>
      <c r="G9" s="18"/>
      <c r="H9" s="18"/>
      <c r="I9" s="21">
        <f>0+I10</f>
        <v>0</v>
      </c>
    </row>
    <row r="10" spans="1:16" ht="12.75" customHeight="1">
      <c r="A10" s="17" t="s">
        <v>48</v>
      </c>
      <c r="B10" s="22" t="s">
        <v>32</v>
      </c>
      <c r="C10" s="22" t="s">
        <v>49</v>
      </c>
      <c r="D10" s="17" t="s">
        <v>15</v>
      </c>
      <c r="E10" s="23" t="s">
        <v>50</v>
      </c>
      <c r="F10" s="24" t="s">
        <v>51</v>
      </c>
      <c r="G10" s="25">
        <v>25.92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15</v>
      </c>
    </row>
    <row r="12" spans="1:5" ht="38.25" customHeight="1">
      <c r="A12" s="29" t="s">
        <v>54</v>
      </c>
      <c r="E12" s="30" t="s">
        <v>663</v>
      </c>
    </row>
    <row r="13" spans="1:5" ht="12.75" customHeight="1">
      <c r="A13" t="s">
        <v>56</v>
      </c>
      <c r="E13" s="28" t="s">
        <v>57</v>
      </c>
    </row>
    <row r="14" spans="1:9" ht="12.75" customHeight="1">
      <c r="A14" s="5" t="s">
        <v>46</v>
      </c>
      <c r="B14" s="5"/>
      <c r="C14" s="31" t="s">
        <v>32</v>
      </c>
      <c r="D14" s="5"/>
      <c r="E14" s="20" t="s">
        <v>87</v>
      </c>
      <c r="F14" s="5"/>
      <c r="G14" s="5"/>
      <c r="H14" s="5"/>
      <c r="I14" s="32">
        <f>0+I15+I19</f>
        <v>0</v>
      </c>
    </row>
    <row r="15" spans="1:16" ht="12.75" customHeight="1">
      <c r="A15" s="17" t="s">
        <v>48</v>
      </c>
      <c r="B15" s="22" t="s">
        <v>27</v>
      </c>
      <c r="C15" s="22" t="s">
        <v>98</v>
      </c>
      <c r="D15" s="17" t="s">
        <v>15</v>
      </c>
      <c r="E15" s="23" t="s">
        <v>99</v>
      </c>
      <c r="F15" s="24" t="s">
        <v>60</v>
      </c>
      <c r="G15" s="25">
        <v>12.96</v>
      </c>
      <c r="H15" s="26"/>
      <c r="I15" s="26">
        <f>ROUND(ROUND(H15,2)*ROUND(G15,3),2)</f>
        <v>0</v>
      </c>
      <c r="O15">
        <f>(I15*21)/100</f>
        <v>0</v>
      </c>
      <c r="P15" t="s">
        <v>27</v>
      </c>
    </row>
    <row r="16" spans="1:5" ht="12.75" customHeight="1">
      <c r="A16" s="27" t="s">
        <v>52</v>
      </c>
      <c r="E16" s="28" t="s">
        <v>15</v>
      </c>
    </row>
    <row r="17" spans="1:5" ht="38.25" customHeight="1">
      <c r="A17" s="29" t="s">
        <v>54</v>
      </c>
      <c r="E17" s="30" t="s">
        <v>664</v>
      </c>
    </row>
    <row r="18" spans="1:5" ht="255" customHeight="1">
      <c r="A18" t="s">
        <v>56</v>
      </c>
      <c r="E18" s="28" t="s">
        <v>101</v>
      </c>
    </row>
    <row r="19" spans="1:16" ht="12.75" customHeight="1">
      <c r="A19" s="17" t="s">
        <v>48</v>
      </c>
      <c r="B19" s="22" t="s">
        <v>26</v>
      </c>
      <c r="C19" s="22" t="s">
        <v>665</v>
      </c>
      <c r="D19" s="17" t="s">
        <v>15</v>
      </c>
      <c r="E19" s="23" t="s">
        <v>666</v>
      </c>
      <c r="F19" s="24" t="s">
        <v>60</v>
      </c>
      <c r="G19" s="25">
        <v>12.96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 customHeight="1">
      <c r="A20" s="27" t="s">
        <v>52</v>
      </c>
      <c r="E20" s="28" t="s">
        <v>15</v>
      </c>
    </row>
    <row r="21" spans="1:5" ht="38.25" customHeight="1">
      <c r="A21" s="29" t="s">
        <v>54</v>
      </c>
      <c r="E21" s="30" t="s">
        <v>664</v>
      </c>
    </row>
    <row r="22" spans="1:5" ht="229.5" customHeight="1">
      <c r="A22" t="s">
        <v>56</v>
      </c>
      <c r="E22" s="28" t="s">
        <v>111</v>
      </c>
    </row>
    <row r="23" spans="1:9" ht="12.75" customHeight="1">
      <c r="A23" s="5" t="s">
        <v>46</v>
      </c>
      <c r="B23" s="5"/>
      <c r="C23" s="31" t="s">
        <v>43</v>
      </c>
      <c r="D23" s="5"/>
      <c r="E23" s="20" t="s">
        <v>138</v>
      </c>
      <c r="F23" s="5"/>
      <c r="G23" s="5"/>
      <c r="H23" s="5"/>
      <c r="I23" s="32">
        <f>0+I24</f>
        <v>0</v>
      </c>
    </row>
    <row r="24" spans="1:16" ht="12.75" customHeight="1">
      <c r="A24" s="17" t="s">
        <v>48</v>
      </c>
      <c r="B24" s="22" t="s">
        <v>36</v>
      </c>
      <c r="C24" s="22" t="s">
        <v>667</v>
      </c>
      <c r="D24" s="17" t="s">
        <v>15</v>
      </c>
      <c r="E24" s="23" t="s">
        <v>668</v>
      </c>
      <c r="F24" s="24" t="s">
        <v>51</v>
      </c>
      <c r="G24" s="25">
        <v>0.425</v>
      </c>
      <c r="H24" s="26"/>
      <c r="I24" s="26">
        <f>ROUND(ROUND(H24,2)*ROUND(G24,3),2)</f>
        <v>0</v>
      </c>
      <c r="O24">
        <f>(I24*21)/100</f>
        <v>0</v>
      </c>
      <c r="P24" t="s">
        <v>27</v>
      </c>
    </row>
    <row r="25" spans="1:5" ht="12.75" customHeight="1">
      <c r="A25" s="27" t="s">
        <v>52</v>
      </c>
      <c r="E25" s="28" t="s">
        <v>669</v>
      </c>
    </row>
    <row r="26" spans="1:5" ht="12.75" customHeight="1">
      <c r="A26" s="29" t="s">
        <v>54</v>
      </c>
      <c r="E26" s="30" t="s">
        <v>670</v>
      </c>
    </row>
    <row r="27" spans="1:5" ht="63.75" customHeight="1">
      <c r="A27" t="s">
        <v>56</v>
      </c>
      <c r="E27" s="28" t="s">
        <v>335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="60" workbookViewId="0" topLeftCell="B1">
      <pane ySplit="8" topLeftCell="A10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9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26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671</v>
      </c>
      <c r="I3" s="33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1" t="s">
        <v>671</v>
      </c>
      <c r="D4" s="37"/>
      <c r="E4" s="11" t="s">
        <v>672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2" t="s">
        <v>671</v>
      </c>
      <c r="D5" s="43"/>
      <c r="E5" s="14" t="s">
        <v>672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40" t="s">
        <v>29</v>
      </c>
      <c r="B6" s="40" t="s">
        <v>31</v>
      </c>
      <c r="C6" s="40" t="s">
        <v>33</v>
      </c>
      <c r="D6" s="40" t="s">
        <v>34</v>
      </c>
      <c r="E6" s="40" t="s">
        <v>35</v>
      </c>
      <c r="F6" s="40" t="s">
        <v>37</v>
      </c>
      <c r="G6" s="40" t="s">
        <v>39</v>
      </c>
      <c r="H6" s="40" t="s">
        <v>41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42</v>
      </c>
      <c r="I7" s="12" t="s">
        <v>44</v>
      </c>
    </row>
    <row r="8" spans="1:9" ht="12.75" customHeight="1">
      <c r="A8" s="12" t="s">
        <v>30</v>
      </c>
      <c r="B8" s="12" t="s">
        <v>32</v>
      </c>
      <c r="C8" s="12" t="s">
        <v>27</v>
      </c>
      <c r="D8" s="12" t="s">
        <v>26</v>
      </c>
      <c r="E8" s="12" t="s">
        <v>36</v>
      </c>
      <c r="F8" s="12" t="s">
        <v>38</v>
      </c>
      <c r="G8" s="12" t="s">
        <v>40</v>
      </c>
      <c r="H8" s="12" t="s">
        <v>43</v>
      </c>
      <c r="I8" s="12" t="s">
        <v>45</v>
      </c>
    </row>
    <row r="9" spans="1:9" ht="12.75" customHeight="1">
      <c r="A9" s="18" t="s">
        <v>46</v>
      </c>
      <c r="B9" s="18"/>
      <c r="C9" s="19" t="s">
        <v>43</v>
      </c>
      <c r="D9" s="18"/>
      <c r="E9" s="20" t="s">
        <v>138</v>
      </c>
      <c r="F9" s="18"/>
      <c r="G9" s="18"/>
      <c r="H9" s="18"/>
      <c r="I9" s="21">
        <f>0+I10+I14+I18+I22+I26+I30+I34+I38+I42</f>
        <v>0</v>
      </c>
    </row>
    <row r="10" spans="1:16" ht="12.75" customHeight="1">
      <c r="A10" s="17" t="s">
        <v>48</v>
      </c>
      <c r="B10" s="22" t="s">
        <v>32</v>
      </c>
      <c r="C10" s="22" t="s">
        <v>272</v>
      </c>
      <c r="D10" s="17" t="s">
        <v>15</v>
      </c>
      <c r="E10" s="23" t="s">
        <v>273</v>
      </c>
      <c r="F10" s="24" t="s">
        <v>80</v>
      </c>
      <c r="G10" s="25">
        <v>37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 customHeight="1">
      <c r="A11" s="27" t="s">
        <v>52</v>
      </c>
      <c r="E11" s="28" t="s">
        <v>15</v>
      </c>
    </row>
    <row r="12" spans="1:5" ht="127.5" customHeight="1">
      <c r="A12" s="29" t="s">
        <v>54</v>
      </c>
      <c r="E12" s="30" t="s">
        <v>673</v>
      </c>
    </row>
    <row r="13" spans="1:5" ht="25.5" customHeight="1">
      <c r="A13" t="s">
        <v>56</v>
      </c>
      <c r="E13" s="28" t="s">
        <v>276</v>
      </c>
    </row>
    <row r="14" spans="1:16" ht="12.75" customHeight="1">
      <c r="A14" s="17" t="s">
        <v>48</v>
      </c>
      <c r="B14" s="22" t="s">
        <v>27</v>
      </c>
      <c r="C14" s="22" t="s">
        <v>299</v>
      </c>
      <c r="D14" s="17" t="s">
        <v>15</v>
      </c>
      <c r="E14" s="23" t="s">
        <v>300</v>
      </c>
      <c r="F14" s="24" t="s">
        <v>135</v>
      </c>
      <c r="G14" s="25">
        <v>5.625</v>
      </c>
      <c r="H14" s="26"/>
      <c r="I14" s="26">
        <f>ROUND(ROUND(H14,2)*ROUND(G14,3),2)</f>
        <v>0</v>
      </c>
      <c r="O14">
        <f>(I14*21)/100</f>
        <v>0</v>
      </c>
      <c r="P14" t="s">
        <v>27</v>
      </c>
    </row>
    <row r="15" spans="1:5" ht="12.75" customHeight="1">
      <c r="A15" s="27" t="s">
        <v>52</v>
      </c>
      <c r="E15" s="28" t="s">
        <v>674</v>
      </c>
    </row>
    <row r="16" spans="1:5" ht="12.75" customHeight="1">
      <c r="A16" s="29" t="s">
        <v>54</v>
      </c>
      <c r="E16" s="30" t="s">
        <v>675</v>
      </c>
    </row>
    <row r="17" spans="1:5" ht="38.25" customHeight="1">
      <c r="A17" t="s">
        <v>56</v>
      </c>
      <c r="E17" s="28" t="s">
        <v>302</v>
      </c>
    </row>
    <row r="18" spans="1:16" ht="12.75" customHeight="1">
      <c r="A18" s="17" t="s">
        <v>48</v>
      </c>
      <c r="B18" s="22" t="s">
        <v>26</v>
      </c>
      <c r="C18" s="22" t="s">
        <v>676</v>
      </c>
      <c r="D18" s="17" t="s">
        <v>15</v>
      </c>
      <c r="E18" s="23" t="s">
        <v>677</v>
      </c>
      <c r="F18" s="24" t="s">
        <v>135</v>
      </c>
      <c r="G18" s="25">
        <v>5.625</v>
      </c>
      <c r="H18" s="26"/>
      <c r="I18" s="26">
        <f>ROUND(ROUND(H18,2)*ROUND(G18,3),2)</f>
        <v>0</v>
      </c>
      <c r="O18">
        <f>(I18*21)/100</f>
        <v>0</v>
      </c>
      <c r="P18" t="s">
        <v>27</v>
      </c>
    </row>
    <row r="19" spans="1:5" ht="12.75" customHeight="1">
      <c r="A19" s="27" t="s">
        <v>52</v>
      </c>
      <c r="E19" s="28" t="s">
        <v>15</v>
      </c>
    </row>
    <row r="20" spans="1:5" ht="12.75" customHeight="1">
      <c r="A20" s="29" t="s">
        <v>54</v>
      </c>
      <c r="E20" s="30" t="s">
        <v>675</v>
      </c>
    </row>
    <row r="21" spans="1:5" ht="12.75" customHeight="1">
      <c r="A21" t="s">
        <v>56</v>
      </c>
      <c r="E21" s="28" t="s">
        <v>678</v>
      </c>
    </row>
    <row r="22" spans="1:16" ht="12.75" customHeight="1">
      <c r="A22" s="17" t="s">
        <v>48</v>
      </c>
      <c r="B22" s="22" t="s">
        <v>36</v>
      </c>
      <c r="C22" s="22" t="s">
        <v>679</v>
      </c>
      <c r="D22" s="17" t="s">
        <v>15</v>
      </c>
      <c r="E22" s="23" t="s">
        <v>680</v>
      </c>
      <c r="F22" s="24" t="s">
        <v>80</v>
      </c>
      <c r="G22" s="25">
        <v>2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 customHeight="1">
      <c r="A23" s="27" t="s">
        <v>52</v>
      </c>
      <c r="E23" s="28" t="s">
        <v>15</v>
      </c>
    </row>
    <row r="24" spans="1:5" ht="12.75" customHeight="1">
      <c r="A24" s="29" t="s">
        <v>54</v>
      </c>
      <c r="E24" s="30" t="s">
        <v>489</v>
      </c>
    </row>
    <row r="25" spans="1:5" ht="51" customHeight="1">
      <c r="A25" t="s">
        <v>56</v>
      </c>
      <c r="E25" s="28" t="s">
        <v>681</v>
      </c>
    </row>
    <row r="26" spans="1:16" ht="12.75" customHeight="1">
      <c r="A26" s="17" t="s">
        <v>48</v>
      </c>
      <c r="B26" s="22" t="s">
        <v>38</v>
      </c>
      <c r="C26" s="22" t="s">
        <v>682</v>
      </c>
      <c r="D26" s="17" t="s">
        <v>15</v>
      </c>
      <c r="E26" s="23" t="s">
        <v>683</v>
      </c>
      <c r="F26" s="24" t="s">
        <v>80</v>
      </c>
      <c r="G26" s="25">
        <v>2</v>
      </c>
      <c r="H26" s="26"/>
      <c r="I26" s="26">
        <f>ROUND(ROUND(H26,2)*ROUND(G26,3),2)</f>
        <v>0</v>
      </c>
      <c r="O26">
        <f>(I26*21)/100</f>
        <v>0</v>
      </c>
      <c r="P26" t="s">
        <v>27</v>
      </c>
    </row>
    <row r="27" spans="1:5" ht="12.75" customHeight="1">
      <c r="A27" s="27" t="s">
        <v>52</v>
      </c>
      <c r="E27" s="28" t="s">
        <v>15</v>
      </c>
    </row>
    <row r="28" spans="1:5" ht="12.75" customHeight="1">
      <c r="A28" s="29" t="s">
        <v>54</v>
      </c>
      <c r="E28" s="30" t="s">
        <v>489</v>
      </c>
    </row>
    <row r="29" spans="1:5" ht="51" customHeight="1">
      <c r="A29" t="s">
        <v>56</v>
      </c>
      <c r="E29" s="28" t="s">
        <v>684</v>
      </c>
    </row>
    <row r="30" spans="1:16" ht="12.75" customHeight="1">
      <c r="A30" s="17" t="s">
        <v>48</v>
      </c>
      <c r="B30" s="22" t="s">
        <v>40</v>
      </c>
      <c r="C30" s="22" t="s">
        <v>685</v>
      </c>
      <c r="D30" s="17" t="s">
        <v>15</v>
      </c>
      <c r="E30" s="23" t="s">
        <v>686</v>
      </c>
      <c r="F30" s="24" t="s">
        <v>80</v>
      </c>
      <c r="G30" s="25">
        <v>2</v>
      </c>
      <c r="H30" s="26"/>
      <c r="I30" s="26">
        <f>ROUND(ROUND(H30,2)*ROUND(G30,3),2)</f>
        <v>0</v>
      </c>
      <c r="O30">
        <f>(I30*21)/100</f>
        <v>0</v>
      </c>
      <c r="P30" t="s">
        <v>27</v>
      </c>
    </row>
    <row r="31" spans="1:5" ht="12.75" customHeight="1">
      <c r="A31" s="27" t="s">
        <v>52</v>
      </c>
      <c r="E31" s="28" t="s">
        <v>687</v>
      </c>
    </row>
    <row r="32" spans="1:5" ht="12.75" customHeight="1">
      <c r="A32" s="29" t="s">
        <v>54</v>
      </c>
      <c r="E32" s="30" t="s">
        <v>15</v>
      </c>
    </row>
    <row r="33" spans="1:5" ht="12.75" customHeight="1">
      <c r="A33" t="s">
        <v>56</v>
      </c>
      <c r="E33" s="28" t="s">
        <v>157</v>
      </c>
    </row>
    <row r="34" spans="1:16" ht="12.75" customHeight="1">
      <c r="A34" s="17" t="s">
        <v>48</v>
      </c>
      <c r="B34" s="22" t="s">
        <v>77</v>
      </c>
      <c r="C34" s="22" t="s">
        <v>688</v>
      </c>
      <c r="D34" s="17" t="s">
        <v>15</v>
      </c>
      <c r="E34" s="23" t="s">
        <v>689</v>
      </c>
      <c r="F34" s="24" t="s">
        <v>80</v>
      </c>
      <c r="G34" s="25">
        <v>2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 customHeight="1">
      <c r="A35" s="27" t="s">
        <v>52</v>
      </c>
      <c r="E35" s="28" t="s">
        <v>15</v>
      </c>
    </row>
    <row r="36" spans="1:5" ht="12.75" customHeight="1">
      <c r="A36" s="29" t="s">
        <v>54</v>
      </c>
      <c r="E36" s="30" t="s">
        <v>489</v>
      </c>
    </row>
    <row r="37" spans="1:5" ht="51" customHeight="1">
      <c r="A37" t="s">
        <v>56</v>
      </c>
      <c r="E37" s="28" t="s">
        <v>690</v>
      </c>
    </row>
    <row r="38" spans="1:16" ht="12.75" customHeight="1">
      <c r="A38" s="17" t="s">
        <v>48</v>
      </c>
      <c r="B38" s="22" t="s">
        <v>81</v>
      </c>
      <c r="C38" s="22" t="s">
        <v>691</v>
      </c>
      <c r="D38" s="17" t="s">
        <v>15</v>
      </c>
      <c r="E38" s="23" t="s">
        <v>692</v>
      </c>
      <c r="F38" s="24" t="s">
        <v>80</v>
      </c>
      <c r="G38" s="25">
        <v>2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 customHeight="1">
      <c r="A39" s="27" t="s">
        <v>52</v>
      </c>
      <c r="E39" s="28" t="s">
        <v>15</v>
      </c>
    </row>
    <row r="40" spans="1:5" ht="12.75" customHeight="1">
      <c r="A40" s="29" t="s">
        <v>54</v>
      </c>
      <c r="E40" s="30" t="s">
        <v>489</v>
      </c>
    </row>
    <row r="41" spans="1:5" ht="51" customHeight="1">
      <c r="A41" t="s">
        <v>56</v>
      </c>
      <c r="E41" s="28" t="s">
        <v>684</v>
      </c>
    </row>
    <row r="42" spans="1:16" ht="12.75" customHeight="1">
      <c r="A42" s="17" t="s">
        <v>48</v>
      </c>
      <c r="B42" s="22" t="s">
        <v>43</v>
      </c>
      <c r="C42" s="22" t="s">
        <v>693</v>
      </c>
      <c r="D42" s="17" t="s">
        <v>15</v>
      </c>
      <c r="E42" s="23" t="s">
        <v>694</v>
      </c>
      <c r="F42" s="24" t="s">
        <v>80</v>
      </c>
      <c r="G42" s="25">
        <v>2</v>
      </c>
      <c r="H42" s="26"/>
      <c r="I42" s="26">
        <f>ROUND(ROUND(H42,2)*ROUND(G42,3),2)</f>
        <v>0</v>
      </c>
      <c r="O42">
        <f>(I42*21)/100</f>
        <v>0</v>
      </c>
      <c r="P42" t="s">
        <v>27</v>
      </c>
    </row>
    <row r="43" spans="1:5" ht="12.75" customHeight="1">
      <c r="A43" s="27" t="s">
        <v>52</v>
      </c>
      <c r="E43" s="28" t="s">
        <v>15</v>
      </c>
    </row>
    <row r="44" spans="1:5" ht="12.75" customHeight="1">
      <c r="A44" s="29" t="s">
        <v>54</v>
      </c>
      <c r="E44" s="30" t="s">
        <v>489</v>
      </c>
    </row>
    <row r="45" spans="1:5" ht="12.75" customHeight="1">
      <c r="A45" t="s">
        <v>56</v>
      </c>
      <c r="E45" s="28" t="s">
        <v>157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Szíkora László</dc:creator>
  <cp:keywords/>
  <dc:description/>
  <cp:lastModifiedBy>linda.zamazalova</cp:lastModifiedBy>
  <cp:lastPrinted>2018-02-20T08:02:13Z</cp:lastPrinted>
  <dcterms:created xsi:type="dcterms:W3CDTF">2018-02-12T22:35:37Z</dcterms:created>
  <dcterms:modified xsi:type="dcterms:W3CDTF">2018-02-20T08:03:11Z</dcterms:modified>
  <cp:category/>
  <cp:version/>
  <cp:contentType/>
  <cp:contentStatus/>
</cp:coreProperties>
</file>