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/>
  <bookViews>
    <workbookView xWindow="27026" yWindow="65426" windowWidth="38620" windowHeight="21220" activeTab="0"/>
  </bookViews>
  <sheets>
    <sheet name="SOUHRN" sheetId="9" r:id="rId1"/>
    <sheet name="SO 101.1" sheetId="1" r:id="rId2"/>
    <sheet name="SO 101.2" sheetId="2" r:id="rId3"/>
    <sheet name="SO 102" sheetId="3" r:id="rId4"/>
    <sheet name="SO 111" sheetId="4" r:id="rId5"/>
    <sheet name="SO 112" sheetId="5" r:id="rId6"/>
    <sheet name="SO 113" sheetId="6" r:id="rId7"/>
    <sheet name="SO 151" sheetId="7" r:id="rId8"/>
    <sheet name="SO 170" sheetId="8" r:id="rId9"/>
  </sheets>
  <definedNames/>
  <calcPr calcId="191029"/>
  <extLst/>
</workbook>
</file>

<file path=xl/sharedStrings.xml><?xml version="1.0" encoding="utf-8"?>
<sst xmlns="http://schemas.openxmlformats.org/spreadsheetml/2006/main" count="2976" uniqueCount="665">
  <si>
    <t>ASPE10</t>
  </si>
  <si>
    <t>S</t>
  </si>
  <si>
    <t>Firma: SUDOP EU a.s.</t>
  </si>
  <si>
    <t>Soupis prací objektu</t>
  </si>
  <si>
    <t xml:space="preserve">Stavba: </t>
  </si>
  <si>
    <t>20-233.200</t>
  </si>
  <si>
    <t>II/608 hr.hl.m. Praha - Veltrusy - II/101 I. Etapa I.Část, provozní staničení km 1,960 – km 5,555</t>
  </si>
  <si>
    <t>O</t>
  </si>
  <si>
    <t>Rozpočet:</t>
  </si>
  <si>
    <t>0,00</t>
  </si>
  <si>
    <t>15,00</t>
  </si>
  <si>
    <t>21,00</t>
  </si>
  <si>
    <t>3</t>
  </si>
  <si>
    <t>2</t>
  </si>
  <si>
    <t>SO 101.1</t>
  </si>
  <si>
    <t>Hlavní trasa km 1,960 - 14,800 - I.úsek km 1,960 - 4,733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</si>
  <si>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</si>
  <si>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</si>
  <si>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</si>
  <si>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</si>
  <si>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</si>
  <si>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</si>
  <si>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</si>
  <si>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</si>
  <si>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</si>
  <si>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</si>
  <si>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</si>
  <si>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</si>
  <si>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</si>
  <si>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</si>
  <si>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</si>
  <si>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</si>
  <si>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</si>
  <si>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</si>
  <si>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</si>
  <si>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</si>
  <si>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015111</t>
  </si>
  <si>
    <t/>
  </si>
  <si>
    <t>POPLATKY ZA LIKVIDACI ODPADŮ NEKONTAMINOVANÝCH - 17 05 04 VYTĚŽENÉ ZEMINY A HORNINY - I. TŘÍDA TĚŽITELNOSTI</t>
  </si>
  <si>
    <t>T</t>
  </si>
  <si>
    <t>PP</t>
  </si>
  <si>
    <t>Bude fakturováno dle vážních lístků po dosouhlasení TDI  
pol. č. 12920: 455,438 x1,9  
pol. č. 12931: 800m x 0,25m3 x1,9  
pol. č. 123738: 956,8m3 x 1,9</t>
  </si>
  <si>
    <t>VV</t>
  </si>
  <si>
    <t>pol. č. 12920: 455,438*1,9=865,332 [A] 
pol. č. 12931: 800*0,25*1,9=380,000 [B] 
pol. č. 123738: 956,8*1,9=1 817,920 [C] 
Celkem: A+B+C=3 063,252 [D]</t>
  </si>
  <si>
    <t>TS</t>
  </si>
  <si>
    <t>Technická specifikace položky odpovídá příslušné cenové soustavě.</t>
  </si>
  <si>
    <t>015140</t>
  </si>
  <si>
    <t>POPLATKY ZA LIKVIDACI ODPADŮ NEKONTAMINOVANÝCH - 17 01 01 BETON Z DEMOLIC OBJEKTŮ, ZÁKLADŮ TV</t>
  </si>
  <si>
    <t>Bude fakturováno dle vážních lístků po dosouhlasení TDI  
pol. č. 113524: 160ks x 0,08t  
pol. č. 113478: (255m2 x 0,2 x 0,15tl) x 2,2</t>
  </si>
  <si>
    <t>160*0,08=12,800 [A] 
255*0,2*0,15*2,2=16,830 [B] 
Celkem: A+B=29,630 [C]</t>
  </si>
  <si>
    <t>015190</t>
  </si>
  <si>
    <t>POPLATKY ZA LIKVIDACI ODPADŮ NEKONTAMINOVANÝCH - 17 02 03  PLASTY</t>
  </si>
  <si>
    <t>pol. č. 912283 - 120 ks x hmotnost (cca 1,4 kg)</t>
  </si>
  <si>
    <t>120*0,0014=0,168 [A]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</si>
  <si>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541/2020 Sb., o nakládání s odpady, v platném znění.</t>
  </si>
  <si>
    <t>015330</t>
  </si>
  <si>
    <t>POPLATKY ZA LIKVIDACŮ ODPADŮ NEKONTAMINOVANÝCH - 17 05 04  KAMENNÁ SUŤ</t>
  </si>
  <si>
    <t>Bude fakturováno dle vážních lístků po dosouhlasení TDI  
pol. č. 113478: (255m2 x 0,2 x 0,12) x 2,6  
pol. č. 113328:  4860,2 m3 x 2,0</t>
  </si>
  <si>
    <t>255*0,2*0,12*2,6=15,912 [A] 
4860,2*2=9 720,400 [B] 
Celkem: A+B=9 736,312 [C]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</si>
  <si>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</si>
  <si>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02910</t>
  </si>
  <si>
    <t>OSTATNÍ POŽADAVKY - ZEMĚMĚŘIČSKÁ MĚŘENÍ</t>
  </si>
  <si>
    <t>KPL</t>
  </si>
  <si>
    <t>ZAMĚŘENÍ SKUTEČNÉHO PROVEDENÍ CELÉ STAVBY</t>
  </si>
  <si>
    <t>1=1,000 [A]</t>
  </si>
  <si>
    <t>zahrnuje veškeré náklady spojené s objednatelem požadovanými pracemi,</t>
  </si>
  <si>
    <t>02943</t>
  </si>
  <si>
    <t>OSTATNÍ POŽADAVKY - VYPRACOVÁNÍ RDS</t>
  </si>
  <si>
    <t>Všechna SO</t>
  </si>
  <si>
    <t>zahrnuje veškeré náklady spojené s objednatelem požadovanými pracemi</t>
  </si>
  <si>
    <t>7</t>
  </si>
  <si>
    <t>02944</t>
  </si>
  <si>
    <t>OSTAT POŽADAVKY - DOKUMENTACE SKUTEČ PROVEDENÍ V DIGIT FORMĚ</t>
  </si>
  <si>
    <t>Dokumentace skutečného provedení stavby - všechna SO</t>
  </si>
  <si>
    <t>8</t>
  </si>
  <si>
    <t>02990</t>
  </si>
  <si>
    <t>OSTATNÍ POŽADAVKY - INFORMAČNÍ TABULE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</si>
  <si>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</si>
  <si>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</si>
  <si>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</si>
  <si>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</si>
  <si>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Zemní práce</t>
  </si>
  <si>
    <t>113328</t>
  </si>
  <si>
    <t>ODSTRAN PODKL ZPEVNĚNÝCH PLOCH Z KAMENIVA NESTMEL, ODVOZ DO 20KM</t>
  </si>
  <si>
    <t>M3</t>
  </si>
  <si>
    <t>1) Sanace ulámaných okrajů vozovky - 40% z délky úseku I. x 1.0 m šířka x 0,5 m hloubka  
2773*40*1*0,5=554,6 m3  
- PŘESNÝ ROZSAH BUDE ČERPÁN NA ZÁKLADĚ SKUTEČNOSTI A NA PŘÍMÝ PŘÍKAZ TDI A INVESTORA  
2)Sanace podkladních vrstev 40% z celkové plochy  
I. úsek - 23920 m2 (odměřeno ze situace)  
23920 x 0.4= 9568 m2  
- v případě dalších poruch - odstranění nestmelených podkladních vrstev do hl.cca 450 mm (případně až na pláň)  
- PŘESNÝ ROZSAH BUDE ČERPÁN NA ZÁKLADĚ SKUTEČNOSTI A NA PŘÍMÝ PŘÍKAZ TDI A INVESTORA</t>
  </si>
  <si>
    <t>1) 2773*0,4*1*0,5=554,600 [A] 
2) 9568*0,45=4 305,600 [B] 
Celkem: A+B=4 860,200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</si>
  <si>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</si>
  <si>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</t>
  </si>
  <si>
    <t>113478</t>
  </si>
  <si>
    <t>ODSTRAN KRYTU ZPEVNĚNÝCH PLOCH Z DLAŽEB KOSTEK VČET PODKL, ODVOZ DO 20KM</t>
  </si>
  <si>
    <t>Výměna poškozené dlažby v případě zásahu do prstence, nebo plochy u stávající plochy OK zdiby km cca 2,300  
Odhad 20% z celkové plochy 255 m2  
Odstranění včetně podkladu. Žulové kostky tl. 100 -120 mm, lože z betonu tl. 150 mm  
PŘESNÝ ROZSAH BUDE ČERPÁN NA ZÁKLADĚ SKUTEČNOSTI A NA PŘÍMÝ PŘÍKAZ TDI A INVESTORA</t>
  </si>
  <si>
    <t>255*0,2*(0,12+0,15)=13,770 [A]</t>
  </si>
  <si>
    <t>12</t>
  </si>
  <si>
    <t>113524</t>
  </si>
  <si>
    <t>ODSTRANĚNÍ CHODNÍKOVÝCH A SILNIČNÍCH OBRUBNÍKŮ BETONOVÝCH, ODVOZ DO 5KM</t>
  </si>
  <si>
    <t>M</t>
  </si>
  <si>
    <t>Výměna poškozených obrub (silniční i obruby k OK) na trase - předpoklad výměny 20%   
Odhad (změřeno ze situace) - 800 m x 20% délky  
 - PŘESNÝ ROZSAH BUDE ČERPÁN NA ZÁKLADĚ SKUTEČNOSTI A NA PŘÍMÝ PŘÍKAZ TDI A INVESTORA</t>
  </si>
  <si>
    <t>800*0,2=160,000 [A]</t>
  </si>
  <si>
    <t>13</t>
  </si>
  <si>
    <t>113749</t>
  </si>
  <si>
    <t>FRÉZOVÁNÍ ZPEVNĚNÝCH PLOCH ASFALTOVÝCH TL. DO 200MM</t>
  </si>
  <si>
    <t>M2</t>
  </si>
  <si>
    <t>Včetně odvozu 
Frézování do hloubky 160 mm (s povinným odkupem zhotovitele) 
I. úsek - 23920 m2 (odměřeno ze situace) 
Dofrézování - frézování ve sklonu pro zajištění příčného sklonu 20% z celkové plochy</t>
  </si>
  <si>
    <t>23920*1,20=28 704,000 [A]</t>
  </si>
  <si>
    <t>14</t>
  </si>
  <si>
    <t>123738</t>
  </si>
  <si>
    <t>ODKOP PRO SPOD STAVBU SILNIC A ŽELEZNIC TŘ. I, ODVOZ DO 20KM</t>
  </si>
  <si>
    <t>Sanace podkladních vrstev 40% z celkové plochy  
I. úsek - 23920 m2 (odměřeno ze situace) x 40% = 9568 m2  
Předpokládá se 20% zásahem do aktivní zóny v tl. 0,5 m = 9568 x 20% x 0,5m = 956,8 m3  
- PŘESNÝ ROZSAH BUDE ČERPÁN NA ZÁKLADĚ SKUTEČNOSTI A NA PŘÍMÝ PŘÍKAZ TDI A INVESTORA</t>
  </si>
  <si>
    <t>9568*0,2*0,5=956,800 [A]</t>
  </si>
  <si>
    <t>položka zahrnuje:   
- vodorovná a svislá doprava, přemístění, přeložení, manipulace s výkopkem   
- kompletní provedení vykopávky nezapažené i zapažené   
- ošetření výkopiště po celou dobu práce v něm vč. klimatických opatření   
- ztížení vykopávek v blízkosti podzemního vedení, konstrukcí a objektů vč. jejich dočasného zajištění   
- ztížení pod vodou, v okolí výbušnin, ve stísněných prostorech a pod.   
- příplatek za lepivost   
- těžení po vrstvách, pásech a po jiných nutných částech (figurách)   
- čerpání vody vč. čerpacích jímek, potrubí a pohotovostní čerpací soupravy (viz ustanovení k pol. 1151,2)   
- potřebné snížení hladiny podzemní vody   
- těžení a rozpojování jednotlivých balvanů   
- vytahování a nošení výkopku   
- svahování a přesvah. svahů do konečného tvaru, výměna hornin v podloží a v pláni znehodnocené klimatickými vlivy   
- ruční vykopávky, odstranění kořenů a napadávek   
- pažení, vzepření a rozepření vč. přepažování (vyjma štětových stěn)   
- úpravu, ochranu a očištění dna, základové spáry, stěn a svahů   
- zhutnění podloží, případně i svahů vč. svahování   
- zřízení stupňů v podloží a lavic na svazích, není-li pro tyto práce zřízena samostatná položka   
- udržování výkopiště a jeho ochrana proti vodě   
- odvedení nebo obvedení vody v okolí výkopiště a ve výkopišti   
- třídění výkopku   
- veškeré pomocné konstrukce umožňující provedení vykopávky (příjezdy, sjezdy, nájezdy, lešení, podpěr. konstr., přemostění, zpevněné plochy, zakrytí a pod.)   
- nezahrnuje uložení zeminy (na skládku, do násypu) ani poplatky za skládku, vykazují se v položce č.0141**</t>
  </si>
  <si>
    <t>15</t>
  </si>
  <si>
    <t>12920</t>
  </si>
  <si>
    <t>ČIŠTĚNÍ KRAJNIC OD NÁNOSU</t>
  </si>
  <si>
    <t>Čištění krajnice + seříznutí nezpevněné krajnice v tl. 0,15 m  
Včetně naložení, odvozu a uložení na skládku  
Odměřeno ze situce x šířka krajnice  
4858 x ((0,5+0,75)/2))</t>
  </si>
  <si>
    <t>4858*((0,5+0,75)/2)*0,15=455,438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</si>
  <si>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</si>
  <si>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16</t>
  </si>
  <si>
    <t>12931</t>
  </si>
  <si>
    <t>ČIŠTĚNÍ PŘÍKOPŮ OD NÁNOSU DO 0,25M3/M</t>
  </si>
  <si>
    <t>Vyčyštění a mírné prohloubení stávajících příkopů - odměřeno ze situace/odhad 800 m  
Reprofilace a dotvarování příkopů s ohledem na budoucí funkčnost odvodnění  
Včetně naložení, odvozu a uložení na skládku</t>
  </si>
  <si>
    <t>800=800,000 [A]</t>
  </si>
  <si>
    <t>17</t>
  </si>
  <si>
    <t>17180</t>
  </si>
  <si>
    <t>ULOŽENÍ SYPANINY DO NÁSYPŮ Z NAKUPOVANÝCH MATERIÁLŮ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</si>
  <si>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</si>
  <si>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</t>
  </si>
  <si>
    <t>18110</t>
  </si>
  <si>
    <t>ÚPRAVA PLÁNĚ SE ZHUTNĚNÍM V HORNINĚ TŘ. I</t>
  </si>
  <si>
    <t>1) Sanace ulámaných okrajů vozovky - 40% z délky úseku I. x 1.0 m šířka x 0,5 m hloubka  
2773*40*1= 1109,2 m2  
Přehutnit a urovnat stávající materiál podkladního souvrství  
- PŘESNÝ ROZSAH BUDE ČERPÁN NA ZÁKLADĚ SKUTEČNOSTI A NA PŘÍMÝ PŘÍKAZ TDI A INVESTORA  
2)Sanace podkladních vrstev 40% z celkové plochy  
I. úsek - 23920 m2 (odměřeno ze situace)  
23920 x 0.4= 9568 m2  
Přehutnit a urovnat stávající materiál podkladního souvrství  
- PŘESNÝ ROZSAH BUDE ČERPÁN NA ZÁKLADĚ SKUTEČNOSTI A NA PŘÍMÝ PŘÍKAZ TDI A INVESTORA</t>
  </si>
  <si>
    <t>2773*0,4=1 109,200 [A] 
23920*0,4=9 568,000 [B] 
Celkem: A+B=10 677,200 [C]</t>
  </si>
  <si>
    <t>položka zahrnuje úpravu pláně včetně vyrovnání výškových rozdílů. Míru zhutnění určuje projekt.</t>
  </si>
  <si>
    <t>Komunikace</t>
  </si>
  <si>
    <t>19</t>
  </si>
  <si>
    <t>56214</t>
  </si>
  <si>
    <t>VOZOVKOVÉ VRSTVY Z MATERIÁLŮ STABIL CEMENTEM TL DO 200MM</t>
  </si>
  <si>
    <t>Sanace podkladních vrstev 40% z celkové plochy  
I. úsek - 23920 m2 (odměřeno ze situace)  - vsrtva z SC C8/10 tl. 200 mm  
23920 x 0.4= 9568 m2  
- PŘESNÝ ROZSAH BUDE ČERPÁN NA ZÁKLADĚ SKUTEČNOSTI A NA PŘÍMÝ PŘÍKAZ TDI A INVESTORA</t>
  </si>
  <si>
    <t>23920*0,4=9 568,000 [A]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</si>
  <si>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</si>
  <si>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20</t>
  </si>
  <si>
    <t>56330</t>
  </si>
  <si>
    <t>VOZOVKOVÉ VRSTVY ZE ŠTĚRKODRTI</t>
  </si>
  <si>
    <t>1) Sanace ulámaných okrajů vozovky - 40% z délky úseku I. x 1.0 m šířka x 0,5 m hloubka  
 - Vyplnění takto vzniklé rýhy ŠD 0/45 a R-materiálem v poměru 60% : 40% s řádným zhutněním ve dvou vrstvách, tloušťka vyplnění bude činit 420 mm,  
2773 x 40% x 0,42 m tloušťka x 60% poměr  
- PŘESNÝ ROZSAH BUDE ČERPÁN NA ZÁKLADĚ SKUTEČNOSTI A NA PŘÍMÝ PŘÍKAZ TDI A INVESTORA</t>
  </si>
  <si>
    <t>2773*0,4*0,42*0,6=279,518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</si>
  <si>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</si>
  <si>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21</t>
  </si>
  <si>
    <t>56335</t>
  </si>
  <si>
    <t>VOZOVKOVÉ VRSTVY ZE ŠTĚRKODRTI TL. DO 250MM</t>
  </si>
  <si>
    <t>Sanace podkladních vrstev 40% z celkové plochy  
I. úsek - 23920 m2 (odměřeno ze situace) - vsrtva z ŠDA tl. 250 mm  
23920 x 0.4= 9568 m2  
- PŘESNÝ ROZSAH BUDE ČERPÁN NA ZÁKLADĚ SKUTEČNOSTI A NA PŘÍMÝ PŘÍKAZ TDI A INVESTORA</t>
  </si>
  <si>
    <t>22</t>
  </si>
  <si>
    <t>56360</t>
  </si>
  <si>
    <t>VOZOVKOVÉ VRSTVY Z RECYKLOVANÉHO MATERIÁLU</t>
  </si>
  <si>
    <t>1) Sanace ulámaných okrajů vozovky - 40% z délky úseku I. x 1.0 m šířka x 0,5 m hloubka  
 - Vyplnění takto vzniklé rýhy ŠD 0/45 a R-materiálem v poměru 60% : 40% s řádným zhutněním ve dvou vrstvách, tloušťka vyplnění bude činit 420 mm,  
2773 x 40% x 0,42 m tloušťka x 40% poměr  
- PŘESNÝ ROZSAH BUDE ČERPÁN NA ZÁKLADĚ SKUTEČNOSTI A NA PŘÍMÝ PŘÍKAZ TDI A INVESTORA</t>
  </si>
  <si>
    <t>2773*0,4*0,42*0,4=186,346 [A]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</si>
  <si>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</si>
  <si>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23</t>
  </si>
  <si>
    <t>56963</t>
  </si>
  <si>
    <t>ZPEVNĚNÍ KRAJNIC Z RECYKLOVANÉHO MATERIÁLU TL DO 150MM</t>
  </si>
  <si>
    <t>3644=3 644,000 [A]</t>
  </si>
  <si>
    <t>24</t>
  </si>
  <si>
    <t>572123</t>
  </si>
  <si>
    <t>INFILTRAČNÍ POSTŘIK Z EMULZE DO 1,0KG/M2</t>
  </si>
  <si>
    <t>1) Sanace ulámaných okrajů vozovky - 40% z délky úseku I. x 1.0 m šířka x 0,5 m hloubka  
Provést infiltrační postřik modifikovanou asfaltovou emulzí C 50 BP 5 v množství 0,60 kg/m2 zbytkového asfaltu  
2773 x 40% x 1,0 = 1109,2 m2  
- PŘESNÝ ROZSAH BUDE ČERPÁN NA ZÁKLADĚ SKUTEČNOSTI A NA PŘÍMÝ PŘÍKAZ TDI A INVESTORA</t>
  </si>
  <si>
    <t>2773*0,4*1,0=1 109,200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</si>
  <si>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</si>
  <si>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25</t>
  </si>
  <si>
    <t>572214</t>
  </si>
  <si>
    <t>SPOJOVACÍ POSTŘIK Z MODIFIK EMULZE DO 0,5KG/M2</t>
  </si>
  <si>
    <t>1) Provést spojovací postřik modifikovanou asfaltovou emulzí C 60 BP 5 v množství 0,40 kg/m2 zbytkového asfaltu - před ACP  
2) Provést spojovací postřik modifikovanou asfaltovou emulzi C 60 BP 5 v množství 0,30 kg/m2 zbytkového asfaltu - před ACL  
3) Provést spojovací postřik modifikovanou asfaltovou emulzi C 60 BP 5 v množství 0,30 kg/m2 zbytkového asfaltu - před ACO  
I. úsek - 23920 m2 (odměřeno ze situace)</t>
  </si>
  <si>
    <t>1) 23920=23 920,000 [A] 
2) 23920=23 920,000 [B] 
3) 23920=23 920,000 [C] 
Celkem: A+B+C=71 760,000 [D]</t>
  </si>
  <si>
    <t>27</t>
  </si>
  <si>
    <t>574D66</t>
  </si>
  <si>
    <t>ASFALTOVÝ BETON PRO LOŽNÍ VRSTVY MODIFIK ACL 16+, 16S TL. 70MM</t>
  </si>
  <si>
    <t>Ložní vrstva z asfaltové směsi typu asfaltový beton ACL 16 S podle ČSN EN 13108-1 v tloušťce 70 mm s modifikovaným asfaltovým pojivem PMB 25/55 -60  
I. úsek - 23920 m2 (odměřeno ze situace)</t>
  </si>
  <si>
    <t>23920=23 920,000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</si>
  <si>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</si>
  <si>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28</t>
  </si>
  <si>
    <t>574E56</t>
  </si>
  <si>
    <t>ASFALTOVÝ BETON PRO PODKLADNÍ VRSTVY ACP 16+, 16S TL. 60MM</t>
  </si>
  <si>
    <t>Položit podkladní vrstvu z asfaltové směsi typu asfaltový beton ACP 16 S podle ČSN EN 13108-1 v tloušťce 60 mm s asfaltovým pojivem 50/70 
I. úsek - 23920 m2 (odměřeno ze situace) 
Vyrovnávka z důvodu zajištění příčného sklonu 20% z celkové plochy (lichoběžníkové náběhy, vyrovnávky atd...)</t>
  </si>
  <si>
    <t>23920*1,2=28 704,000 [A]</t>
  </si>
  <si>
    <t>29</t>
  </si>
  <si>
    <t>574E76</t>
  </si>
  <si>
    <t>ASFALTOVÝ BETON PRO PODKLADNÍ VRSTVY ACP 16+, 16S TL. 80MM</t>
  </si>
  <si>
    <t>1) Sanace ulámaných okrajů vozovky - 40% z délky úseku I. x 1.0 m šířka x 0,5 m hloubka  
ACP 16 + 50/70 tl. 80 mm  
2773 x 40%   
- PŘESNÝ ROZSAH BUDE ČERPÁN NA ZÁKLADĚ SKUTEČNOSTI A NA PŘÍMÝ PŘÍKAZ TDI A INVESTORA</t>
  </si>
  <si>
    <t>2773*0,4=1 109,200 [A]</t>
  </si>
  <si>
    <t>26</t>
  </si>
  <si>
    <t>574J54</t>
  </si>
  <si>
    <t>ASFALTOVÝ KOBEREC MASTIXOVÝ MODIFIK SMA 11+, 11S TL. 40MM</t>
  </si>
  <si>
    <t>Obrusná vrstva: Asfaltový koberec mastixový SMA 11 S podle ČSN EN 13108-5 v tloušťce 40 mm s modifikovaným asfaltovým pojivem PMB 25/55-60  
I. úsek - 23920 m2 (odměřeno ze situace)</t>
  </si>
  <si>
    <t>30</t>
  </si>
  <si>
    <t>57793E</t>
  </si>
  <si>
    <t>VÝSPRAVA VÝTLUKŮ SMĚSÍ ACP TL. DO 100MM</t>
  </si>
  <si>
    <t>Sanace porušených vrstev dle TP 115 - kompletní práce viz TS včetně: 
Odfrézování nebo jiné odstranění ACP (s povinným odkupem zhotovitele) 
Postřik infiltrač. modifik. C50BP5 v 0,60 kg/m2 
Pokládka ACP 16 S 50/70 v požadované tloušťce 
Čerpáno se souhlasem TDI po vizuální prohlídce povrchu po odfrézování a upřesnění rozsahu prací 
Odhad 40% plochy</t>
  </si>
  <si>
    <t>- odfrézování nebo jiné odstranění poškozených vozovkových vrstev 
- zaříznutí hran 
- vyčištění 
- nátěr 
- dodání a výplň předepsanou zhutněnou balenou asfaltovou směsí 
- asfaltová zálivka</t>
  </si>
  <si>
    <t>31</t>
  </si>
  <si>
    <t>577A2</t>
  </si>
  <si>
    <t>VÝSPRAVA TRHLIN ASFALTOVOU ZÁLIVKOU MODIFIK</t>
  </si>
  <si>
    <t>Sanace hloubkových trhlin dle TP 115  
Čerpáno se souhlasem TDI po vizuální prohlídce povrchu po odfrézování a upřesnění rozsahu prací  
Odhad 600 m</t>
  </si>
  <si>
    <t>600=600,000 [A]</t>
  </si>
  <si>
    <t>- vyfrézování drážky šířky do 20mm hloubky do 40mm  
- vyčištění  
- nátěr  
- výplň předepsanou zálivkovou hmotou</t>
  </si>
  <si>
    <t>32</t>
  </si>
  <si>
    <t>58212</t>
  </si>
  <si>
    <t>DLÁŽDĚNÉ KRYTY Z VELKÝCH KOSTEK DO LOŽE Z MC</t>
  </si>
  <si>
    <t>Výměna poškozené dlažby v případě zásahu do prstence, nebo plochy u stávající plochy OK zdiby km cca 2,300  
Odhad 20% z celkové plochy 255 m2  
Žulové kostky tl. 100 -120 mm, lože z betonu tl. 150 mm  
PŘESNÝ ROZSAH BUDE ČERPÁN NA ZÁKLADĚ SKUTEČNOSTI A NA PŘÍMÝ PŘÍKAZ TDI A INVESTORA</t>
  </si>
  <si>
    <t>255*0,2=51,000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</si>
  <si>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</si>
  <si>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33</t>
  </si>
  <si>
    <t>587201</t>
  </si>
  <si>
    <t>PŘEDLÁŽDĚNÍ KRYTU Z VELKÝCH KOSTEK</t>
  </si>
  <si>
    <t>Případné předláždění v případě zásahu do prstence, nebo plochy u stávající plochy OK zdiby km cca 2,300  
Odhad 50% z celkové plochy 255 m2  
PŘESNÝ ROZSAH BUDE ČERPÁN NA ZÁKLADĚ SKUTEČNOSTI A NA PŘÍMÝ PŘÍKAZ TDI A INVESTORA</t>
  </si>
  <si>
    <t>255*0,5=127,500 [A]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</si>
  <si>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  
- eventuelní doplnění plochy s použitím nového materiálu se vykazuje v položce č.582</t>
  </si>
  <si>
    <t>34</t>
  </si>
  <si>
    <t>58920</t>
  </si>
  <si>
    <t>VÝPLŇ SPAR MODIFIKOVANÝM ASFALTEM</t>
  </si>
  <si>
    <t>Případná etapáž, rozdělění úseků, spára uprostřed, zalití spár u obrubníků  
ODHAD  
1) Případná etapáž - 100 m (pouze kraje, délky jsou napočítané ve spáře) + spára KÚ a ZÚ  
2) Spára uprostřed 2773 x 2 = 5546  
3) Podél obrub - 800 m   
- PŘESNÝ ROZSAH BUDE ČERPÁN NA ZÁKLADĚ SKUTEČNOSTI A NA PŘÍMÝ PŘÍKAZ TDI A INVESTORA</t>
  </si>
  <si>
    <t>1) 100=100,000 [A] 
2) 2773*2=5 546,000 [B] 
3) 800=800,000 [C] 
Celkem: A+B+C=6 446,000 [D]</t>
  </si>
  <si>
    <t>položka zahrnuje:  
- dodávku předepsaného materiálu  
- vyčištění a výplň spar tímto materiálem</t>
  </si>
  <si>
    <t>Ostatní konstrukce a práce</t>
  </si>
  <si>
    <t>35</t>
  </si>
  <si>
    <t>9113A1</t>
  </si>
  <si>
    <t>SVODIDLO OCEL SILNIČ JEDNOSTR, ÚROVEŇ ZADRŽ N1, N2 - DODÁVKA A MONTÁŽ</t>
  </si>
  <si>
    <t>264=264,000 [A]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</si>
  <si>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</si>
  <si>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36</t>
  </si>
  <si>
    <t>91228</t>
  </si>
  <si>
    <t>SMĚROVÉ SLOUPKY Z PLAST HMOT VČETNĚ ODRAZNÉHO PÁSKU</t>
  </si>
  <si>
    <t>KUS</t>
  </si>
  <si>
    <t>Předpoklad  
Z11 a/b - 120 ks - ohebný, flexibilní, s trnem</t>
  </si>
  <si>
    <t>120=120,000 [A]</t>
  </si>
  <si>
    <t>položka zahrnuje:  
- dodání a osazení sloupku včetně nutných zemních prací  
- vnitrostaveništní a mimostaveništní doprava  
- odrazky plastové nebo z retroreflexní fólie</t>
  </si>
  <si>
    <t>37</t>
  </si>
  <si>
    <t>912283</t>
  </si>
  <si>
    <t>SMĚROVÉ SLOUPKY Z PLAST HMOT - DEMONTÁŽ A ODVOZ</t>
  </si>
  <si>
    <t>Předpoklad  
Z11 a/b - 120</t>
  </si>
  <si>
    <t>položka zahrnuje demontáž stávajícího sloupku, jeho odvoz do skladu nebo na skládku</t>
  </si>
  <si>
    <t>38</t>
  </si>
  <si>
    <t>915111</t>
  </si>
  <si>
    <t>VODOROVNÉ DOPRAVNÍ ZNAČENÍ BARVOU HLADKÉ - DODÁVKA A POKLÁDKA</t>
  </si>
  <si>
    <t>Viz. pol. 915221</t>
  </si>
  <si>
    <t>2 029,855=2 029,855 [A]</t>
  </si>
  <si>
    <t>položka zahrnuje:  
- dodání a pokládku nátěrového materiálu (měří se pouze natíraná plocha)  
- předznačení a reflexní úpravu</t>
  </si>
  <si>
    <t>39</t>
  </si>
  <si>
    <t>915221</t>
  </si>
  <si>
    <t>VODOR DOPRAV ZNAČ PLASTEM STRUKTURÁLNÍ NEHLUČNÉ - DOD A POKLÁDKA</t>
  </si>
  <si>
    <t>Dvousložkový plast buď strukturální plast s baretami (s max. rozestupem baret 75 cm s šířkou barety 4,5 cm +- 1 cm výškou 3-7 mm nad povrch značení) či spotflex.</t>
  </si>
  <si>
    <t>Plná čára -  tl. 250 mm  
5814*0,25=1 453,500 [A] 
Plná čára -  tl. 125 mm  
2172*0,125=271,500 [B] 
Přerušovaná čára - tl. 250 mm 
V2b (1,5/1,5/0,25) - 247 m 
247*(1/2)*0,25=30,875 [C] 
V2b (3/1,5/0,25) - 148 m 
148*(2/3)*0,25=24,667 [D] 
V4 (0,5/0,5/0,25) - 126 m 
126*(1/2)*0,25=15,750 [E] 
Přerušovaná čára - tl. 125 mm 
V2b (3/1,5/0,125) - 33 m 
33*(2/3)*0,125=2,750 [F] 
V2b (1,5/1,5/0,125) - 25 m 
25*(1/2)*0,125=1,563 [G] 
V2b (6/3/0,125) - 1311 m 
1311*(2/3)*0,125=109,250 [H] 
V18 
cca 30=30,000 [I] 
V13a  
cca 90=90,000 [J] 
Celkem: A+B+C+D+E+F+G+H+I+J=2 029,855 [K]</t>
  </si>
  <si>
    <t>40</t>
  </si>
  <si>
    <t>91551</t>
  </si>
  <si>
    <t>VODOROVNÉ DOPRAVNÍ ZNAČENÍ - PŘEDEM PŘIPRAVENÉ SYMBOLY</t>
  </si>
  <si>
    <t>V9a - 21 ks  
V9c - 8 ks</t>
  </si>
  <si>
    <t>21+8=29,000 [A]</t>
  </si>
  <si>
    <t>položka zahrnuje:  
- dodání a pokládku předepsaného symbolu  
- zahrnuje předznačení a reflexní úpravu</t>
  </si>
  <si>
    <t>41</t>
  </si>
  <si>
    <t>91552</t>
  </si>
  <si>
    <t>VODOR DOPRAV ZNAČ - PÍSMENA</t>
  </si>
  <si>
    <t>4 x nápis BUS = 4 x 3 = 12</t>
  </si>
  <si>
    <t>4*3=12,000 [A]</t>
  </si>
  <si>
    <t>položka zahrnuje:  
- dodání a pokládku nátěrového materiálu  
- předznačení a reflexní úpravu</t>
  </si>
  <si>
    <t>42</t>
  </si>
  <si>
    <t>917224</t>
  </si>
  <si>
    <t>SILNIČNÍ A CHODNÍKOVÉ OBRUBY Z BETONOVÝCH OBRUBNÍKŮ ŠÍŘ 150MM</t>
  </si>
  <si>
    <t>Náhrada za poškozené obruby (silniční i obruby k OK) na trase - předpoklad výměny 20%   
Odhad (změřeno ze situace) - 800 m x 20% délky  
 - PŘESNÝ ROZSAH BUDE ČERPÁN NA ZÁKLADĚ SKUTEČNOSTI A NA PŘÍMÝ PŘÍKAZ TDI A INVESTORA</t>
  </si>
  <si>
    <t>Položka zahrnuje:  
dodání a pokládku betonových obrubníků o rozměrech předepsaných zadávací dokumentací  
betonové lože i boční betonovou opěrku.</t>
  </si>
  <si>
    <t>43</t>
  </si>
  <si>
    <t>93808</t>
  </si>
  <si>
    <t>OČIŠTĚNÍ VOZOVEK ZAMETENÍM</t>
  </si>
  <si>
    <t>Zametení po frézování a po pokladce ACO = 2x zametení  
I. úsek - 23920 m2 (odměřeno ze situace)</t>
  </si>
  <si>
    <t>23920*2=47 840,000 [A]</t>
  </si>
  <si>
    <t>položka zahrnuje očištění předepsaným způsobem včetně odklizení vzniklého odpadu</t>
  </si>
  <si>
    <t>44</t>
  </si>
  <si>
    <t>93811</t>
  </si>
  <si>
    <t>OČIŠTĚNÍ ASFALTOVÝCH VOZOVEK UMYTÍM VODOU</t>
  </si>
  <si>
    <t>Před pokládkou VDZ  
I. úsek - 23920 m2 (odměřeno ze situace)</t>
  </si>
  <si>
    <t>SO 101.2</t>
  </si>
  <si>
    <t>Hlavní trasa km 1,960 - 14,800 - II.úsek km 4,733 - 5,555</t>
  </si>
  <si>
    <t>POPLATKY ZA LIKVIDACI ODPADŮ NEKONTAMINOVANÝCH - 17 05 04  VYTĚŽENÉ ZEMINY A HORNINY -  I. TŘÍDA TĚŽITELNOSTI</t>
  </si>
  <si>
    <t>Bude fakturováno dle vážních lístků po dosouhlasení TDI  
pol.č. 12920 - 103,95 m3 x 1,9  
pol.č. 123738 - 797,6 m3 x 1,9</t>
  </si>
  <si>
    <t>103,95*1,9=197,505 [A] 
797,6*1,9=1 515,440 [B] 
Celkem: A+B=1 712,945 [C]</t>
  </si>
  <si>
    <t>015130</t>
  </si>
  <si>
    <t>POPLATKY ZA LIKVIDACI ODPADŮ NEKONTAMINOVANÝCH - 17 03 02  VYBOURANÝ ASFALTOVÝ BETON BEZ DEHTU</t>
  </si>
  <si>
    <t>II. Úsek V případě zásahu do kontrukce chodníku. Odstranění včetně podkladu.  
Plocha odměřena ze situace - 310 m2 - celková tl. 250 mm  
PŘESNÝ ROZSAH BUDE ČERPÁN NA ZÁKLADĚ SKUTEČNOSTI A NA PŘÍMÝ PŘÍKAZ TDI A INVESTORA</t>
  </si>
  <si>
    <t>77,5*2,2=170,500 [A]</t>
  </si>
  <si>
    <t>POPLATKY ZA LIKVIDACI ODPADŮ NEKONTAMINOVANÝCH - 17 01 01  BETON Z DEMOLIC OBJEKTŮ, ZÁKLADŮ TV</t>
  </si>
  <si>
    <t>Bude fakturováno dle vážních lístků po dosouhlasení TDI  
pol.č. 113348 - 399,00 m3 x 2,5  
pol.č. 113478 - betonová dlažba - 910 x 0,3 x 0,06 = 16,38 m3 x 2,5  
pol.č. 113524 - 163 x 0,08 (délka x hmotnost)  
pol.č. 96687 - 10  x 0,12 (ks x hmotnos - odhadt)  
pol.č. 96688 - 4 x 0,12 (ks x hmotnos - odhadt)</t>
  </si>
  <si>
    <t>399*2,5=997,500 [A] 
26,35*2,5=65,875 [B] 
163*0,08=13,040 [C] 
10*0,12=1,200 [D] 
4*0,12=0,480 [E] 
Celkem: A+B+C+D+E=1 078,095 [F]</t>
  </si>
  <si>
    <t>POPLATKY ZA LIKVIDACI ODPADŮ NEKONTAMINOVANÝCH - 17 05 04  KAMENNÁ SUŤ</t>
  </si>
  <si>
    <t>Bude fakturováno dle vážních lístků po dosouhlasení TDI  
pol.č. 113328 - 1515,440 m3 x 1,9  
pol.č. 113478 Lože + ŠD - 910 x 0,3 x (0,04+0,15) = 51,87 m3 x 1,9  
pol.č. 113534 - 59,4 x 0,1 (délka x hmotnost)</t>
  </si>
  <si>
    <t>1515,440*1,9=2 879,336 [A] 
51,87*1,9=98,553 [B] 
59,4*0,1=5,940 [C] 
Celkem: A+B+C=2 983,829 [D]</t>
  </si>
  <si>
    <t>113138</t>
  </si>
  <si>
    <t>ODSTRANĚNÍ KRYTU ZPEVNĚNÝCH PLOCH S ASFALT POJIVEM, ODVOZ DO 20KM</t>
  </si>
  <si>
    <t>310*0,25=77,500 [B]</t>
  </si>
  <si>
    <t>II. úsek - 7976 m2 (odměřeno ze situace)  
V tomto úseku je proměnná tloušťka ŠD. Předpoklad průměrné odstraňované tl. ŠD je 190 mm - (470 mm - prům. AC 280 mm = 190 mm)  
Přesný rozsah bude čerpán na základě skutečnosti za souhlasu inevstora a TDI.</t>
  </si>
  <si>
    <t>7976*0,19=1 515,440 [A]</t>
  </si>
  <si>
    <t>113348</t>
  </si>
  <si>
    <t>ODSTRAN PODKL ZPEVNĚNÝCH PLOCH S CEM POJIVEM, ODVOZ DO 20KM</t>
  </si>
  <si>
    <t>II. úsek  
Dle diagnostiky (sondač.6, km 5,500) byla zastižena vrstva ze SC v tl. 210 mm. Ve vrtech před ani za již SC není.  
Odhad plochy SC - 1900 m2  
Přesný rozsah bude čerpán na základě skutečnosti za souhlasu inevstora a TDI.</t>
  </si>
  <si>
    <t>1900*0,21=399,000 [A]</t>
  </si>
  <si>
    <t>II. Úsek V případě zásahu do kontrukce chodníku a ostrůvku. Odstranění včetně podkladu.  
Odhad 30% poškozené dlažby - plocha odměřena ze situace - 910 m2  
Dlažba tl. 60 mm, lože ŠP 40 mm, ŠD 150 mm  
PŘESNÝ ROZSAH BUDE ČERPÁN NA ZÁKLADĚ SKUTEČNOSTI A NA PŘÍMÝ PŘÍKAZ TDI A INVESTORA</t>
  </si>
  <si>
    <t>910*0,3*0,25=68,250 [A]</t>
  </si>
  <si>
    <t>II. Úsek V případě zásahu do kontrukce chodníku a ostrůvku. Výměna poškozených obrub.  
Odhad 30% z délky betonových obrub - 546 m  
PŘESNÝ ROZSAH BUDE ČERPÁN NA ZÁKLADĚ SKUTEČNOSTI A NA PŘÍMÝ PŘÍKAZ TDI A INVESTORA</t>
  </si>
  <si>
    <t>546*0,3=163,800 [A]</t>
  </si>
  <si>
    <t>113534</t>
  </si>
  <si>
    <t>ODSTRANĚNÍ CHODNÍKOVÝCH KAMENNÝCH OBRUBNÍKŮ, ODVOZ DO 5KM</t>
  </si>
  <si>
    <t>II. Úsek V případě zásahu do kontrukce chodníku a ostrůvku. Výměna poškozených obrub.  
Odhad 30% z délky kamenných obrub - 198 m  
PŘESNÝ ROZSAH BUDE ČERPÁN NA ZÁKLADĚ SKUTEČNOSTI A NA PŘÍMÝ PŘÍKAZ TDI A INVESTORA</t>
  </si>
  <si>
    <t>198*0,3=59,400 [A]</t>
  </si>
  <si>
    <t>11374A</t>
  </si>
  <si>
    <t>FRÉZOVÁNÍ ZPEVNĚNÝCH PLOCH ASFALTOVÝCH TL. DO 300MM</t>
  </si>
  <si>
    <t>II. Úsek  
AC s povinným odkupem zhotovitele  
V tomto úseku je proměnná tloušťka asfalt. souvrství. Předpoklad průměrné odstraňované tl. AC je 280 mm  
Plocha x tl = II. úsek - 7976 m2 (odměřeno ze situace) x 0,28 m  
Přesný rozsah bude čerpán na základě skutečnosti za souhlasu inevstora a TDI.</t>
  </si>
  <si>
    <t>7976=7 976,000 [A]</t>
  </si>
  <si>
    <t>II. úsek  
Předpokládá se 20% zásahem do aktivní zóny v tl. 0,5 m = 7976 x 20% x 0,5m = 797,6 m3  
- PŘESNÝ ROZSAH BUDE ČERPÁN NA ZÁKLADĚ SKUTEČNOSTI A NA PŘÍMÝ PŘÍKAZ TDI A INVESTORA</t>
  </si>
  <si>
    <t>7976*0,2*0,5=797,600 [A]</t>
  </si>
  <si>
    <t>Čištění krajnice + seříznutí nezpevněné krajnice v tl. 0,15 m  
Včetně naložení, odvozu a uložení na skládku  
Odměřeno ze situce x šířka krajnice  
693 x 0,15</t>
  </si>
  <si>
    <t>693*0,15=103,950 [A]</t>
  </si>
  <si>
    <t>12980</t>
  </si>
  <si>
    <t>ČIŠTĚNÍ ULIČNÍCH VPUSTÍ</t>
  </si>
  <si>
    <t>předpoklad 10 ks</t>
  </si>
  <si>
    <t>10=10,000 [A]</t>
  </si>
  <si>
    <t>II.Úsek  
Přehutnit a urovnat stávající materiál podkladního souvrství</t>
  </si>
  <si>
    <t>56314</t>
  </si>
  <si>
    <t>VOZOVKOVÉ VRSTVY Z MECHANICKY ZPEVNĚNÉHO KAMENIVA TL. DO 200MM</t>
  </si>
  <si>
    <t>Provést vrstvu MZK podle ČSN EN 13285 v tloušťce 170 mm, únosnost Edef2 = 140 MPa  
Odměřeno ze situace</t>
  </si>
  <si>
    <t>56333</t>
  </si>
  <si>
    <t>VOZOVKOVÉ VRSTVY ZE ŠTĚRKODRTI TL. DO 150MM</t>
  </si>
  <si>
    <t>II. Úsek V případě zásahu do kontrukce chodníku a ostrůvku.   
Odhad 30% poškozené plochy - plocha odměřena ze situace - 910 m2  
Nová  ŠD 150 mm  
PŘESNÝ ROZSAH BUDE ČERPÁN NA ZÁKLADĚ SKUTEČNOSTI A NA PŘÍMÝ PŘÍKAZ TDI A INVESTORA</t>
  </si>
  <si>
    <t>910*0,3=273,000 [A]</t>
  </si>
  <si>
    <t>Provést vrstvu ŠDA podle ČSN EN 13285 v tloušťce 150 mm, únosnost Edef2 = 90 MPa   
Odměřeno ze situace</t>
  </si>
  <si>
    <t>56353</t>
  </si>
  <si>
    <t>VOZOVKOVÉ VRSTVY Z MECH ZPEV ZEMINY TL. DO 150MM</t>
  </si>
  <si>
    <t>II. Úsek V případě zásahu do kontrukce chodníku. Obnova asfaltové konstrukce chodníku  
Plocha odměřena ze situace - 310 m2   
PŘESNÝ ROZSAH BUDE ČERPÁN NA ZÁKLADĚ SKUTEČNOSTI A NA PŘÍMÝ PŘÍKAZ TDI A INVESTORA</t>
  </si>
  <si>
    <t>310=310,000 [A]</t>
  </si>
  <si>
    <t>56361</t>
  </si>
  <si>
    <t>VOZOVKOVÉ VRSTVY Z RECYKLOVANÉHO MATERIÁLU TL DO 50MM</t>
  </si>
  <si>
    <t>Odměřeno ze situace</t>
  </si>
  <si>
    <t>693=693,000 [A]</t>
  </si>
  <si>
    <t>Provést infiltrační postřik modifikovanou asfaltovou emulzí C 50 BP 5 v množství 0,60 kg/m2 zbytkového asfaltu</t>
  </si>
  <si>
    <t>1) Provést spojovací postřik modifikovanou asfaltovou emulzí C 60 BP 5 v množství 0,30 kg/m2 zbytkového asfaltu  
2) Provést spojovací postřik modifikovanou asfaltovou emulzí C 60 BP 5 v množství 0,30 kg/m2 zbytkového asfaltu</t>
  </si>
  <si>
    <t>1) 7976=7 976,000 [A] 
2) 7976=7 976,000 [B] 
Celkem: A+B=15 952,000 [C]</t>
  </si>
  <si>
    <t>574A31</t>
  </si>
  <si>
    <t>ASFALTOVÝ BETON PRO OBRUSNÉ VRSTVY ACO 8 TL. 40MM</t>
  </si>
  <si>
    <t>574D56</t>
  </si>
  <si>
    <t>ASFALTOVÝ BETON PRO LOŽNÍ VRSTVY MODIFIK ACL 16+, 16S TL. 60MM</t>
  </si>
  <si>
    <t>Položit ložní vrstvu z asfaltové směsi typu asfaltový beton ACL 16 S podle ČSN EN 13108-1 v tloušťce 60 mm s modifikovaným asfaltovým pojivem PMB 25/55-60  
Odměřeno ze situace</t>
  </si>
  <si>
    <t>574E46</t>
  </si>
  <si>
    <t>ASFALTOVÝ BETON PRO PODKLADNÍ VRSTVY ACP 16+, 16S TL. 50MM</t>
  </si>
  <si>
    <t>Položit podkladní vrstvu z asfaltové směsi typu asfaltový beton ACP 16 S podle ČSN EN 13108-1 v tloušťce 50 mm s asfaltovým pojivem 50/70.  
Odměřeno ze situace</t>
  </si>
  <si>
    <t>Obrusná vrstva: Asfaltový koberec mastixový SMA 11 S podle ČSN EN 13108-5 v tloušťce 40 mm s modifikovaným asfaltovým pojivem PMB 25/55-60  
odměřeno ze situace</t>
  </si>
  <si>
    <t>582611</t>
  </si>
  <si>
    <t>KRYTY Z BETON DLAŽDIC SE ZÁMKEM ŠEDÝCH TL 60MM DO LOŽE Z KAM</t>
  </si>
  <si>
    <t>II. Úsek V případě zásahu do kontrukce chodníku a ostrůvku. Dodávka nové dlažby.  
Odhad 30% poškozené dlažby - plocha odměřena ze situace - 910 m2  
Dlažba tl. 60 mm, lože ŠP 40 mm,   
PŘESNÝ ROZSAH BUDE ČERPÁN NA ZÁKLADĚ SKUTEČNOSTI A NA PŘÍMÝ PŘÍKAZ TDI A INVESTORA</t>
  </si>
  <si>
    <t>587206</t>
  </si>
  <si>
    <t>PŘEDLÁŽDĚNÍ KRYTU Z BETONOVÝCH DLAŽDIC SE ZÁMKEM</t>
  </si>
  <si>
    <t>II. Úsek V případě zásahu do kontrukce chodníku a ostrůvku bude stávající dlažba rozebrána a po provedení vozovky opětovně použita.  
Celková plocha odečtěna ze situace - 910 m  
PŘESNÝ ROZSAH BUDE ČERPÁN NA ZÁKLADĚ SKUTEČNOSTI A NA PŘÍMÝ PŘÍKAZ TDI A INVESTORA</t>
  </si>
  <si>
    <t>910=910,000 [A]</t>
  </si>
  <si>
    <t>Případná etapáž, rozdělění úseků, spára uprostřed, zalití spár u obrubníků  
ODHAD  
- PŘESNÝ ROZSAH BUDE ČERPÁN NA ZÁKLADĚ SKUTEČNOSTI A NA PŘÍMÝ PŘÍKAZ TDI A INVESTORA</t>
  </si>
  <si>
    <t>2607=2 607,000 [A]</t>
  </si>
  <si>
    <t>Potrubí</t>
  </si>
  <si>
    <t>89311</t>
  </si>
  <si>
    <t>ŠACHTY ARMATUR Z BETON DÍLCŮ</t>
  </si>
  <si>
    <t>Výměna šachet v případě poskození.  
Předpoklad 4 ks  
- BUDE ČERPÁNO NA ZÁKLADĚ POŽADAVKU TDI A INVESTORA</t>
  </si>
  <si>
    <t>4=4,000 [A]</t>
  </si>
  <si>
    <t>položka zahrnuje:  
- poklopy s rámem, mříže s rámem, stupadla, žebříky, stropy z bet. dílců a pod.  
- dodání  dílce  požadovaného  tvaru  a  vlastností,  jeho  skladování,  doprava  a  osazení  do 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  
- předepsané podkladní konstrukce</t>
  </si>
  <si>
    <t>89712</t>
  </si>
  <si>
    <t>VPUSŤ KANALIZAČNÍ ULIČNÍ KOMPLETNÍ Z BETONOVÝCH DÍLCŮ</t>
  </si>
  <si>
    <t>Výměna kanalizačních vpustí v případě poskození.  
Předpoklad 10 ks  
- BUDE ČERPÁNO NA ZÁKLADĚ POŽADAVKU TDI A INVESTORA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</si>
  <si>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</si>
  <si>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89921</t>
  </si>
  <si>
    <t>VÝŠKOVÁ ÚPRAVA POKLOPŮ</t>
  </si>
  <si>
    <t>Předpoklad 4 ks</t>
  </si>
  <si>
    <t>- položka výškové úpravy zahrnuje všechny nutné práce a materiály pro zvýšení nebo snížení zařízení (včetně nutné úpravy stávajícího povrchu vozovky nebo chodníku).</t>
  </si>
  <si>
    <t>89922</t>
  </si>
  <si>
    <t>VÝŠKOVÁ ÚPRAVA MŘÍŽÍ</t>
  </si>
  <si>
    <t>Předpoklad 10 ks</t>
  </si>
  <si>
    <t>viz pol. 915221</t>
  </si>
  <si>
    <t>Plná čára -  tl. 250 mm  
1363*0,25=340,750 [A] 
Plná čára -  tl. 125 mm  
820*0,125=102,500 [B] 
Přerušovaná čára - tl. 250 mm 
V2b (1,5/1,5/0,25) - 215 m 
215*(1/2)*0,25=26,875 [C] 
V4 (0,5/0,5/0,25) - 80 m 
80*(1/2)*0,25=10,000 [D] 
Přerušovaná čára - tl. 125 mm 
V2b (1,5/1,5/0,125) - 170 m 
170*(1/2)*0,125=10,625 [E] 
V7 
cca 48=48,000 [F] 
V13a  
cca 35=35,000 [G] 
Celkem: A+B+C+D+E+F+G=573,750 [H]</t>
  </si>
  <si>
    <t>12=12,000 [A]</t>
  </si>
  <si>
    <t>917424</t>
  </si>
  <si>
    <t>CHODNÍKOVÉ OBRUBY Z KAMENNÝCH OBRUBNÍKŮ ŠÍŘ 150MM</t>
  </si>
  <si>
    <t>Položka zahrnuje:  
dodání a pokládku kamenných obrubníků o rozměrech předepsaných zadávací dokumentací  
betonové lože i boční betonovou opěrku.</t>
  </si>
  <si>
    <t>96687</t>
  </si>
  <si>
    <t>VYBOURÁNÍ ULIČNÍCH VPUSTÍ KOMPLETNÍCH</t>
  </si>
  <si>
    <t>položka zahrnuje:  
- kompletní bourací práce včetně nezbytného rozsahu zemních prací,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</si>
  <si>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96688</t>
  </si>
  <si>
    <t>VYBOURÁNÍ KANALIZAČ ŠACHET KOMPLETNÍCH</t>
  </si>
  <si>
    <t>SO 102</t>
  </si>
  <si>
    <t>Úprava okružní křižovatky v Klecanech</t>
  </si>
  <si>
    <t>Bude fakturováno dle vážních lístků po dosouhlasení TDI  
pol. č. 121108: 4,935m3x1,9  
pol. č. 123738: 102,672m3x1,9  
pol. č. 12920: 27,615m3x1,9  
pol. č. 113328:   466,205m3x1,9</t>
  </si>
  <si>
    <t>4,935*1,9=9,377 [A] 
102,672*1,9=195,077 [B] 
27,615*1,9=52,469 [C] 
466,205*1,9=885,790 [D] 
Celkem: A+B+C+D=1 142,713 [E]</t>
  </si>
  <si>
    <t>Bude fakturováno dle vážních lístků po dosouhlasení TDI  
pol. č. 916623: 42ks x 300kg</t>
  </si>
  <si>
    <t>42*0,3=12,600 [A]</t>
  </si>
  <si>
    <t>POPLATKY ZA LIKVIDACŮ ODPADŮ NEKONTAMINOVANÝCH - 17 02 03  PLASTY</t>
  </si>
  <si>
    <t>Bude fakturováno dle vážních lístků po dosouhlasení TDI  
pol. č. R11352: cca 100 ks x11 kg/ks</t>
  </si>
  <si>
    <t>100*0,011=1,100 [A]</t>
  </si>
  <si>
    <t>11313</t>
  </si>
  <si>
    <t>ODSTRANĚNÍ KRYTU ZPEVNĚNÝCH PLOCH S ASFALTOVÝM POJIVEM</t>
  </si>
  <si>
    <t>1) odstranění asfaltového recyklátu (oddrolené okraje vozovky) v tl. 160 mm  
2) odstranění podkladních vrstev (oddrolené okraje vozovky), předpoklad Rmat (60%), š. 1,9 m (PRŮMĚRNÁ ŠÍŘKA), v=0.42</t>
  </si>
  <si>
    <t>1) (10.9+2.5+5.1+2.3)*0,16=3,328 [A] 
2) ((22.3+24.1+41.1+22.9)*1.9*0.6)*0,42=52,860 [B] 
Celkem: A+B=56,188 [C]</t>
  </si>
  <si>
    <t>1) odstranění podkladních vrstev (oddrolené okraje vozovky), předpoklad ŠD (40%),š. 1,9 m (PRŮMĚRNÁ ŠÍŘKA), v=0.42  
2) Sanace podkladních vrstev 40% z celkové plochy  
1798 m2 (odměřeno ze situace)  
1798x0.4=720 m2  
po odfrézování 80 mm (viz pol.113745) a v případě dalších poruch - odstranění nestmelených podkladních vrstev do hl.cca 450 mm (případně až na pláň)  
- PŘESNÝ ROZSAH BUDE ČERPÁN NA ZÁKLADĚ SKUTEČNOSTI A NA PŘÍMÝ PŘÍKAZ TDI A INVESTORA</t>
  </si>
  <si>
    <t>1) (22.3+24.1+41.1+22.9)*1.9*0.4*0,42=35,240 [A] 
2) 720*0,45=324,000 [B] 
Celkem: A+B=359,240 [C]</t>
  </si>
  <si>
    <t>113745</t>
  </si>
  <si>
    <t>FRÉZOVÁNÍ ZPEVNĚNÝCH PLOCH ASFALTOVÝCH TL. DO 80MM</t>
  </si>
  <si>
    <t>1) Frézování V OBLASTI STŘEDOVÉHO OSTRŮVKU tl 30 - 80 mm  
2) Frézování (oddrolené okraje vozovky), tl. 80 mm, pás š. 1.8 m  
Včetně odvozu, s povinným odkupem zhotovitele  
3) Sanace podkladních vrstev 40% z celkové plochy  
1798 m2 (odměřeno ze situace)  
1798x0.4=720 m2  
Předpoklad sanace - frézování dalších 80 mm - Včetně odvozu (s povinným odkupem zhotovitele)  
- PŘESNÝ ROZSAH BUDE ČERPÁN NA ZÁKLADĚ SKUTEČNOSTI A NA PŘÍMÝ PŘÍKAZ TDI A INVESTORA</t>
  </si>
  <si>
    <t>1) 201,06=201,060 [A] 
2) (22.3+24.1+41.1+22.9)*1.8=198,720 [B] 
3) 720=720,000 [C] 
Celkem: A+B+C=1 119,780 [D]</t>
  </si>
  <si>
    <t>Včetně odvozu  
Frézování do hloubky 160 mm (s povinným odkupem zhotovitele)</t>
  </si>
  <si>
    <t>1798=1 798,000 [A]</t>
  </si>
  <si>
    <t>121108</t>
  </si>
  <si>
    <t>SEJMUTÍ ORNICE NEBO LESNÍ PŮDY S ODVOZEM DO 20KM</t>
  </si>
  <si>
    <t>Odtranění v tl. 150 mm</t>
  </si>
  <si>
    <t>32,9*0,15=4,935 [A]</t>
  </si>
  <si>
    <t>položka zahrnuje sejmutí ornice bez ohledu na tloušťku vrstvy a její vodorovnou dopravu  
nezahrnuje uložení na trvalou skládku</t>
  </si>
  <si>
    <t>1) Odstranění zeminy u krajnice, průěrná plocha z řezu - 0.22 m2  
2) Odstranění zeminy v oblasti aktivní zóny (oddrolené okraje vozovky), š. 1,42 m (PRŮMĚRNÁ ŠÍŘKA), v=0.5  
3) Odstranění zeminy (oddrolené okraje vozovky),   
4) Sanace podkladních vrstev 40% z celkové plochy  
1798 m2 (odměřeno ze situace)  
1798x0.4=720 m2  
Vpřípadě zásahu pláně vozovky, předpoklad výměny v tl. 0,5   
- PŘESNÝ ROZSAH BUDE ČERPÁN NA ZÁKLADĚ SKUTEČNOSTI A NA PŘÍMÝ PŘÍKAZ TDI A INVESTORA</t>
  </si>
  <si>
    <t>1) (22.3+24.1+41.1+22.9)*0.22=24,288 [A] 
2) (22.3+24.1+41.1+22.9)*1.42*0.5=78,384 [B] 
3) (22.3+24.1+41.1+22.9)*0.2*0,16=3,533 [C] 
4) 720*0,5=360,000 [D] 
Celkem: A+B+C+D=466,205 [E]</t>
  </si>
  <si>
    <t>Odstranění krajnice tl. 150mm</t>
  </si>
  <si>
    <t>(33.5+70.8+36.5+43.3)*0,15=27,615 [A]</t>
  </si>
  <si>
    <t>17130</t>
  </si>
  <si>
    <t>ULOŽENÍ SYPANINY DO NÁSYPŮ V AKTIVNÍ ZÓNĚ SE ZHUTNĚNÍM</t>
  </si>
  <si>
    <t>1) Nová zemina v oblasti aktivní zóny (oddrolené okraje vozovky), š. 1,42 m (PRŮMĚRNÁ ŠÍŘKA), v=0.5  
2) Sanace podkladních vrstev 40% z celkové plochy  
1798 m2 (odměřeno ze situace)  
1798x0.4=720 m2  
Vpřípadě zásahu pláně vozovky, předpoklad výměny v tl. 0,5   
- PŘESNÝ ROZSAH BUDE ČERPÁN NA ZÁKLADĚ SKUTEČNOSTI A NA PŘÍMÝ PŘÍKAZ TDI A INVESTORA</t>
  </si>
  <si>
    <t>1) (22.3+24.1+41.1+22.9)*1.42*0.5=78,384 [A] 
2) 720*0,5=360,000 [B] 
Celkem: A+B=438,384 [C]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</si>
  <si>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</si>
  <si>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17310</t>
  </si>
  <si>
    <t>ZEMNÍ KRAJNICE A DOSYPÁVKY SE ZHUTNĚNÍM</t>
  </si>
  <si>
    <t>(22.3+24.1+41.1+22.9)*0.22=24,288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</si>
  <si>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</si>
  <si>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17620</t>
  </si>
  <si>
    <t>VÝPLNĚ ZE ZEMIN BEZ ZHUT</t>
  </si>
  <si>
    <t>Středový ostrůvek  
cca 0,5-0.55 m hloubka</t>
  </si>
  <si>
    <t>0.05*201.06+0.5*3.14*(6.35*6.35)/4=25,880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</si>
  <si>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výplň jam a prohlubní v podloží  
- úprava, očištění, ochrana a zhutnění podloží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</si>
  <si>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Sanace podkladních vrstev 40% z celkové plochy  
1798 m2 (odměřeno ze situace)  
1798x0.4=720 m2  
- PŘESNÝ ROZSAH BUDE ČERPÁN NA ZÁKLADĚ SKUTEČNOSTI A NA PŘÍMÝ PŘÍKAZ TDI A INVESTORA</t>
  </si>
  <si>
    <t>720=720,000 [A]</t>
  </si>
  <si>
    <t>18130</t>
  </si>
  <si>
    <t>ÚPRAVA PLÁNĚ BEZ ZHUTNĚNÍ</t>
  </si>
  <si>
    <t>položka zahrnuje úpravu pláně včetně vyrovnání výškových rozdílů</t>
  </si>
  <si>
    <t>18232</t>
  </si>
  <si>
    <t>ROZPROSTŘENÍ ORNICE V ROVINĚ V TL DO 0,15M</t>
  </si>
  <si>
    <t>Středový ostrůvek + nová zeleň   
tl. 150 mm</t>
  </si>
  <si>
    <t>32+33=65,000 [A]</t>
  </si>
  <si>
    <t>položka zahrnuje:   
nutné přemístění ornice z dočasných skládek vzdálených do 50m   
rozprostření ornice v předepsané tloušťce v rovině a ve svahu do 1:5</t>
  </si>
  <si>
    <t>18242</t>
  </si>
  <si>
    <t>ZALOŽENÍ TRÁVNÍKU HYDROOSEVEM NA ORNICI</t>
  </si>
  <si>
    <t>Středový ostrůvek + nová zeleň</t>
  </si>
  <si>
    <t>Zahrnuje dodání předepsané travní směsi, hydroosev na ornici, zalévání, první pokosení, to vše bez ohledu na sklon terénu</t>
  </si>
  <si>
    <t>Sanace podkladních vrstev 40% z celkové plochy  
1798 m2 (odměřeno ze situace)  
1798x0.4=720 m2  
Vrstva z MZK v tl. 200 mm  
- PŘESNÝ ROZSAH BUDE ČERPÁN NA ZÁKLADĚ SKUTEČNOSTI A NA PŘÍMÝ PŘÍKAZ TDI A INVESTORA</t>
  </si>
  <si>
    <t>Podkladní vrsvty (oddrolené okraje vozovky), ŠD (40%) ,š. 1,9 m (PRŮMĚRNÁ ŠÍŘKA), v=0.42   
(22.3+24.1+41.1+22.9)*1.9*0.4</t>
  </si>
  <si>
    <t>(22.3+24.1+41.1+22.9)*1.9*0.4=83,904 [A]</t>
  </si>
  <si>
    <t>1) Prstenec  
2) Dělící ostrůvek</t>
  </si>
  <si>
    <t>1) 180=180,000 [A] 
2) 26,24=26,240 [B] 
Celkem: A+B=206,240 [C]</t>
  </si>
  <si>
    <t>Sanace podkladních vrstev 40% z celkové plochy  
1798 m2 (odměřeno ze situace)  
1798x0.4=720 m2  
Vrstva z ŠD v tl. min. 250 mm  
- PŘESNÝ ROZSAH BUDE ČERPÁN NA ZÁKLADĚ SKUTEČNOSTI A NA PŘÍMÝ PŘÍKAZ TDI A INVESTORA</t>
  </si>
  <si>
    <t>Podkladní vrsvty (oddrolené okraje vozovky) , Rmat (60%) ,š. 1,9 m (PRŮMĚRNÁ ŠÍŘKA), v=0.42   
(22.3+24.1+41.1+22.9)*1.9*0.6</t>
  </si>
  <si>
    <t>(22.3+24.1+41.1+22.9)*1.9*0.6=125,856 [A]</t>
  </si>
  <si>
    <t>tll 150 mm</t>
  </si>
  <si>
    <t>27,615=27,615 [A]</t>
  </si>
  <si>
    <t>1) Provést infiltrační postřik modifikovanou asfaltovou emulzí C 50 BP 5 v množství 0,60 kg/m2 zbytkového asfaltu  
2) Sanace podkladních vrstev 40% z celkové plochy  
1798 m2 (odměřeno ze situace)  
1798x0.4=720 m2  
Provést infiltrační postřik modifikovanou asfaltovou emulzí C 50 BP 5 v množství 0,60 kg/m2 zbytkového asfaltu  
- PŘESNÝ ROZSAH BUDE ČERPÁN NA ZÁKLADĚ SKUTEČNOSTI A NA PŘÍMÝ PŘÍKAZ TDI A INVESTORA</t>
  </si>
  <si>
    <t>1) 220,8=220,800 [A] 
2) 720=720,000 [B] 
Celkem: A+B=940,800 [C]</t>
  </si>
  <si>
    <t>1) Provést spojovací postřik modifikovanou asfaltovou emulzi C 60 BP 5 v množství 0,30 kg/m2 zbytkového asfaltu   
2) Provést spojovací postřik modifikovanou asfaltovou emulzí C 60 BP 5 v množství 0,40 kg/m2 zbytkového asfaltu</t>
  </si>
  <si>
    <t>1) 2997,6025=2 997,603 [A] 
2) 1526,04375=1 526,044 [B] 
Celkem: A+B=4 523,647 [C]</t>
  </si>
  <si>
    <t>ACL 16S s modif. Asf. Pojivem PMB 25/55-60, tl. 70 mm   
"OK  (odečtení ostrůvků)- 1746-3.14*8.25*8.25-(28.43+13.3+15.7+13.8)+0.05*205.9+10.9+2.5+5.1+2.3  
Navazující nerekonstruované paprsky (odečten odskok ACO) - (13.8+17.4)-0.5*(6.85+8.35)"</t>
  </si>
  <si>
    <t>1746-3.14*8.25*8.25-(28.43+13.3+15.7+13.8)+0.05*205.9+(13.8+17.4)-0.5*(6.85+8.35)+10.9+2.5+5.1+2.3=1 515,749 [A]</t>
  </si>
  <si>
    <t>ACP 16S s asf. Pojivem 50/70 , tl. 60 mm  
OK (odečtení ostrůvků)- 1746-3.14*8.25*8.25-(28.43+13.3+15.7+13.8)+2*0.05*205.9+10.9+2.5+5.1+2.3</t>
  </si>
  <si>
    <t>1) Pokládka ( v oblasti lám. Krajnic)  
ACP 16S s asf. Pojivem 50/70, tl. 80 mm, pás š. 2 m  
(22.3+24.1+41.1+22.9)*2  
2) Sanace podkladních vrstev 40% z celkové plochy  
1798 m2 (odměřeno ze situace)  
1798x0.4=720 m2  
Předpoklad sanace - ACP 16 + s asfaltovým pojivem 50/70  
- PŘESNÝ ROZSAH BUDE ČERPÁN NA ZÁKLADĚ SKUTEČNOSTI A NA PŘÍMÝ PŘÍKAZ TDI A INVESTORA</t>
  </si>
  <si>
    <t>1) (22.3+24.1+41.1+22.9)*2=220,800 [A] 
2) 720=720,000 [B] 
Celkem: A+B=940,800 [C]</t>
  </si>
  <si>
    <t>SMA 11S s modif. Asf. Pojivem PMB 45/80-65, tl. 40 mm  
OK  (odečtení ostrůvků)- 1746-3.14*8.25*8.25-(28.43+13.3+15.7+13.8)+10.9+2.5+5.1+2.3  
Navazující nerekonstruované paprsky - 13.8+17.4</t>
  </si>
  <si>
    <t>1746-3.14*8.25*8.25-(28.43+13.3+15.7+13.8)+10.9+2.5+5.1+2.3=1 481,854 [A]</t>
  </si>
  <si>
    <t>1) Přídlažba kolem ostrůvků  
- Kamenná dlažna tl. 120 mm do lože z betonu min. tl 200 - 220 mm  
2) Prstenec  
 - Kamenná dlažba tl. 160 mm do lože z betonu tl. min. 100 mm  
3) Dělící otrůvek  
 - Kamenná dlažba tl. 160 mm, betonové lože tl. 100 mm</t>
  </si>
  <si>
    <t>1) (24.3+14.9+16.3+15.04+3.14*16.25)*0.25=30,391 [A] 
2) 58,4=58,400 [B] 
3) 36,24=36,240 [C] 
Celkem: A+B+C=125,031 [D]</t>
  </si>
  <si>
    <t>58910</t>
  </si>
  <si>
    <t>VÝPLŇ SPAR ASFALTEM</t>
  </si>
  <si>
    <t>MEZI PŘÍDLAŽBOU A OBRUBNÍKY</t>
  </si>
  <si>
    <t>156=156,000 [A]</t>
  </si>
  <si>
    <t>kolem přídlažby, ostrůvků, napojení navazujících komunikací</t>
  </si>
  <si>
    <t>153=153,000 [A]</t>
  </si>
  <si>
    <t>916623</t>
  </si>
  <si>
    <t>VODÍCÍ STĚNY Z DÍLCŮ BETON - DEMONTÁŽ</t>
  </si>
  <si>
    <t>Odstranění betonového provizorního svodidla - CITY BLOKY (vodící stěny) výška cca 500 mm  
Včetně odvozu a uložení na skádku</t>
  </si>
  <si>
    <t>42=42,000 [A]</t>
  </si>
  <si>
    <t>Položka zahrnuje odstranění, demontáž a odklizení zařízení s odvozem na předepsané místo.  
V položce se vykazují dočasné prefabrikované vodící betonové stěny výšky max. 60cm. Dočasné vodící stěny z prefabrikovaných betonových svodidel standardních výšek se vykazují v položkách 911**3.</t>
  </si>
  <si>
    <t>91726</t>
  </si>
  <si>
    <t>KO OBRUBNÍKY BETONOVÉ</t>
  </si>
  <si>
    <t>Betonová obruba určená do KO 
600-300/300/195 (přímé + obloukové vnější R=0,5m, Lože C 30/37 XF3 tl. min. 200 mm</t>
  </si>
  <si>
    <t>65=65,000 [A]</t>
  </si>
  <si>
    <t>Položka zahrnuje: 
dodání a pokládku betonových obrubníků o rozměrech předepsaných zadávací dokumentací 
betonové lože i boční betonovou opěrku.</t>
  </si>
  <si>
    <t>917427</t>
  </si>
  <si>
    <t>CHODNÍKOVÉ OBRUBY Z KAMENNÝCH OBRUBNÍKŮ ŠÍŘ 300MM</t>
  </si>
  <si>
    <t>Kamenný obrubník (ostrůvky, prstenec) 
1) 200/300/1000, Lože C 30/37 XF3 tl. min. 100 mm 
2) 200/250/1000, Lože C 30/37 XF3 tl. min. 100 mm</t>
  </si>
  <si>
    <t>1) 41=41,000 [A] 
2) 51=51,000 [B] 
Celkem: A+B=92,000 [C]</t>
  </si>
  <si>
    <t>R11352</t>
  </si>
  <si>
    <t>ODSTRANĚNÍ CHODNÍKOVÝCH A SILNIČNÍCH OBRUBNÍKŮ</t>
  </si>
  <si>
    <t>Plstové obruby u dopravních ostrůvku v místě OK</t>
  </si>
  <si>
    <t>27.6+16.2+14=57,800 [A]</t>
  </si>
  <si>
    <t>SO 111</t>
  </si>
  <si>
    <t>Rekonstrukce propustku km 2,845</t>
  </si>
  <si>
    <t>(15+176.938+2.396)*1.8=349,801 [A]</t>
  </si>
  <si>
    <t>38,991*2,5=97,478 [A]</t>
  </si>
  <si>
    <t>15,284*2,2=33,625 [A]</t>
  </si>
  <si>
    <t>122738</t>
  </si>
  <si>
    <t>ODKOPÁVKY A PROKOPÁVKY OBECNÉ TŘ. I, ODVOZ DO 20KM</t>
  </si>
  <si>
    <t>5*5*0.3*2=15,000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</si>
  <si>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</si>
  <si>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131738</t>
  </si>
  <si>
    <t>HLOUBENÍ JAM ZAPAŽ I NEPAŽ TŘ. I, ODVOZ DO 20KM</t>
  </si>
  <si>
    <t>3.27*6+6.49*11.4+9.303*5.5+9.61*5.5-(2.56*9.3-0.385*8.1)=176,938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</si>
  <si>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</si>
  <si>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132738</t>
  </si>
  <si>
    <t>HLOUBENÍ RÝH ŠÍŘ DO 2M PAŽ I NEPAŽ TŘ. I, ODVOZ DO 20KM</t>
  </si>
  <si>
    <t>2.5*0.5*0.8*2+0.6*0.3*2.2=2,396 [A]</t>
  </si>
  <si>
    <t>17481</t>
  </si>
  <si>
    <t>ZÁSYP JAM A RÝH Z NAKUPOVANÝCH MATERIÁLŮ</t>
  </si>
  <si>
    <t>5.04*11.4+(5.05+2.94)*5.5+(6.71+1.02)*5.5=143,916 [A]</t>
  </si>
  <si>
    <t>položka zahrnuje:  
- kompletní provedení zemní konstrukce včetně nákupu a dopravy materiálu dle zadávací dokumentace  
- úprava ukládaného materiálu vlhčením, tříděním, promícháním nebo vysoušením, příp. jiné úpravy za účelem zlepšení jeho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pomocné konstrukce umožňující provedení zemní konstrukce (příjezdy, sjezdy, nájezdy, lešení, podpěrné konstrukce, přemostění, zpevněné plochy, zakrytí a pod.)</t>
  </si>
  <si>
    <t>17581</t>
  </si>
  <si>
    <t>OBSYP POTRUBÍ A OBJEKTŮ Z NAKUPOVANÝCH MATERIÁLŮ</t>
  </si>
  <si>
    <t>2.661*6=15,966 [A]</t>
  </si>
  <si>
    <t>položka zahrnuje:  
- kompletní provedení zemní konstrukce včetně nákupu a dopravy materiálu dle zadávací dokumentace  
- úprava ukládaného materiálu vlhčením, tříděním, promícháním nebo vysoušením, příp. jiné úpravy za účelem zlepšení jeho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pomocné konstrukce umožňující provedení zemní konstrukce (příjezdy, sjezdy, nájezdy, lešení, podpěrné konstrukce, přemostění, zpevněné plochy, zakrytí a pod.)  
- zemina vytlačená potrubím o DN do 180mm se od kubatury obsypů neodečítá</t>
  </si>
  <si>
    <t>18214</t>
  </si>
  <si>
    <t>ÚPRAVA POVRCHŮ SROVNÁNÍM ÚZEMÍ V TL DO 0,25M</t>
  </si>
  <si>
    <t>položka zahrnuje srovnání výškových rozdílů terénu</t>
  </si>
  <si>
    <t>18224</t>
  </si>
  <si>
    <t>ROZPROSTŘENÍ ORNICE VE SVAHU V TL DO 0,25M</t>
  </si>
  <si>
    <t>položka zahrnuje:  
nutné přemístění ornice z dočasných skládek vzdálených do 50m  
rozprostření ornice v předepsané tloušťce ve svahu přes 1:5</t>
  </si>
  <si>
    <t>183511</t>
  </si>
  <si>
    <t>CHEMICKÉ ODPLEVELENÍ CELOPLOŠNÉ</t>
  </si>
  <si>
    <t>položka zahrnuje celoplošný postřik a chemickou likvidace nežádoucích rostlin nebo jejích částí a zabránění jejich dalšímu růstu na urovnaném volném terénu</t>
  </si>
  <si>
    <t>Zakládání</t>
  </si>
  <si>
    <t>272313</t>
  </si>
  <si>
    <t>ZÁKLADY Z PROSTÉHO BETONU DO C16/20</t>
  </si>
  <si>
    <t>0.3*1.5*18.2=8,190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</si>
  <si>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</si>
  <si>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272314</t>
  </si>
  <si>
    <t>ZÁKLADY Z PROSTÉHO BETONU DO C25/30</t>
  </si>
  <si>
    <t>2.5*0.5*0.8*2=2,000 [A]</t>
  </si>
  <si>
    <t>272315</t>
  </si>
  <si>
    <t>ZÁKLADY Z PROSTÉHO BETONU DO C30/37</t>
  </si>
  <si>
    <t>(2.3*2+1.8)*0.3*0.6=1,152 [A]</t>
  </si>
  <si>
    <t>Vodorovné konstrukce</t>
  </si>
  <si>
    <t>451313</t>
  </si>
  <si>
    <t>PODKLADNÍ A VÝPLŇOVÉ VRSTVY Z PROSTÉHO BETONU C16/20</t>
  </si>
  <si>
    <t>2.85*2.2*0.1=0,627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</si>
  <si>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</si>
  <si>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45152</t>
  </si>
  <si>
    <t>PODKLADNÍ A VÝPLŇOVÉ VRSTVY Z KAMENIVA DRCENÉHO</t>
  </si>
  <si>
    <t>položka zahrnuje dodávku předepsaného kameniva, mimostaveništní a vnitrostaveništní dopravu a jeho uložení  
není-li v zadávací dokumentaci uvedeno jinak, jedná se o nakupovaný materiál</t>
  </si>
  <si>
    <t>465512</t>
  </si>
  <si>
    <t>DLAŽBY Z LOMOVÉHO KAMENE NA MC</t>
  </si>
  <si>
    <t>2.85*2.2*0.2=1,254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</si>
  <si>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</si>
  <si>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711</t>
  </si>
  <si>
    <t>Izolace proti vodě, vlhkosti a plynům</t>
  </si>
  <si>
    <t>711311</t>
  </si>
  <si>
    <t>IZOLACE PODZEMNÍCH OBJEKTŮ PROTI ZEMNÍ VLHKOSTI ASFALTOVÝMI NÁTĚRY</t>
  </si>
  <si>
    <t>2*3.14*0.405*19.2*3=146,500 [A]</t>
  </si>
  <si>
    <t>položka zahrnuje:  
- dodání předepsaného izolačního materiálu  
- očištění a ošetření podkladu, zadávací dokumentace může zahrnout i případné vyspravení  
- zřízení izolace jako kompletního povlaku, případně komplet. soustavy nebo systému podle příslušného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geotextilii, cementový potěr, izolační přizdívku</t>
  </si>
  <si>
    <t>711519</t>
  </si>
  <si>
    <t>OCHRANA IZOLACE PODZEMNÍCH OBJEKTŮ TEXTILIÍ</t>
  </si>
  <si>
    <t>2*3.14*0.405*19.2=48,833 [A]</t>
  </si>
  <si>
    <t>položka zahrnuje:  
- dodání předepsaného ochranného materiálu  
- zřízení ochrany izolace</t>
  </si>
  <si>
    <t>Trubní vedení</t>
  </si>
  <si>
    <t>82458</t>
  </si>
  <si>
    <t>POTRUBÍ Z TRUB ŽELEZOBETONOVÝCH DN DO 600MM</t>
  </si>
  <si>
    <t>položky pro zhotovení potrubí platí bez ohledu na sklon  
zahrnuje:  
- výrobní dokumentaci (včetně technologického předpisu)  
- dodání veškerého trubního a pomocného materiálu (trouby, trubky, tvarovky, spojovací a těsnící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</si>
  <si>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Ostatní konstrukce a práce, bourání</t>
  </si>
  <si>
    <t>9112A1</t>
  </si>
  <si>
    <t>ZÁBRADLÍ MOSTNÍ S VODOR MADLY - DODÁVKA A MONTÁŽ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</si>
  <si>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</si>
  <si>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93620</t>
  </si>
  <si>
    <t>DROBNÉ DOPLŇK KONSTR PREFABRIK BETON A ŽELEZOBETON</t>
  </si>
  <si>
    <t>1.2*0.2*0.2*40=1,920 [A]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</si>
  <si>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</si>
  <si>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966138</t>
  </si>
  <si>
    <t>BOURÁNÍ KONSTRUKCÍ Z KAMENE NA MC S ODVOZEM DO 20KM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</si>
  <si>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</si>
  <si>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966168</t>
  </si>
  <si>
    <t>BOURÁNÍ KONSTRUKCÍ ZE ŽELEZOBETONU S ODVOZEM DO 20KM</t>
  </si>
  <si>
    <t>SO 112</t>
  </si>
  <si>
    <t>Rekonstrukce propustku km 4,032</t>
  </si>
  <si>
    <t>96,9*1,8=174,420 [A]</t>
  </si>
  <si>
    <t>1,49*2,5=3,725 [A]</t>
  </si>
  <si>
    <t>5,4*2,2=11,880 [A]</t>
  </si>
  <si>
    <t>3*3.4*9.5+1.5*0.5*9=103,650 [A]</t>
  </si>
  <si>
    <t>1.5*0.4*9=5,400 [A]</t>
  </si>
  <si>
    <t>3.95*0.5*0.4+3.5*0.5*0.4=1,490 [A]</t>
  </si>
  <si>
    <t>SO 113</t>
  </si>
  <si>
    <t>Rekonstrukce propustku km 4,430</t>
  </si>
  <si>
    <t>(12.38+83.7+4.924)*1.8=181,807 [A]</t>
  </si>
  <si>
    <t>18,251*2,5=45,628 [A]</t>
  </si>
  <si>
    <t>26,489*2,2=58,276 [A]</t>
  </si>
  <si>
    <t>4.5*2*10.5-1.2*1*9=83,700 [A]</t>
  </si>
  <si>
    <t>21331</t>
  </si>
  <si>
    <t>DRENÁŽNÍ VRSTVY Z BETONU MEZEROVITÉHO (DRENÁŽNÍHO)</t>
  </si>
  <si>
    <t>3.5*1.5*9=47,250 [A]</t>
  </si>
  <si>
    <t>Položka zahrnuje:  
- dodávku předepsaného materiálu pro drenážní vrstvu, včetně mimostaveništní a vnitrostaveništní dopravy  
- provedení drenážní vrstvy předepsaných rozměrů a předepsaného tvaru</t>
  </si>
  <si>
    <t>0.35*2.75*8.5=8,181 [A]</t>
  </si>
  <si>
    <t>272325</t>
  </si>
  <si>
    <t>ZÁKLADY ZE ŽELEZOBETONU DO C30/37</t>
  </si>
  <si>
    <t>0.95*0.7*7+0.6*0.3*4.3*2=6,203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</si>
  <si>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</si>
  <si>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272366</t>
  </si>
  <si>
    <t>VÝZTUŽ ZÁKLADŮ Z KARI SÍTÍ</t>
  </si>
  <si>
    <t>VÝZTUŽ ZÁKLADŮ Z KARI SÍTÍ 
včetně dodání</t>
  </si>
  <si>
    <t>6.203*0.05=0,310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</si>
  <si>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</si>
  <si>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Svislé a kompletní konstrukce</t>
  </si>
  <si>
    <t>311325</t>
  </si>
  <si>
    <t>ZDI A STĚNY PODP A VOL ZE ŽELEZOBET DO C30/37</t>
  </si>
  <si>
    <t>1.4*7*0.55*2+0.55*2.62*1.05+1.5*2.62*0.3+2.62*1.2*0.3=14,415 [A]</t>
  </si>
  <si>
    <t>311365</t>
  </si>
  <si>
    <t>VÝZTUŽ ZDÍ A STĚN PODP A VOL Z OCELI 10505, B500B</t>
  </si>
  <si>
    <t>14.415*0.11=1,586 [A]</t>
  </si>
  <si>
    <t>317325</t>
  </si>
  <si>
    <t>ŘÍMSY ZE ŽELEZOBETONU DO C30/37</t>
  </si>
  <si>
    <t>0.4*0.8*7*2=4,480 [A]</t>
  </si>
  <si>
    <t>položka zahrnuje:  
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</si>
  <si>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</si>
  <si>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10505, B500B</t>
  </si>
  <si>
    <t>4.48*0.11=0,493 [A]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</si>
  <si>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</si>
  <si>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(1.7*1*0.1+ 3*2*1*0.1)*2=1,540 [A]</t>
  </si>
  <si>
    <t>(1.7*1*0.2+ 3*2*1*0.2)*2=3,080 [A]</t>
  </si>
  <si>
    <t>2*3.14*0.405*9.5*3*2=144,974 [A]</t>
  </si>
  <si>
    <t>2*3.14*0.405*9.5*2=48,325 [A]</t>
  </si>
  <si>
    <t>9.5*2=19,000 [A]</t>
  </si>
  <si>
    <t>9117C1</t>
  </si>
  <si>
    <t>SVOD OCEL ZÁBRADEL ÚROVEŇ ZADRŽ H2 - DODÁVKA A MONTÁŽ</t>
  </si>
  <si>
    <t>7*2=14,000 [A]</t>
  </si>
  <si>
    <t>položka zahrnuje:  
- kompletní dodávku všech dílů ocelového svodidla s předepsanou povrchovou úpravou včetně spojovacích a diltačních prvků  
- montáž a osazení svodidla, kotvení, t.j. kotevní desky, šrouby z nerez oceli, vrty a zálivku, pokud zadávací dokumentace nestanoví jinak, případné nivelační hmoty pod kotevní desky  
- přechod na jiný typ svodidla nebo přes mostní závěr  
- ochranu proti bludným proudům a vývody pro jejich měření  
nezahrnuje odrazky nebo retroreflexní fólie</t>
  </si>
  <si>
    <t>1.2*0.2*0.2*20=0,960 [A]</t>
  </si>
  <si>
    <t>SO 151</t>
  </si>
  <si>
    <t>Dopravně inženýrská opatření</t>
  </si>
  <si>
    <t>02720</t>
  </si>
  <si>
    <t>POMOC PRÁCE ZŘÍZ NEBO ZAJIŠŤ REGULACI A OCHRANU DOPRAVY</t>
  </si>
  <si>
    <t>Projekt DIO během výstavby, vč. projednání, povolení atd.</t>
  </si>
  <si>
    <t>zahrnuje veškeré náklady spojené s objednatelem požadovanými zařízeními</t>
  </si>
  <si>
    <t>Kompletní dopravně inženýrská opatření po celou dobu výstavby zahrunjící:  
Přechodné svislé i vodorovné dopravní značení, dopravní zařízení a světelné signály případně dynamické SSZ,  
Veškerá dodávka, montáž, demontáž, kontrolu, držbu, servis, přemisťování, přeznačvání a manipulaci s nimi.</t>
  </si>
  <si>
    <t>SO 170</t>
  </si>
  <si>
    <t>Oprava objízdných tras</t>
  </si>
  <si>
    <t>02799</t>
  </si>
  <si>
    <t>R</t>
  </si>
  <si>
    <t>OSTATNÍ POŽADAVKY - OPRAVY OBJÍZDNÝCH TRAS</t>
  </si>
  <si>
    <t>Oprava vozovek objízdných tras a dotčených komunikací stavbou - oprava výtluků, krytových vrstev, olámané okraje,….    
Ocenit hodnotou 5 mil. Kč bez DPH.   
Bude čerpáno se souhlasem TDS a investora.</t>
  </si>
  <si>
    <t>Aspe</t>
  </si>
  <si>
    <t>Strana:</t>
  </si>
  <si>
    <t>3.1.1</t>
  </si>
  <si>
    <t>Datum:</t>
  </si>
  <si>
    <t>Čas:</t>
  </si>
  <si>
    <t>Soupis objektů s DPH</t>
  </si>
  <si>
    <t>Stavba:</t>
  </si>
  <si>
    <t>20-233.200 - II/608 hr.hl.m. Praha - Veltrusy - II/101 I. Etapa I.Část, provozní staničení km 1,960 – km 5,555</t>
  </si>
  <si>
    <t>Varianta:</t>
  </si>
  <si>
    <t>ZD 9 - 29 - II/608 hr.hl.m. Praha - Veltrusy - II/101 I. Etapa I.Část, provozní staničení km 1,960 – km 5,555</t>
  </si>
  <si>
    <t>Odbytová cena [Kč]</t>
  </si>
  <si>
    <t>_ _ _ _ _ _ _ _ _</t>
  </si>
  <si>
    <t>OC + DPH [Kč]</t>
  </si>
  <si>
    <t>Objekt</t>
  </si>
  <si>
    <t>Název</t>
  </si>
  <si>
    <t>OC</t>
  </si>
  <si>
    <t>DPH</t>
  </si>
  <si>
    <t xml:space="preserve">OC + DPH </t>
  </si>
  <si>
    <t>SO 101.1 Hlavní trasa km 1,960 - 14,800 - I.úsek km 1,960 - 4,733</t>
  </si>
  <si>
    <t>SO 101.2 Hlavní trasa km 1,960 - 14,800 - II.úsek km 4,733 - 5,555</t>
  </si>
  <si>
    <t>SO 102 Úprava okružní křižovatky v Klecanech</t>
  </si>
  <si>
    <t>SO 111 Rekonstrukce propustku km 2,845</t>
  </si>
  <si>
    <t>SO 112 Rekonstrukce propustku km 4,032</t>
  </si>
  <si>
    <t>SO 113 Rekonstrukce propustku km 4,430</t>
  </si>
  <si>
    <t>SO 151 Dopravně inženýrská opatření</t>
  </si>
  <si>
    <t>SO 170 Oprava objízdných 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</si>
</sst>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  <numFmt numFmtId="165" formatCode="dd\.mm\.yyyy"/>
    <numFmt numFmtId="166" formatCode="h\:mm\:ss\ "/>
  </numFmts>
  <fonts count="15">
    <font>
      <sz val="1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b/>
      <sz val="16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0"/>
      <color indexed="8"/>
      <name val="Times New Roman"/>
      <family val="2"/>
    </font>
    <font>
      <b/>
      <sz val="8"/>
      <color indexed="8"/>
      <name val="Times New Roman"/>
      <family val="2"/>
    </font>
    <font>
      <sz val="8"/>
      <color indexed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vertical="top"/>
      <protection/>
    </xf>
  </cellStyleXfs>
  <cellXfs count="5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2" fillId="3" borderId="2" xfId="0" applyFont="1" applyFill="1" applyBorder="1" applyAlignment="1">
      <alignment horizontal="right"/>
    </xf>
    <xf numFmtId="0" fontId="0" fillId="3" borderId="0" xfId="0" applyFont="1" applyFill="1"/>
    <xf numFmtId="0" fontId="2" fillId="3" borderId="0" xfId="0" applyFont="1" applyFill="1" applyAlignment="1">
      <alignment horizontal="right"/>
    </xf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2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left"/>
    </xf>
    <xf numFmtId="0" fontId="0" fillId="3" borderId="4" xfId="0" applyFont="1" applyFill="1" applyBorder="1"/>
    <xf numFmtId="0" fontId="0" fillId="0" borderId="1" xfId="0" applyFont="1" applyBorder="1"/>
    <xf numFmtId="0" fontId="4" fillId="3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wrapText="1"/>
    </xf>
    <xf numFmtId="4" fontId="4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  <xf numFmtId="0" fontId="6" fillId="0" borderId="0" xfId="20" applyAlignment="1">
      <alignment vertical="top"/>
      <protection/>
    </xf>
    <xf numFmtId="0" fontId="7" fillId="0" borderId="0" xfId="20" applyFont="1" applyAlignment="1">
      <alignment horizontal="left" vertical="top" wrapText="1" readingOrder="1"/>
      <protection/>
    </xf>
    <xf numFmtId="0" fontId="8" fillId="0" borderId="0" xfId="20" applyFont="1" applyAlignment="1">
      <alignment horizontal="left" vertical="top"/>
      <protection/>
    </xf>
    <xf numFmtId="0" fontId="8" fillId="0" borderId="0" xfId="20" applyFont="1" applyAlignment="1">
      <alignment horizontal="left" vertical="top" wrapText="1" readingOrder="1"/>
      <protection/>
    </xf>
    <xf numFmtId="3" fontId="8" fillId="0" borderId="0" xfId="20" applyNumberFormat="1" applyFont="1" applyAlignment="1">
      <alignment horizontal="right" vertical="top"/>
      <protection/>
    </xf>
    <xf numFmtId="0" fontId="8" fillId="0" borderId="0" xfId="20" applyFont="1" applyAlignment="1">
      <alignment horizontal="left" vertical="top" wrapText="1"/>
      <protection/>
    </xf>
    <xf numFmtId="165" fontId="8" fillId="0" borderId="0" xfId="20" applyNumberFormat="1" applyFont="1" applyAlignment="1">
      <alignment horizontal="left" vertical="top"/>
      <protection/>
    </xf>
    <xf numFmtId="166" fontId="8" fillId="0" borderId="0" xfId="20" applyNumberFormat="1" applyFont="1" applyAlignment="1">
      <alignment horizontal="left" vertical="top"/>
      <protection/>
    </xf>
    <xf numFmtId="0" fontId="9" fillId="0" borderId="0" xfId="20" applyFont="1" applyAlignment="1">
      <alignment horizontal="center" vertical="top" wrapText="1"/>
      <protection/>
    </xf>
    <xf numFmtId="0" fontId="10" fillId="0" borderId="0" xfId="20" applyFont="1" applyAlignment="1">
      <alignment horizontal="right" vertical="top" wrapText="1" readingOrder="1"/>
      <protection/>
    </xf>
    <xf numFmtId="0" fontId="10" fillId="0" borderId="0" xfId="20" applyFont="1" applyAlignment="1">
      <alignment horizontal="left" vertical="top" wrapText="1" readingOrder="1"/>
      <protection/>
    </xf>
    <xf numFmtId="0" fontId="7" fillId="0" borderId="0" xfId="20" applyFont="1" applyAlignment="1">
      <alignment horizontal="right" vertical="top" wrapText="1" readingOrder="1"/>
      <protection/>
    </xf>
    <xf numFmtId="0" fontId="7" fillId="0" borderId="0" xfId="20" applyFont="1" applyAlignment="1">
      <alignment horizontal="left" vertical="top" wrapText="1" readingOrder="1"/>
      <protection/>
    </xf>
    <xf numFmtId="0" fontId="11" fillId="0" borderId="0" xfId="20" applyFont="1" applyAlignment="1">
      <alignment horizontal="right" vertical="top"/>
      <protection/>
    </xf>
    <xf numFmtId="0" fontId="12" fillId="0" borderId="0" xfId="20" applyFont="1" applyAlignment="1">
      <alignment horizontal="left" vertical="top"/>
      <protection/>
    </xf>
    <xf numFmtId="0" fontId="12" fillId="0" borderId="0" xfId="20" applyFont="1" applyAlignment="1">
      <alignment horizontal="left" vertical="top" wrapText="1" readingOrder="1"/>
      <protection/>
    </xf>
    <xf numFmtId="0" fontId="12" fillId="0" borderId="0" xfId="20" applyFont="1" applyAlignment="1">
      <alignment horizontal="right" vertical="top" wrapText="1"/>
      <protection/>
    </xf>
    <xf numFmtId="0" fontId="12" fillId="0" borderId="0" xfId="20" applyFont="1" applyAlignment="1">
      <alignment horizontal="right" vertical="top" wrapText="1"/>
      <protection/>
    </xf>
    <xf numFmtId="0" fontId="12" fillId="0" borderId="0" xfId="20" applyFont="1" applyAlignment="1">
      <alignment horizontal="right" vertical="top"/>
      <protection/>
    </xf>
    <xf numFmtId="0" fontId="13" fillId="0" borderId="0" xfId="20" applyFont="1" applyAlignment="1">
      <alignment horizontal="left" vertical="top"/>
      <protection/>
    </xf>
    <xf numFmtId="0" fontId="14" fillId="0" borderId="0" xfId="20" applyFont="1" applyAlignment="1">
      <alignment horizontal="left" vertical="top" wrapText="1"/>
      <protection/>
    </xf>
    <xf numFmtId="4" fontId="8" fillId="0" borderId="0" xfId="20" applyNumberFormat="1" applyFont="1" applyAlignment="1">
      <alignment horizontal="right" vertical="top"/>
      <protection/>
    </xf>
    <xf numFmtId="0" fontId="8" fillId="0" borderId="0" xfId="20" applyFont="1" applyAlignment="1">
      <alignment horizontal="right" vertical="top"/>
      <protection/>
    </xf>
    <xf numFmtId="4" fontId="11" fillId="0" borderId="0" xfId="20" applyNumberFormat="1" applyFont="1" applyAlignment="1">
      <alignment horizontal="right"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38100</xdr:colOff>
      <xdr:row>1</xdr:row>
      <xdr:rowOff>133350</xdr:rowOff>
    </xdr:to>
    <xdr:pic>
      <xdr:nvPicPr>
        <xdr:cNvPr id="2" name="Picture 102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0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AA8EE-42B6-401D-A5AD-694F5F36493C}">
  <sheetPr>
    <outlinePr summaryBelow="0"/>
  </sheetPr>
  <dimension ref="B2:AD55"/>
  <sheetViews>
    <sheetView showGridLines="0" tabSelected="1" workbookViewId="0" topLeftCell="A1">
      <selection activeCell="Y56" sqref="Y56"/>
    </sheetView>
  </sheetViews>
  <sheetFormatPr defaultColWidth="9.140625" defaultRowHeight="12.75" customHeight="1"/>
  <cols>
    <col min="1" max="1" width="1.1484375" style="33" customWidth="1"/>
    <col min="2" max="2" width="2.28125" style="33" customWidth="1"/>
    <col min="3" max="3" width="1.1484375" style="33" customWidth="1"/>
    <col min="4" max="4" width="8.00390625" style="33" customWidth="1"/>
    <col min="5" max="5" width="1.1484375" style="33" customWidth="1"/>
    <col min="6" max="6" width="1.421875" style="33" customWidth="1"/>
    <col min="7" max="7" width="5.28125" style="33" customWidth="1"/>
    <col min="8" max="8" width="1.28515625" style="33" customWidth="1"/>
    <col min="9" max="9" width="4.28125" style="33" customWidth="1"/>
    <col min="10" max="10" width="23.28125" style="33" customWidth="1"/>
    <col min="11" max="11" width="2.140625" style="33" customWidth="1"/>
    <col min="12" max="12" width="3.57421875" style="33" customWidth="1"/>
    <col min="13" max="13" width="3.7109375" style="33" customWidth="1"/>
    <col min="14" max="15" width="0.9921875" style="33" customWidth="1"/>
    <col min="16" max="16" width="12.00390625" style="33" customWidth="1"/>
    <col min="17" max="17" width="1.28515625" style="33" customWidth="1"/>
    <col min="18" max="18" width="5.8515625" style="33" customWidth="1"/>
    <col min="19" max="19" width="4.7109375" style="33" customWidth="1"/>
    <col min="20" max="20" width="0.9921875" style="33" customWidth="1"/>
    <col min="21" max="21" width="1.421875" style="33" customWidth="1"/>
    <col min="22" max="22" width="2.57421875" style="33" customWidth="1"/>
    <col min="23" max="23" width="3.140625" style="33" customWidth="1"/>
    <col min="24" max="24" width="0.9921875" style="33" customWidth="1"/>
    <col min="25" max="25" width="3.28125" style="33" customWidth="1"/>
    <col min="26" max="26" width="1.421875" style="33" customWidth="1"/>
    <col min="27" max="27" width="1.8515625" style="33" customWidth="1"/>
    <col min="28" max="28" width="1.1484375" style="33" customWidth="1"/>
    <col min="29" max="29" width="3.140625" style="33" customWidth="1"/>
    <col min="30" max="30" width="1.1484375" style="33" customWidth="1"/>
    <col min="31" max="256" width="6.8515625" style="33" customWidth="1"/>
    <col min="257" max="257" width="1.1484375" style="33" customWidth="1"/>
    <col min="258" max="258" width="2.28125" style="33" customWidth="1"/>
    <col min="259" max="259" width="1.1484375" style="33" customWidth="1"/>
    <col min="260" max="260" width="8.00390625" style="33" customWidth="1"/>
    <col min="261" max="261" width="1.1484375" style="33" customWidth="1"/>
    <col min="262" max="262" width="1.421875" style="33" customWidth="1"/>
    <col min="263" max="263" width="5.28125" style="33" customWidth="1"/>
    <col min="264" max="264" width="1.28515625" style="33" customWidth="1"/>
    <col min="265" max="265" width="4.28125" style="33" customWidth="1"/>
    <col min="266" max="266" width="23.28125" style="33" customWidth="1"/>
    <col min="267" max="267" width="2.140625" style="33" customWidth="1"/>
    <col min="268" max="268" width="3.57421875" style="33" customWidth="1"/>
    <col min="269" max="269" width="3.7109375" style="33" customWidth="1"/>
    <col min="270" max="271" width="0.9921875" style="33" customWidth="1"/>
    <col min="272" max="272" width="12.00390625" style="33" customWidth="1"/>
    <col min="273" max="273" width="1.28515625" style="33" customWidth="1"/>
    <col min="274" max="274" width="5.8515625" style="33" customWidth="1"/>
    <col min="275" max="275" width="4.7109375" style="33" customWidth="1"/>
    <col min="276" max="276" width="0.9921875" style="33" customWidth="1"/>
    <col min="277" max="277" width="1.421875" style="33" customWidth="1"/>
    <col min="278" max="278" width="2.57421875" style="33" customWidth="1"/>
    <col min="279" max="279" width="3.140625" style="33" customWidth="1"/>
    <col min="280" max="280" width="0.9921875" style="33" customWidth="1"/>
    <col min="281" max="281" width="3.28125" style="33" customWidth="1"/>
    <col min="282" max="282" width="1.421875" style="33" customWidth="1"/>
    <col min="283" max="283" width="1.8515625" style="33" customWidth="1"/>
    <col min="284" max="284" width="1.1484375" style="33" customWidth="1"/>
    <col min="285" max="285" width="3.140625" style="33" customWidth="1"/>
    <col min="286" max="286" width="1.1484375" style="33" customWidth="1"/>
    <col min="287" max="512" width="6.8515625" style="33" customWidth="1"/>
    <col min="513" max="513" width="1.1484375" style="33" customWidth="1"/>
    <col min="514" max="514" width="2.28125" style="33" customWidth="1"/>
    <col min="515" max="515" width="1.1484375" style="33" customWidth="1"/>
    <col min="516" max="516" width="8.00390625" style="33" customWidth="1"/>
    <col min="517" max="517" width="1.1484375" style="33" customWidth="1"/>
    <col min="518" max="518" width="1.421875" style="33" customWidth="1"/>
    <col min="519" max="519" width="5.28125" style="33" customWidth="1"/>
    <col min="520" max="520" width="1.28515625" style="33" customWidth="1"/>
    <col min="521" max="521" width="4.28125" style="33" customWidth="1"/>
    <col min="522" max="522" width="23.28125" style="33" customWidth="1"/>
    <col min="523" max="523" width="2.140625" style="33" customWidth="1"/>
    <col min="524" max="524" width="3.57421875" style="33" customWidth="1"/>
    <col min="525" max="525" width="3.7109375" style="33" customWidth="1"/>
    <col min="526" max="527" width="0.9921875" style="33" customWidth="1"/>
    <col min="528" max="528" width="12.00390625" style="33" customWidth="1"/>
    <col min="529" max="529" width="1.28515625" style="33" customWidth="1"/>
    <col min="530" max="530" width="5.8515625" style="33" customWidth="1"/>
    <col min="531" max="531" width="4.7109375" style="33" customWidth="1"/>
    <col min="532" max="532" width="0.9921875" style="33" customWidth="1"/>
    <col min="533" max="533" width="1.421875" style="33" customWidth="1"/>
    <col min="534" max="534" width="2.57421875" style="33" customWidth="1"/>
    <col min="535" max="535" width="3.140625" style="33" customWidth="1"/>
    <col min="536" max="536" width="0.9921875" style="33" customWidth="1"/>
    <col min="537" max="537" width="3.28125" style="33" customWidth="1"/>
    <col min="538" max="538" width="1.421875" style="33" customWidth="1"/>
    <col min="539" max="539" width="1.8515625" style="33" customWidth="1"/>
    <col min="540" max="540" width="1.1484375" style="33" customWidth="1"/>
    <col min="541" max="541" width="3.140625" style="33" customWidth="1"/>
    <col min="542" max="542" width="1.1484375" style="33" customWidth="1"/>
    <col min="543" max="768" width="6.8515625" style="33" customWidth="1"/>
    <col min="769" max="769" width="1.1484375" style="33" customWidth="1"/>
    <col min="770" max="770" width="2.28125" style="33" customWidth="1"/>
    <col min="771" max="771" width="1.1484375" style="33" customWidth="1"/>
    <col min="772" max="772" width="8.00390625" style="33" customWidth="1"/>
    <col min="773" max="773" width="1.1484375" style="33" customWidth="1"/>
    <col min="774" max="774" width="1.421875" style="33" customWidth="1"/>
    <col min="775" max="775" width="5.28125" style="33" customWidth="1"/>
    <col min="776" max="776" width="1.28515625" style="33" customWidth="1"/>
    <col min="777" max="777" width="4.28125" style="33" customWidth="1"/>
    <col min="778" max="778" width="23.28125" style="33" customWidth="1"/>
    <col min="779" max="779" width="2.140625" style="33" customWidth="1"/>
    <col min="780" max="780" width="3.57421875" style="33" customWidth="1"/>
    <col min="781" max="781" width="3.7109375" style="33" customWidth="1"/>
    <col min="782" max="783" width="0.9921875" style="33" customWidth="1"/>
    <col min="784" max="784" width="12.00390625" style="33" customWidth="1"/>
    <col min="785" max="785" width="1.28515625" style="33" customWidth="1"/>
    <col min="786" max="786" width="5.8515625" style="33" customWidth="1"/>
    <col min="787" max="787" width="4.7109375" style="33" customWidth="1"/>
    <col min="788" max="788" width="0.9921875" style="33" customWidth="1"/>
    <col min="789" max="789" width="1.421875" style="33" customWidth="1"/>
    <col min="790" max="790" width="2.57421875" style="33" customWidth="1"/>
    <col min="791" max="791" width="3.140625" style="33" customWidth="1"/>
    <col min="792" max="792" width="0.9921875" style="33" customWidth="1"/>
    <col min="793" max="793" width="3.28125" style="33" customWidth="1"/>
    <col min="794" max="794" width="1.421875" style="33" customWidth="1"/>
    <col min="795" max="795" width="1.8515625" style="33" customWidth="1"/>
    <col min="796" max="796" width="1.1484375" style="33" customWidth="1"/>
    <col min="797" max="797" width="3.140625" style="33" customWidth="1"/>
    <col min="798" max="798" width="1.1484375" style="33" customWidth="1"/>
    <col min="799" max="1024" width="6.8515625" style="33" customWidth="1"/>
    <col min="1025" max="1025" width="1.1484375" style="33" customWidth="1"/>
    <col min="1026" max="1026" width="2.28125" style="33" customWidth="1"/>
    <col min="1027" max="1027" width="1.1484375" style="33" customWidth="1"/>
    <col min="1028" max="1028" width="8.00390625" style="33" customWidth="1"/>
    <col min="1029" max="1029" width="1.1484375" style="33" customWidth="1"/>
    <col min="1030" max="1030" width="1.421875" style="33" customWidth="1"/>
    <col min="1031" max="1031" width="5.28125" style="33" customWidth="1"/>
    <col min="1032" max="1032" width="1.28515625" style="33" customWidth="1"/>
    <col min="1033" max="1033" width="4.28125" style="33" customWidth="1"/>
    <col min="1034" max="1034" width="23.28125" style="33" customWidth="1"/>
    <col min="1035" max="1035" width="2.140625" style="33" customWidth="1"/>
    <col min="1036" max="1036" width="3.57421875" style="33" customWidth="1"/>
    <col min="1037" max="1037" width="3.7109375" style="33" customWidth="1"/>
    <col min="1038" max="1039" width="0.9921875" style="33" customWidth="1"/>
    <col min="1040" max="1040" width="12.00390625" style="33" customWidth="1"/>
    <col min="1041" max="1041" width="1.28515625" style="33" customWidth="1"/>
    <col min="1042" max="1042" width="5.8515625" style="33" customWidth="1"/>
    <col min="1043" max="1043" width="4.7109375" style="33" customWidth="1"/>
    <col min="1044" max="1044" width="0.9921875" style="33" customWidth="1"/>
    <col min="1045" max="1045" width="1.421875" style="33" customWidth="1"/>
    <col min="1046" max="1046" width="2.57421875" style="33" customWidth="1"/>
    <col min="1047" max="1047" width="3.140625" style="33" customWidth="1"/>
    <col min="1048" max="1048" width="0.9921875" style="33" customWidth="1"/>
    <col min="1049" max="1049" width="3.28125" style="33" customWidth="1"/>
    <col min="1050" max="1050" width="1.421875" style="33" customWidth="1"/>
    <col min="1051" max="1051" width="1.8515625" style="33" customWidth="1"/>
    <col min="1052" max="1052" width="1.1484375" style="33" customWidth="1"/>
    <col min="1053" max="1053" width="3.140625" style="33" customWidth="1"/>
    <col min="1054" max="1054" width="1.1484375" style="33" customWidth="1"/>
    <col min="1055" max="1280" width="6.8515625" style="33" customWidth="1"/>
    <col min="1281" max="1281" width="1.1484375" style="33" customWidth="1"/>
    <col min="1282" max="1282" width="2.28125" style="33" customWidth="1"/>
    <col min="1283" max="1283" width="1.1484375" style="33" customWidth="1"/>
    <col min="1284" max="1284" width="8.00390625" style="33" customWidth="1"/>
    <col min="1285" max="1285" width="1.1484375" style="33" customWidth="1"/>
    <col min="1286" max="1286" width="1.421875" style="33" customWidth="1"/>
    <col min="1287" max="1287" width="5.28125" style="33" customWidth="1"/>
    <col min="1288" max="1288" width="1.28515625" style="33" customWidth="1"/>
    <col min="1289" max="1289" width="4.28125" style="33" customWidth="1"/>
    <col min="1290" max="1290" width="23.28125" style="33" customWidth="1"/>
    <col min="1291" max="1291" width="2.140625" style="33" customWidth="1"/>
    <col min="1292" max="1292" width="3.57421875" style="33" customWidth="1"/>
    <col min="1293" max="1293" width="3.7109375" style="33" customWidth="1"/>
    <col min="1294" max="1295" width="0.9921875" style="33" customWidth="1"/>
    <col min="1296" max="1296" width="12.00390625" style="33" customWidth="1"/>
    <col min="1297" max="1297" width="1.28515625" style="33" customWidth="1"/>
    <col min="1298" max="1298" width="5.8515625" style="33" customWidth="1"/>
    <col min="1299" max="1299" width="4.7109375" style="33" customWidth="1"/>
    <col min="1300" max="1300" width="0.9921875" style="33" customWidth="1"/>
    <col min="1301" max="1301" width="1.421875" style="33" customWidth="1"/>
    <col min="1302" max="1302" width="2.57421875" style="33" customWidth="1"/>
    <col min="1303" max="1303" width="3.140625" style="33" customWidth="1"/>
    <col min="1304" max="1304" width="0.9921875" style="33" customWidth="1"/>
    <col min="1305" max="1305" width="3.28125" style="33" customWidth="1"/>
    <col min="1306" max="1306" width="1.421875" style="33" customWidth="1"/>
    <col min="1307" max="1307" width="1.8515625" style="33" customWidth="1"/>
    <col min="1308" max="1308" width="1.1484375" style="33" customWidth="1"/>
    <col min="1309" max="1309" width="3.140625" style="33" customWidth="1"/>
    <col min="1310" max="1310" width="1.1484375" style="33" customWidth="1"/>
    <col min="1311" max="1536" width="6.8515625" style="33" customWidth="1"/>
    <col min="1537" max="1537" width="1.1484375" style="33" customWidth="1"/>
    <col min="1538" max="1538" width="2.28125" style="33" customWidth="1"/>
    <col min="1539" max="1539" width="1.1484375" style="33" customWidth="1"/>
    <col min="1540" max="1540" width="8.00390625" style="33" customWidth="1"/>
    <col min="1541" max="1541" width="1.1484375" style="33" customWidth="1"/>
    <col min="1542" max="1542" width="1.421875" style="33" customWidth="1"/>
    <col min="1543" max="1543" width="5.28125" style="33" customWidth="1"/>
    <col min="1544" max="1544" width="1.28515625" style="33" customWidth="1"/>
    <col min="1545" max="1545" width="4.28125" style="33" customWidth="1"/>
    <col min="1546" max="1546" width="23.28125" style="33" customWidth="1"/>
    <col min="1547" max="1547" width="2.140625" style="33" customWidth="1"/>
    <col min="1548" max="1548" width="3.57421875" style="33" customWidth="1"/>
    <col min="1549" max="1549" width="3.7109375" style="33" customWidth="1"/>
    <col min="1550" max="1551" width="0.9921875" style="33" customWidth="1"/>
    <col min="1552" max="1552" width="12.00390625" style="33" customWidth="1"/>
    <col min="1553" max="1553" width="1.28515625" style="33" customWidth="1"/>
    <col min="1554" max="1554" width="5.8515625" style="33" customWidth="1"/>
    <col min="1555" max="1555" width="4.7109375" style="33" customWidth="1"/>
    <col min="1556" max="1556" width="0.9921875" style="33" customWidth="1"/>
    <col min="1557" max="1557" width="1.421875" style="33" customWidth="1"/>
    <col min="1558" max="1558" width="2.57421875" style="33" customWidth="1"/>
    <col min="1559" max="1559" width="3.140625" style="33" customWidth="1"/>
    <col min="1560" max="1560" width="0.9921875" style="33" customWidth="1"/>
    <col min="1561" max="1561" width="3.28125" style="33" customWidth="1"/>
    <col min="1562" max="1562" width="1.421875" style="33" customWidth="1"/>
    <col min="1563" max="1563" width="1.8515625" style="33" customWidth="1"/>
    <col min="1564" max="1564" width="1.1484375" style="33" customWidth="1"/>
    <col min="1565" max="1565" width="3.140625" style="33" customWidth="1"/>
    <col min="1566" max="1566" width="1.1484375" style="33" customWidth="1"/>
    <col min="1567" max="1792" width="6.8515625" style="33" customWidth="1"/>
    <col min="1793" max="1793" width="1.1484375" style="33" customWidth="1"/>
    <col min="1794" max="1794" width="2.28125" style="33" customWidth="1"/>
    <col min="1795" max="1795" width="1.1484375" style="33" customWidth="1"/>
    <col min="1796" max="1796" width="8.00390625" style="33" customWidth="1"/>
    <col min="1797" max="1797" width="1.1484375" style="33" customWidth="1"/>
    <col min="1798" max="1798" width="1.421875" style="33" customWidth="1"/>
    <col min="1799" max="1799" width="5.28125" style="33" customWidth="1"/>
    <col min="1800" max="1800" width="1.28515625" style="33" customWidth="1"/>
    <col min="1801" max="1801" width="4.28125" style="33" customWidth="1"/>
    <col min="1802" max="1802" width="23.28125" style="33" customWidth="1"/>
    <col min="1803" max="1803" width="2.140625" style="33" customWidth="1"/>
    <col min="1804" max="1804" width="3.57421875" style="33" customWidth="1"/>
    <col min="1805" max="1805" width="3.7109375" style="33" customWidth="1"/>
    <col min="1806" max="1807" width="0.9921875" style="33" customWidth="1"/>
    <col min="1808" max="1808" width="12.00390625" style="33" customWidth="1"/>
    <col min="1809" max="1809" width="1.28515625" style="33" customWidth="1"/>
    <col min="1810" max="1810" width="5.8515625" style="33" customWidth="1"/>
    <col min="1811" max="1811" width="4.7109375" style="33" customWidth="1"/>
    <col min="1812" max="1812" width="0.9921875" style="33" customWidth="1"/>
    <col min="1813" max="1813" width="1.421875" style="33" customWidth="1"/>
    <col min="1814" max="1814" width="2.57421875" style="33" customWidth="1"/>
    <col min="1815" max="1815" width="3.140625" style="33" customWidth="1"/>
    <col min="1816" max="1816" width="0.9921875" style="33" customWidth="1"/>
    <col min="1817" max="1817" width="3.28125" style="33" customWidth="1"/>
    <col min="1818" max="1818" width="1.421875" style="33" customWidth="1"/>
    <col min="1819" max="1819" width="1.8515625" style="33" customWidth="1"/>
    <col min="1820" max="1820" width="1.1484375" style="33" customWidth="1"/>
    <col min="1821" max="1821" width="3.140625" style="33" customWidth="1"/>
    <col min="1822" max="1822" width="1.1484375" style="33" customWidth="1"/>
    <col min="1823" max="2048" width="6.8515625" style="33" customWidth="1"/>
    <col min="2049" max="2049" width="1.1484375" style="33" customWidth="1"/>
    <col min="2050" max="2050" width="2.28125" style="33" customWidth="1"/>
    <col min="2051" max="2051" width="1.1484375" style="33" customWidth="1"/>
    <col min="2052" max="2052" width="8.00390625" style="33" customWidth="1"/>
    <col min="2053" max="2053" width="1.1484375" style="33" customWidth="1"/>
    <col min="2054" max="2054" width="1.421875" style="33" customWidth="1"/>
    <col min="2055" max="2055" width="5.28125" style="33" customWidth="1"/>
    <col min="2056" max="2056" width="1.28515625" style="33" customWidth="1"/>
    <col min="2057" max="2057" width="4.28125" style="33" customWidth="1"/>
    <col min="2058" max="2058" width="23.28125" style="33" customWidth="1"/>
    <col min="2059" max="2059" width="2.140625" style="33" customWidth="1"/>
    <col min="2060" max="2060" width="3.57421875" style="33" customWidth="1"/>
    <col min="2061" max="2061" width="3.7109375" style="33" customWidth="1"/>
    <col min="2062" max="2063" width="0.9921875" style="33" customWidth="1"/>
    <col min="2064" max="2064" width="12.00390625" style="33" customWidth="1"/>
    <col min="2065" max="2065" width="1.28515625" style="33" customWidth="1"/>
    <col min="2066" max="2066" width="5.8515625" style="33" customWidth="1"/>
    <col min="2067" max="2067" width="4.7109375" style="33" customWidth="1"/>
    <col min="2068" max="2068" width="0.9921875" style="33" customWidth="1"/>
    <col min="2069" max="2069" width="1.421875" style="33" customWidth="1"/>
    <col min="2070" max="2070" width="2.57421875" style="33" customWidth="1"/>
    <col min="2071" max="2071" width="3.140625" style="33" customWidth="1"/>
    <col min="2072" max="2072" width="0.9921875" style="33" customWidth="1"/>
    <col min="2073" max="2073" width="3.28125" style="33" customWidth="1"/>
    <col min="2074" max="2074" width="1.421875" style="33" customWidth="1"/>
    <col min="2075" max="2075" width="1.8515625" style="33" customWidth="1"/>
    <col min="2076" max="2076" width="1.1484375" style="33" customWidth="1"/>
    <col min="2077" max="2077" width="3.140625" style="33" customWidth="1"/>
    <col min="2078" max="2078" width="1.1484375" style="33" customWidth="1"/>
    <col min="2079" max="2304" width="6.8515625" style="33" customWidth="1"/>
    <col min="2305" max="2305" width="1.1484375" style="33" customWidth="1"/>
    <col min="2306" max="2306" width="2.28125" style="33" customWidth="1"/>
    <col min="2307" max="2307" width="1.1484375" style="33" customWidth="1"/>
    <col min="2308" max="2308" width="8.00390625" style="33" customWidth="1"/>
    <col min="2309" max="2309" width="1.1484375" style="33" customWidth="1"/>
    <col min="2310" max="2310" width="1.421875" style="33" customWidth="1"/>
    <col min="2311" max="2311" width="5.28125" style="33" customWidth="1"/>
    <col min="2312" max="2312" width="1.28515625" style="33" customWidth="1"/>
    <col min="2313" max="2313" width="4.28125" style="33" customWidth="1"/>
    <col min="2314" max="2314" width="23.28125" style="33" customWidth="1"/>
    <col min="2315" max="2315" width="2.140625" style="33" customWidth="1"/>
    <col min="2316" max="2316" width="3.57421875" style="33" customWidth="1"/>
    <col min="2317" max="2317" width="3.7109375" style="33" customWidth="1"/>
    <col min="2318" max="2319" width="0.9921875" style="33" customWidth="1"/>
    <col min="2320" max="2320" width="12.00390625" style="33" customWidth="1"/>
    <col min="2321" max="2321" width="1.28515625" style="33" customWidth="1"/>
    <col min="2322" max="2322" width="5.8515625" style="33" customWidth="1"/>
    <col min="2323" max="2323" width="4.7109375" style="33" customWidth="1"/>
    <col min="2324" max="2324" width="0.9921875" style="33" customWidth="1"/>
    <col min="2325" max="2325" width="1.421875" style="33" customWidth="1"/>
    <col min="2326" max="2326" width="2.57421875" style="33" customWidth="1"/>
    <col min="2327" max="2327" width="3.140625" style="33" customWidth="1"/>
    <col min="2328" max="2328" width="0.9921875" style="33" customWidth="1"/>
    <col min="2329" max="2329" width="3.28125" style="33" customWidth="1"/>
    <col min="2330" max="2330" width="1.421875" style="33" customWidth="1"/>
    <col min="2331" max="2331" width="1.8515625" style="33" customWidth="1"/>
    <col min="2332" max="2332" width="1.1484375" style="33" customWidth="1"/>
    <col min="2333" max="2333" width="3.140625" style="33" customWidth="1"/>
    <col min="2334" max="2334" width="1.1484375" style="33" customWidth="1"/>
    <col min="2335" max="2560" width="6.8515625" style="33" customWidth="1"/>
    <col min="2561" max="2561" width="1.1484375" style="33" customWidth="1"/>
    <col min="2562" max="2562" width="2.28125" style="33" customWidth="1"/>
    <col min="2563" max="2563" width="1.1484375" style="33" customWidth="1"/>
    <col min="2564" max="2564" width="8.00390625" style="33" customWidth="1"/>
    <col min="2565" max="2565" width="1.1484375" style="33" customWidth="1"/>
    <col min="2566" max="2566" width="1.421875" style="33" customWidth="1"/>
    <col min="2567" max="2567" width="5.28125" style="33" customWidth="1"/>
    <col min="2568" max="2568" width="1.28515625" style="33" customWidth="1"/>
    <col min="2569" max="2569" width="4.28125" style="33" customWidth="1"/>
    <col min="2570" max="2570" width="23.28125" style="33" customWidth="1"/>
    <col min="2571" max="2571" width="2.140625" style="33" customWidth="1"/>
    <col min="2572" max="2572" width="3.57421875" style="33" customWidth="1"/>
    <col min="2573" max="2573" width="3.7109375" style="33" customWidth="1"/>
    <col min="2574" max="2575" width="0.9921875" style="33" customWidth="1"/>
    <col min="2576" max="2576" width="12.00390625" style="33" customWidth="1"/>
    <col min="2577" max="2577" width="1.28515625" style="33" customWidth="1"/>
    <col min="2578" max="2578" width="5.8515625" style="33" customWidth="1"/>
    <col min="2579" max="2579" width="4.7109375" style="33" customWidth="1"/>
    <col min="2580" max="2580" width="0.9921875" style="33" customWidth="1"/>
    <col min="2581" max="2581" width="1.421875" style="33" customWidth="1"/>
    <col min="2582" max="2582" width="2.57421875" style="33" customWidth="1"/>
    <col min="2583" max="2583" width="3.140625" style="33" customWidth="1"/>
    <col min="2584" max="2584" width="0.9921875" style="33" customWidth="1"/>
    <col min="2585" max="2585" width="3.28125" style="33" customWidth="1"/>
    <col min="2586" max="2586" width="1.421875" style="33" customWidth="1"/>
    <col min="2587" max="2587" width="1.8515625" style="33" customWidth="1"/>
    <col min="2588" max="2588" width="1.1484375" style="33" customWidth="1"/>
    <col min="2589" max="2589" width="3.140625" style="33" customWidth="1"/>
    <col min="2590" max="2590" width="1.1484375" style="33" customWidth="1"/>
    <col min="2591" max="2816" width="6.8515625" style="33" customWidth="1"/>
    <col min="2817" max="2817" width="1.1484375" style="33" customWidth="1"/>
    <col min="2818" max="2818" width="2.28125" style="33" customWidth="1"/>
    <col min="2819" max="2819" width="1.1484375" style="33" customWidth="1"/>
    <col min="2820" max="2820" width="8.00390625" style="33" customWidth="1"/>
    <col min="2821" max="2821" width="1.1484375" style="33" customWidth="1"/>
    <col min="2822" max="2822" width="1.421875" style="33" customWidth="1"/>
    <col min="2823" max="2823" width="5.28125" style="33" customWidth="1"/>
    <col min="2824" max="2824" width="1.28515625" style="33" customWidth="1"/>
    <col min="2825" max="2825" width="4.28125" style="33" customWidth="1"/>
    <col min="2826" max="2826" width="23.28125" style="33" customWidth="1"/>
    <col min="2827" max="2827" width="2.140625" style="33" customWidth="1"/>
    <col min="2828" max="2828" width="3.57421875" style="33" customWidth="1"/>
    <col min="2829" max="2829" width="3.7109375" style="33" customWidth="1"/>
    <col min="2830" max="2831" width="0.9921875" style="33" customWidth="1"/>
    <col min="2832" max="2832" width="12.00390625" style="33" customWidth="1"/>
    <col min="2833" max="2833" width="1.28515625" style="33" customWidth="1"/>
    <col min="2834" max="2834" width="5.8515625" style="33" customWidth="1"/>
    <col min="2835" max="2835" width="4.7109375" style="33" customWidth="1"/>
    <col min="2836" max="2836" width="0.9921875" style="33" customWidth="1"/>
    <col min="2837" max="2837" width="1.421875" style="33" customWidth="1"/>
    <col min="2838" max="2838" width="2.57421875" style="33" customWidth="1"/>
    <col min="2839" max="2839" width="3.140625" style="33" customWidth="1"/>
    <col min="2840" max="2840" width="0.9921875" style="33" customWidth="1"/>
    <col min="2841" max="2841" width="3.28125" style="33" customWidth="1"/>
    <col min="2842" max="2842" width="1.421875" style="33" customWidth="1"/>
    <col min="2843" max="2843" width="1.8515625" style="33" customWidth="1"/>
    <col min="2844" max="2844" width="1.1484375" style="33" customWidth="1"/>
    <col min="2845" max="2845" width="3.140625" style="33" customWidth="1"/>
    <col min="2846" max="2846" width="1.1484375" style="33" customWidth="1"/>
    <col min="2847" max="3072" width="6.8515625" style="33" customWidth="1"/>
    <col min="3073" max="3073" width="1.1484375" style="33" customWidth="1"/>
    <col min="3074" max="3074" width="2.28125" style="33" customWidth="1"/>
    <col min="3075" max="3075" width="1.1484375" style="33" customWidth="1"/>
    <col min="3076" max="3076" width="8.00390625" style="33" customWidth="1"/>
    <col min="3077" max="3077" width="1.1484375" style="33" customWidth="1"/>
    <col min="3078" max="3078" width="1.421875" style="33" customWidth="1"/>
    <col min="3079" max="3079" width="5.28125" style="33" customWidth="1"/>
    <col min="3080" max="3080" width="1.28515625" style="33" customWidth="1"/>
    <col min="3081" max="3081" width="4.28125" style="33" customWidth="1"/>
    <col min="3082" max="3082" width="23.28125" style="33" customWidth="1"/>
    <col min="3083" max="3083" width="2.140625" style="33" customWidth="1"/>
    <col min="3084" max="3084" width="3.57421875" style="33" customWidth="1"/>
    <col min="3085" max="3085" width="3.7109375" style="33" customWidth="1"/>
    <col min="3086" max="3087" width="0.9921875" style="33" customWidth="1"/>
    <col min="3088" max="3088" width="12.00390625" style="33" customWidth="1"/>
    <col min="3089" max="3089" width="1.28515625" style="33" customWidth="1"/>
    <col min="3090" max="3090" width="5.8515625" style="33" customWidth="1"/>
    <col min="3091" max="3091" width="4.7109375" style="33" customWidth="1"/>
    <col min="3092" max="3092" width="0.9921875" style="33" customWidth="1"/>
    <col min="3093" max="3093" width="1.421875" style="33" customWidth="1"/>
    <col min="3094" max="3094" width="2.57421875" style="33" customWidth="1"/>
    <col min="3095" max="3095" width="3.140625" style="33" customWidth="1"/>
    <col min="3096" max="3096" width="0.9921875" style="33" customWidth="1"/>
    <col min="3097" max="3097" width="3.28125" style="33" customWidth="1"/>
    <col min="3098" max="3098" width="1.421875" style="33" customWidth="1"/>
    <col min="3099" max="3099" width="1.8515625" style="33" customWidth="1"/>
    <col min="3100" max="3100" width="1.1484375" style="33" customWidth="1"/>
    <col min="3101" max="3101" width="3.140625" style="33" customWidth="1"/>
    <col min="3102" max="3102" width="1.1484375" style="33" customWidth="1"/>
    <col min="3103" max="3328" width="6.8515625" style="33" customWidth="1"/>
    <col min="3329" max="3329" width="1.1484375" style="33" customWidth="1"/>
    <col min="3330" max="3330" width="2.28125" style="33" customWidth="1"/>
    <col min="3331" max="3331" width="1.1484375" style="33" customWidth="1"/>
    <col min="3332" max="3332" width="8.00390625" style="33" customWidth="1"/>
    <col min="3333" max="3333" width="1.1484375" style="33" customWidth="1"/>
    <col min="3334" max="3334" width="1.421875" style="33" customWidth="1"/>
    <col min="3335" max="3335" width="5.28125" style="33" customWidth="1"/>
    <col min="3336" max="3336" width="1.28515625" style="33" customWidth="1"/>
    <col min="3337" max="3337" width="4.28125" style="33" customWidth="1"/>
    <col min="3338" max="3338" width="23.28125" style="33" customWidth="1"/>
    <col min="3339" max="3339" width="2.140625" style="33" customWidth="1"/>
    <col min="3340" max="3340" width="3.57421875" style="33" customWidth="1"/>
    <col min="3341" max="3341" width="3.7109375" style="33" customWidth="1"/>
    <col min="3342" max="3343" width="0.9921875" style="33" customWidth="1"/>
    <col min="3344" max="3344" width="12.00390625" style="33" customWidth="1"/>
    <col min="3345" max="3345" width="1.28515625" style="33" customWidth="1"/>
    <col min="3346" max="3346" width="5.8515625" style="33" customWidth="1"/>
    <col min="3347" max="3347" width="4.7109375" style="33" customWidth="1"/>
    <col min="3348" max="3348" width="0.9921875" style="33" customWidth="1"/>
    <col min="3349" max="3349" width="1.421875" style="33" customWidth="1"/>
    <col min="3350" max="3350" width="2.57421875" style="33" customWidth="1"/>
    <col min="3351" max="3351" width="3.140625" style="33" customWidth="1"/>
    <col min="3352" max="3352" width="0.9921875" style="33" customWidth="1"/>
    <col min="3353" max="3353" width="3.28125" style="33" customWidth="1"/>
    <col min="3354" max="3354" width="1.421875" style="33" customWidth="1"/>
    <col min="3355" max="3355" width="1.8515625" style="33" customWidth="1"/>
    <col min="3356" max="3356" width="1.1484375" style="33" customWidth="1"/>
    <col min="3357" max="3357" width="3.140625" style="33" customWidth="1"/>
    <col min="3358" max="3358" width="1.1484375" style="33" customWidth="1"/>
    <col min="3359" max="3584" width="6.8515625" style="33" customWidth="1"/>
    <col min="3585" max="3585" width="1.1484375" style="33" customWidth="1"/>
    <col min="3586" max="3586" width="2.28125" style="33" customWidth="1"/>
    <col min="3587" max="3587" width="1.1484375" style="33" customWidth="1"/>
    <col min="3588" max="3588" width="8.00390625" style="33" customWidth="1"/>
    <col min="3589" max="3589" width="1.1484375" style="33" customWidth="1"/>
    <col min="3590" max="3590" width="1.421875" style="33" customWidth="1"/>
    <col min="3591" max="3591" width="5.28125" style="33" customWidth="1"/>
    <col min="3592" max="3592" width="1.28515625" style="33" customWidth="1"/>
    <col min="3593" max="3593" width="4.28125" style="33" customWidth="1"/>
    <col min="3594" max="3594" width="23.28125" style="33" customWidth="1"/>
    <col min="3595" max="3595" width="2.140625" style="33" customWidth="1"/>
    <col min="3596" max="3596" width="3.57421875" style="33" customWidth="1"/>
    <col min="3597" max="3597" width="3.7109375" style="33" customWidth="1"/>
    <col min="3598" max="3599" width="0.9921875" style="33" customWidth="1"/>
    <col min="3600" max="3600" width="12.00390625" style="33" customWidth="1"/>
    <col min="3601" max="3601" width="1.28515625" style="33" customWidth="1"/>
    <col min="3602" max="3602" width="5.8515625" style="33" customWidth="1"/>
    <col min="3603" max="3603" width="4.7109375" style="33" customWidth="1"/>
    <col min="3604" max="3604" width="0.9921875" style="33" customWidth="1"/>
    <col min="3605" max="3605" width="1.421875" style="33" customWidth="1"/>
    <col min="3606" max="3606" width="2.57421875" style="33" customWidth="1"/>
    <col min="3607" max="3607" width="3.140625" style="33" customWidth="1"/>
    <col min="3608" max="3608" width="0.9921875" style="33" customWidth="1"/>
    <col min="3609" max="3609" width="3.28125" style="33" customWidth="1"/>
    <col min="3610" max="3610" width="1.421875" style="33" customWidth="1"/>
    <col min="3611" max="3611" width="1.8515625" style="33" customWidth="1"/>
    <col min="3612" max="3612" width="1.1484375" style="33" customWidth="1"/>
    <col min="3613" max="3613" width="3.140625" style="33" customWidth="1"/>
    <col min="3614" max="3614" width="1.1484375" style="33" customWidth="1"/>
    <col min="3615" max="3840" width="6.8515625" style="33" customWidth="1"/>
    <col min="3841" max="3841" width="1.1484375" style="33" customWidth="1"/>
    <col min="3842" max="3842" width="2.28125" style="33" customWidth="1"/>
    <col min="3843" max="3843" width="1.1484375" style="33" customWidth="1"/>
    <col min="3844" max="3844" width="8.00390625" style="33" customWidth="1"/>
    <col min="3845" max="3845" width="1.1484375" style="33" customWidth="1"/>
    <col min="3846" max="3846" width="1.421875" style="33" customWidth="1"/>
    <col min="3847" max="3847" width="5.28125" style="33" customWidth="1"/>
    <col min="3848" max="3848" width="1.28515625" style="33" customWidth="1"/>
    <col min="3849" max="3849" width="4.28125" style="33" customWidth="1"/>
    <col min="3850" max="3850" width="23.28125" style="33" customWidth="1"/>
    <col min="3851" max="3851" width="2.140625" style="33" customWidth="1"/>
    <col min="3852" max="3852" width="3.57421875" style="33" customWidth="1"/>
    <col min="3853" max="3853" width="3.7109375" style="33" customWidth="1"/>
    <col min="3854" max="3855" width="0.9921875" style="33" customWidth="1"/>
    <col min="3856" max="3856" width="12.00390625" style="33" customWidth="1"/>
    <col min="3857" max="3857" width="1.28515625" style="33" customWidth="1"/>
    <col min="3858" max="3858" width="5.8515625" style="33" customWidth="1"/>
    <col min="3859" max="3859" width="4.7109375" style="33" customWidth="1"/>
    <col min="3860" max="3860" width="0.9921875" style="33" customWidth="1"/>
    <col min="3861" max="3861" width="1.421875" style="33" customWidth="1"/>
    <col min="3862" max="3862" width="2.57421875" style="33" customWidth="1"/>
    <col min="3863" max="3863" width="3.140625" style="33" customWidth="1"/>
    <col min="3864" max="3864" width="0.9921875" style="33" customWidth="1"/>
    <col min="3865" max="3865" width="3.28125" style="33" customWidth="1"/>
    <col min="3866" max="3866" width="1.421875" style="33" customWidth="1"/>
    <col min="3867" max="3867" width="1.8515625" style="33" customWidth="1"/>
    <col min="3868" max="3868" width="1.1484375" style="33" customWidth="1"/>
    <col min="3869" max="3869" width="3.140625" style="33" customWidth="1"/>
    <col min="3870" max="3870" width="1.1484375" style="33" customWidth="1"/>
    <col min="3871" max="4096" width="6.8515625" style="33" customWidth="1"/>
    <col min="4097" max="4097" width="1.1484375" style="33" customWidth="1"/>
    <col min="4098" max="4098" width="2.28125" style="33" customWidth="1"/>
    <col min="4099" max="4099" width="1.1484375" style="33" customWidth="1"/>
    <col min="4100" max="4100" width="8.00390625" style="33" customWidth="1"/>
    <col min="4101" max="4101" width="1.1484375" style="33" customWidth="1"/>
    <col min="4102" max="4102" width="1.421875" style="33" customWidth="1"/>
    <col min="4103" max="4103" width="5.28125" style="33" customWidth="1"/>
    <col min="4104" max="4104" width="1.28515625" style="33" customWidth="1"/>
    <col min="4105" max="4105" width="4.28125" style="33" customWidth="1"/>
    <col min="4106" max="4106" width="23.28125" style="33" customWidth="1"/>
    <col min="4107" max="4107" width="2.140625" style="33" customWidth="1"/>
    <col min="4108" max="4108" width="3.57421875" style="33" customWidth="1"/>
    <col min="4109" max="4109" width="3.7109375" style="33" customWidth="1"/>
    <col min="4110" max="4111" width="0.9921875" style="33" customWidth="1"/>
    <col min="4112" max="4112" width="12.00390625" style="33" customWidth="1"/>
    <col min="4113" max="4113" width="1.28515625" style="33" customWidth="1"/>
    <col min="4114" max="4114" width="5.8515625" style="33" customWidth="1"/>
    <col min="4115" max="4115" width="4.7109375" style="33" customWidth="1"/>
    <col min="4116" max="4116" width="0.9921875" style="33" customWidth="1"/>
    <col min="4117" max="4117" width="1.421875" style="33" customWidth="1"/>
    <col min="4118" max="4118" width="2.57421875" style="33" customWidth="1"/>
    <col min="4119" max="4119" width="3.140625" style="33" customWidth="1"/>
    <col min="4120" max="4120" width="0.9921875" style="33" customWidth="1"/>
    <col min="4121" max="4121" width="3.28125" style="33" customWidth="1"/>
    <col min="4122" max="4122" width="1.421875" style="33" customWidth="1"/>
    <col min="4123" max="4123" width="1.8515625" style="33" customWidth="1"/>
    <col min="4124" max="4124" width="1.1484375" style="33" customWidth="1"/>
    <col min="4125" max="4125" width="3.140625" style="33" customWidth="1"/>
    <col min="4126" max="4126" width="1.1484375" style="33" customWidth="1"/>
    <col min="4127" max="4352" width="6.8515625" style="33" customWidth="1"/>
    <col min="4353" max="4353" width="1.1484375" style="33" customWidth="1"/>
    <col min="4354" max="4354" width="2.28125" style="33" customWidth="1"/>
    <col min="4355" max="4355" width="1.1484375" style="33" customWidth="1"/>
    <col min="4356" max="4356" width="8.00390625" style="33" customWidth="1"/>
    <col min="4357" max="4357" width="1.1484375" style="33" customWidth="1"/>
    <col min="4358" max="4358" width="1.421875" style="33" customWidth="1"/>
    <col min="4359" max="4359" width="5.28125" style="33" customWidth="1"/>
    <col min="4360" max="4360" width="1.28515625" style="33" customWidth="1"/>
    <col min="4361" max="4361" width="4.28125" style="33" customWidth="1"/>
    <col min="4362" max="4362" width="23.28125" style="33" customWidth="1"/>
    <col min="4363" max="4363" width="2.140625" style="33" customWidth="1"/>
    <col min="4364" max="4364" width="3.57421875" style="33" customWidth="1"/>
    <col min="4365" max="4365" width="3.7109375" style="33" customWidth="1"/>
    <col min="4366" max="4367" width="0.9921875" style="33" customWidth="1"/>
    <col min="4368" max="4368" width="12.00390625" style="33" customWidth="1"/>
    <col min="4369" max="4369" width="1.28515625" style="33" customWidth="1"/>
    <col min="4370" max="4370" width="5.8515625" style="33" customWidth="1"/>
    <col min="4371" max="4371" width="4.7109375" style="33" customWidth="1"/>
    <col min="4372" max="4372" width="0.9921875" style="33" customWidth="1"/>
    <col min="4373" max="4373" width="1.421875" style="33" customWidth="1"/>
    <col min="4374" max="4374" width="2.57421875" style="33" customWidth="1"/>
    <col min="4375" max="4375" width="3.140625" style="33" customWidth="1"/>
    <col min="4376" max="4376" width="0.9921875" style="33" customWidth="1"/>
    <col min="4377" max="4377" width="3.28125" style="33" customWidth="1"/>
    <col min="4378" max="4378" width="1.421875" style="33" customWidth="1"/>
    <col min="4379" max="4379" width="1.8515625" style="33" customWidth="1"/>
    <col min="4380" max="4380" width="1.1484375" style="33" customWidth="1"/>
    <col min="4381" max="4381" width="3.140625" style="33" customWidth="1"/>
    <col min="4382" max="4382" width="1.1484375" style="33" customWidth="1"/>
    <col min="4383" max="4608" width="6.8515625" style="33" customWidth="1"/>
    <col min="4609" max="4609" width="1.1484375" style="33" customWidth="1"/>
    <col min="4610" max="4610" width="2.28125" style="33" customWidth="1"/>
    <col min="4611" max="4611" width="1.1484375" style="33" customWidth="1"/>
    <col min="4612" max="4612" width="8.00390625" style="33" customWidth="1"/>
    <col min="4613" max="4613" width="1.1484375" style="33" customWidth="1"/>
    <col min="4614" max="4614" width="1.421875" style="33" customWidth="1"/>
    <col min="4615" max="4615" width="5.28125" style="33" customWidth="1"/>
    <col min="4616" max="4616" width="1.28515625" style="33" customWidth="1"/>
    <col min="4617" max="4617" width="4.28125" style="33" customWidth="1"/>
    <col min="4618" max="4618" width="23.28125" style="33" customWidth="1"/>
    <col min="4619" max="4619" width="2.140625" style="33" customWidth="1"/>
    <col min="4620" max="4620" width="3.57421875" style="33" customWidth="1"/>
    <col min="4621" max="4621" width="3.7109375" style="33" customWidth="1"/>
    <col min="4622" max="4623" width="0.9921875" style="33" customWidth="1"/>
    <col min="4624" max="4624" width="12.00390625" style="33" customWidth="1"/>
    <col min="4625" max="4625" width="1.28515625" style="33" customWidth="1"/>
    <col min="4626" max="4626" width="5.8515625" style="33" customWidth="1"/>
    <col min="4627" max="4627" width="4.7109375" style="33" customWidth="1"/>
    <col min="4628" max="4628" width="0.9921875" style="33" customWidth="1"/>
    <col min="4629" max="4629" width="1.421875" style="33" customWidth="1"/>
    <col min="4630" max="4630" width="2.57421875" style="33" customWidth="1"/>
    <col min="4631" max="4631" width="3.140625" style="33" customWidth="1"/>
    <col min="4632" max="4632" width="0.9921875" style="33" customWidth="1"/>
    <col min="4633" max="4633" width="3.28125" style="33" customWidth="1"/>
    <col min="4634" max="4634" width="1.421875" style="33" customWidth="1"/>
    <col min="4635" max="4635" width="1.8515625" style="33" customWidth="1"/>
    <col min="4636" max="4636" width="1.1484375" style="33" customWidth="1"/>
    <col min="4637" max="4637" width="3.140625" style="33" customWidth="1"/>
    <col min="4638" max="4638" width="1.1484375" style="33" customWidth="1"/>
    <col min="4639" max="4864" width="6.8515625" style="33" customWidth="1"/>
    <col min="4865" max="4865" width="1.1484375" style="33" customWidth="1"/>
    <col min="4866" max="4866" width="2.28125" style="33" customWidth="1"/>
    <col min="4867" max="4867" width="1.1484375" style="33" customWidth="1"/>
    <col min="4868" max="4868" width="8.00390625" style="33" customWidth="1"/>
    <col min="4869" max="4869" width="1.1484375" style="33" customWidth="1"/>
    <col min="4870" max="4870" width="1.421875" style="33" customWidth="1"/>
    <col min="4871" max="4871" width="5.28125" style="33" customWidth="1"/>
    <col min="4872" max="4872" width="1.28515625" style="33" customWidth="1"/>
    <col min="4873" max="4873" width="4.28125" style="33" customWidth="1"/>
    <col min="4874" max="4874" width="23.28125" style="33" customWidth="1"/>
    <col min="4875" max="4875" width="2.140625" style="33" customWidth="1"/>
    <col min="4876" max="4876" width="3.57421875" style="33" customWidth="1"/>
    <col min="4877" max="4877" width="3.7109375" style="33" customWidth="1"/>
    <col min="4878" max="4879" width="0.9921875" style="33" customWidth="1"/>
    <col min="4880" max="4880" width="12.00390625" style="33" customWidth="1"/>
    <col min="4881" max="4881" width="1.28515625" style="33" customWidth="1"/>
    <col min="4882" max="4882" width="5.8515625" style="33" customWidth="1"/>
    <col min="4883" max="4883" width="4.7109375" style="33" customWidth="1"/>
    <col min="4884" max="4884" width="0.9921875" style="33" customWidth="1"/>
    <col min="4885" max="4885" width="1.421875" style="33" customWidth="1"/>
    <col min="4886" max="4886" width="2.57421875" style="33" customWidth="1"/>
    <col min="4887" max="4887" width="3.140625" style="33" customWidth="1"/>
    <col min="4888" max="4888" width="0.9921875" style="33" customWidth="1"/>
    <col min="4889" max="4889" width="3.28125" style="33" customWidth="1"/>
    <col min="4890" max="4890" width="1.421875" style="33" customWidth="1"/>
    <col min="4891" max="4891" width="1.8515625" style="33" customWidth="1"/>
    <col min="4892" max="4892" width="1.1484375" style="33" customWidth="1"/>
    <col min="4893" max="4893" width="3.140625" style="33" customWidth="1"/>
    <col min="4894" max="4894" width="1.1484375" style="33" customWidth="1"/>
    <col min="4895" max="5120" width="6.8515625" style="33" customWidth="1"/>
    <col min="5121" max="5121" width="1.1484375" style="33" customWidth="1"/>
    <col min="5122" max="5122" width="2.28125" style="33" customWidth="1"/>
    <col min="5123" max="5123" width="1.1484375" style="33" customWidth="1"/>
    <col min="5124" max="5124" width="8.00390625" style="33" customWidth="1"/>
    <col min="5125" max="5125" width="1.1484375" style="33" customWidth="1"/>
    <col min="5126" max="5126" width="1.421875" style="33" customWidth="1"/>
    <col min="5127" max="5127" width="5.28125" style="33" customWidth="1"/>
    <col min="5128" max="5128" width="1.28515625" style="33" customWidth="1"/>
    <col min="5129" max="5129" width="4.28125" style="33" customWidth="1"/>
    <col min="5130" max="5130" width="23.28125" style="33" customWidth="1"/>
    <col min="5131" max="5131" width="2.140625" style="33" customWidth="1"/>
    <col min="5132" max="5132" width="3.57421875" style="33" customWidth="1"/>
    <col min="5133" max="5133" width="3.7109375" style="33" customWidth="1"/>
    <col min="5134" max="5135" width="0.9921875" style="33" customWidth="1"/>
    <col min="5136" max="5136" width="12.00390625" style="33" customWidth="1"/>
    <col min="5137" max="5137" width="1.28515625" style="33" customWidth="1"/>
    <col min="5138" max="5138" width="5.8515625" style="33" customWidth="1"/>
    <col min="5139" max="5139" width="4.7109375" style="33" customWidth="1"/>
    <col min="5140" max="5140" width="0.9921875" style="33" customWidth="1"/>
    <col min="5141" max="5141" width="1.421875" style="33" customWidth="1"/>
    <col min="5142" max="5142" width="2.57421875" style="33" customWidth="1"/>
    <col min="5143" max="5143" width="3.140625" style="33" customWidth="1"/>
    <col min="5144" max="5144" width="0.9921875" style="33" customWidth="1"/>
    <col min="5145" max="5145" width="3.28125" style="33" customWidth="1"/>
    <col min="5146" max="5146" width="1.421875" style="33" customWidth="1"/>
    <col min="5147" max="5147" width="1.8515625" style="33" customWidth="1"/>
    <col min="5148" max="5148" width="1.1484375" style="33" customWidth="1"/>
    <col min="5149" max="5149" width="3.140625" style="33" customWidth="1"/>
    <col min="5150" max="5150" width="1.1484375" style="33" customWidth="1"/>
    <col min="5151" max="5376" width="6.8515625" style="33" customWidth="1"/>
    <col min="5377" max="5377" width="1.1484375" style="33" customWidth="1"/>
    <col min="5378" max="5378" width="2.28125" style="33" customWidth="1"/>
    <col min="5379" max="5379" width="1.1484375" style="33" customWidth="1"/>
    <col min="5380" max="5380" width="8.00390625" style="33" customWidth="1"/>
    <col min="5381" max="5381" width="1.1484375" style="33" customWidth="1"/>
    <col min="5382" max="5382" width="1.421875" style="33" customWidth="1"/>
    <col min="5383" max="5383" width="5.28125" style="33" customWidth="1"/>
    <col min="5384" max="5384" width="1.28515625" style="33" customWidth="1"/>
    <col min="5385" max="5385" width="4.28125" style="33" customWidth="1"/>
    <col min="5386" max="5386" width="23.28125" style="33" customWidth="1"/>
    <col min="5387" max="5387" width="2.140625" style="33" customWidth="1"/>
    <col min="5388" max="5388" width="3.57421875" style="33" customWidth="1"/>
    <col min="5389" max="5389" width="3.7109375" style="33" customWidth="1"/>
    <col min="5390" max="5391" width="0.9921875" style="33" customWidth="1"/>
    <col min="5392" max="5392" width="12.00390625" style="33" customWidth="1"/>
    <col min="5393" max="5393" width="1.28515625" style="33" customWidth="1"/>
    <col min="5394" max="5394" width="5.8515625" style="33" customWidth="1"/>
    <col min="5395" max="5395" width="4.7109375" style="33" customWidth="1"/>
    <col min="5396" max="5396" width="0.9921875" style="33" customWidth="1"/>
    <col min="5397" max="5397" width="1.421875" style="33" customWidth="1"/>
    <col min="5398" max="5398" width="2.57421875" style="33" customWidth="1"/>
    <col min="5399" max="5399" width="3.140625" style="33" customWidth="1"/>
    <col min="5400" max="5400" width="0.9921875" style="33" customWidth="1"/>
    <col min="5401" max="5401" width="3.28125" style="33" customWidth="1"/>
    <col min="5402" max="5402" width="1.421875" style="33" customWidth="1"/>
    <col min="5403" max="5403" width="1.8515625" style="33" customWidth="1"/>
    <col min="5404" max="5404" width="1.1484375" style="33" customWidth="1"/>
    <col min="5405" max="5405" width="3.140625" style="33" customWidth="1"/>
    <col min="5406" max="5406" width="1.1484375" style="33" customWidth="1"/>
    <col min="5407" max="5632" width="6.8515625" style="33" customWidth="1"/>
    <col min="5633" max="5633" width="1.1484375" style="33" customWidth="1"/>
    <col min="5634" max="5634" width="2.28125" style="33" customWidth="1"/>
    <col min="5635" max="5635" width="1.1484375" style="33" customWidth="1"/>
    <col min="5636" max="5636" width="8.00390625" style="33" customWidth="1"/>
    <col min="5637" max="5637" width="1.1484375" style="33" customWidth="1"/>
    <col min="5638" max="5638" width="1.421875" style="33" customWidth="1"/>
    <col min="5639" max="5639" width="5.28125" style="33" customWidth="1"/>
    <col min="5640" max="5640" width="1.28515625" style="33" customWidth="1"/>
    <col min="5641" max="5641" width="4.28125" style="33" customWidth="1"/>
    <col min="5642" max="5642" width="23.28125" style="33" customWidth="1"/>
    <col min="5643" max="5643" width="2.140625" style="33" customWidth="1"/>
    <col min="5644" max="5644" width="3.57421875" style="33" customWidth="1"/>
    <col min="5645" max="5645" width="3.7109375" style="33" customWidth="1"/>
    <col min="5646" max="5647" width="0.9921875" style="33" customWidth="1"/>
    <col min="5648" max="5648" width="12.00390625" style="33" customWidth="1"/>
    <col min="5649" max="5649" width="1.28515625" style="33" customWidth="1"/>
    <col min="5650" max="5650" width="5.8515625" style="33" customWidth="1"/>
    <col min="5651" max="5651" width="4.7109375" style="33" customWidth="1"/>
    <col min="5652" max="5652" width="0.9921875" style="33" customWidth="1"/>
    <col min="5653" max="5653" width="1.421875" style="33" customWidth="1"/>
    <col min="5654" max="5654" width="2.57421875" style="33" customWidth="1"/>
    <col min="5655" max="5655" width="3.140625" style="33" customWidth="1"/>
    <col min="5656" max="5656" width="0.9921875" style="33" customWidth="1"/>
    <col min="5657" max="5657" width="3.28125" style="33" customWidth="1"/>
    <col min="5658" max="5658" width="1.421875" style="33" customWidth="1"/>
    <col min="5659" max="5659" width="1.8515625" style="33" customWidth="1"/>
    <col min="5660" max="5660" width="1.1484375" style="33" customWidth="1"/>
    <col min="5661" max="5661" width="3.140625" style="33" customWidth="1"/>
    <col min="5662" max="5662" width="1.1484375" style="33" customWidth="1"/>
    <col min="5663" max="5888" width="6.8515625" style="33" customWidth="1"/>
    <col min="5889" max="5889" width="1.1484375" style="33" customWidth="1"/>
    <col min="5890" max="5890" width="2.28125" style="33" customWidth="1"/>
    <col min="5891" max="5891" width="1.1484375" style="33" customWidth="1"/>
    <col min="5892" max="5892" width="8.00390625" style="33" customWidth="1"/>
    <col min="5893" max="5893" width="1.1484375" style="33" customWidth="1"/>
    <col min="5894" max="5894" width="1.421875" style="33" customWidth="1"/>
    <col min="5895" max="5895" width="5.28125" style="33" customWidth="1"/>
    <col min="5896" max="5896" width="1.28515625" style="33" customWidth="1"/>
    <col min="5897" max="5897" width="4.28125" style="33" customWidth="1"/>
    <col min="5898" max="5898" width="23.28125" style="33" customWidth="1"/>
    <col min="5899" max="5899" width="2.140625" style="33" customWidth="1"/>
    <col min="5900" max="5900" width="3.57421875" style="33" customWidth="1"/>
    <col min="5901" max="5901" width="3.7109375" style="33" customWidth="1"/>
    <col min="5902" max="5903" width="0.9921875" style="33" customWidth="1"/>
    <col min="5904" max="5904" width="12.00390625" style="33" customWidth="1"/>
    <col min="5905" max="5905" width="1.28515625" style="33" customWidth="1"/>
    <col min="5906" max="5906" width="5.8515625" style="33" customWidth="1"/>
    <col min="5907" max="5907" width="4.7109375" style="33" customWidth="1"/>
    <col min="5908" max="5908" width="0.9921875" style="33" customWidth="1"/>
    <col min="5909" max="5909" width="1.421875" style="33" customWidth="1"/>
    <col min="5910" max="5910" width="2.57421875" style="33" customWidth="1"/>
    <col min="5911" max="5911" width="3.140625" style="33" customWidth="1"/>
    <col min="5912" max="5912" width="0.9921875" style="33" customWidth="1"/>
    <col min="5913" max="5913" width="3.28125" style="33" customWidth="1"/>
    <col min="5914" max="5914" width="1.421875" style="33" customWidth="1"/>
    <col min="5915" max="5915" width="1.8515625" style="33" customWidth="1"/>
    <col min="5916" max="5916" width="1.1484375" style="33" customWidth="1"/>
    <col min="5917" max="5917" width="3.140625" style="33" customWidth="1"/>
    <col min="5918" max="5918" width="1.1484375" style="33" customWidth="1"/>
    <col min="5919" max="6144" width="6.8515625" style="33" customWidth="1"/>
    <col min="6145" max="6145" width="1.1484375" style="33" customWidth="1"/>
    <col min="6146" max="6146" width="2.28125" style="33" customWidth="1"/>
    <col min="6147" max="6147" width="1.1484375" style="33" customWidth="1"/>
    <col min="6148" max="6148" width="8.00390625" style="33" customWidth="1"/>
    <col min="6149" max="6149" width="1.1484375" style="33" customWidth="1"/>
    <col min="6150" max="6150" width="1.421875" style="33" customWidth="1"/>
    <col min="6151" max="6151" width="5.28125" style="33" customWidth="1"/>
    <col min="6152" max="6152" width="1.28515625" style="33" customWidth="1"/>
    <col min="6153" max="6153" width="4.28125" style="33" customWidth="1"/>
    <col min="6154" max="6154" width="23.28125" style="33" customWidth="1"/>
    <col min="6155" max="6155" width="2.140625" style="33" customWidth="1"/>
    <col min="6156" max="6156" width="3.57421875" style="33" customWidth="1"/>
    <col min="6157" max="6157" width="3.7109375" style="33" customWidth="1"/>
    <col min="6158" max="6159" width="0.9921875" style="33" customWidth="1"/>
    <col min="6160" max="6160" width="12.00390625" style="33" customWidth="1"/>
    <col min="6161" max="6161" width="1.28515625" style="33" customWidth="1"/>
    <col min="6162" max="6162" width="5.8515625" style="33" customWidth="1"/>
    <col min="6163" max="6163" width="4.7109375" style="33" customWidth="1"/>
    <col min="6164" max="6164" width="0.9921875" style="33" customWidth="1"/>
    <col min="6165" max="6165" width="1.421875" style="33" customWidth="1"/>
    <col min="6166" max="6166" width="2.57421875" style="33" customWidth="1"/>
    <col min="6167" max="6167" width="3.140625" style="33" customWidth="1"/>
    <col min="6168" max="6168" width="0.9921875" style="33" customWidth="1"/>
    <col min="6169" max="6169" width="3.28125" style="33" customWidth="1"/>
    <col min="6170" max="6170" width="1.421875" style="33" customWidth="1"/>
    <col min="6171" max="6171" width="1.8515625" style="33" customWidth="1"/>
    <col min="6172" max="6172" width="1.1484375" style="33" customWidth="1"/>
    <col min="6173" max="6173" width="3.140625" style="33" customWidth="1"/>
    <col min="6174" max="6174" width="1.1484375" style="33" customWidth="1"/>
    <col min="6175" max="6400" width="6.8515625" style="33" customWidth="1"/>
    <col min="6401" max="6401" width="1.1484375" style="33" customWidth="1"/>
    <col min="6402" max="6402" width="2.28125" style="33" customWidth="1"/>
    <col min="6403" max="6403" width="1.1484375" style="33" customWidth="1"/>
    <col min="6404" max="6404" width="8.00390625" style="33" customWidth="1"/>
    <col min="6405" max="6405" width="1.1484375" style="33" customWidth="1"/>
    <col min="6406" max="6406" width="1.421875" style="33" customWidth="1"/>
    <col min="6407" max="6407" width="5.28125" style="33" customWidth="1"/>
    <col min="6408" max="6408" width="1.28515625" style="33" customWidth="1"/>
    <col min="6409" max="6409" width="4.28125" style="33" customWidth="1"/>
    <col min="6410" max="6410" width="23.28125" style="33" customWidth="1"/>
    <col min="6411" max="6411" width="2.140625" style="33" customWidth="1"/>
    <col min="6412" max="6412" width="3.57421875" style="33" customWidth="1"/>
    <col min="6413" max="6413" width="3.7109375" style="33" customWidth="1"/>
    <col min="6414" max="6415" width="0.9921875" style="33" customWidth="1"/>
    <col min="6416" max="6416" width="12.00390625" style="33" customWidth="1"/>
    <col min="6417" max="6417" width="1.28515625" style="33" customWidth="1"/>
    <col min="6418" max="6418" width="5.8515625" style="33" customWidth="1"/>
    <col min="6419" max="6419" width="4.7109375" style="33" customWidth="1"/>
    <col min="6420" max="6420" width="0.9921875" style="33" customWidth="1"/>
    <col min="6421" max="6421" width="1.421875" style="33" customWidth="1"/>
    <col min="6422" max="6422" width="2.57421875" style="33" customWidth="1"/>
    <col min="6423" max="6423" width="3.140625" style="33" customWidth="1"/>
    <col min="6424" max="6424" width="0.9921875" style="33" customWidth="1"/>
    <col min="6425" max="6425" width="3.28125" style="33" customWidth="1"/>
    <col min="6426" max="6426" width="1.421875" style="33" customWidth="1"/>
    <col min="6427" max="6427" width="1.8515625" style="33" customWidth="1"/>
    <col min="6428" max="6428" width="1.1484375" style="33" customWidth="1"/>
    <col min="6429" max="6429" width="3.140625" style="33" customWidth="1"/>
    <col min="6430" max="6430" width="1.1484375" style="33" customWidth="1"/>
    <col min="6431" max="6656" width="6.8515625" style="33" customWidth="1"/>
    <col min="6657" max="6657" width="1.1484375" style="33" customWidth="1"/>
    <col min="6658" max="6658" width="2.28125" style="33" customWidth="1"/>
    <col min="6659" max="6659" width="1.1484375" style="33" customWidth="1"/>
    <col min="6660" max="6660" width="8.00390625" style="33" customWidth="1"/>
    <col min="6661" max="6661" width="1.1484375" style="33" customWidth="1"/>
    <col min="6662" max="6662" width="1.421875" style="33" customWidth="1"/>
    <col min="6663" max="6663" width="5.28125" style="33" customWidth="1"/>
    <col min="6664" max="6664" width="1.28515625" style="33" customWidth="1"/>
    <col min="6665" max="6665" width="4.28125" style="33" customWidth="1"/>
    <col min="6666" max="6666" width="23.28125" style="33" customWidth="1"/>
    <col min="6667" max="6667" width="2.140625" style="33" customWidth="1"/>
    <col min="6668" max="6668" width="3.57421875" style="33" customWidth="1"/>
    <col min="6669" max="6669" width="3.7109375" style="33" customWidth="1"/>
    <col min="6670" max="6671" width="0.9921875" style="33" customWidth="1"/>
    <col min="6672" max="6672" width="12.00390625" style="33" customWidth="1"/>
    <col min="6673" max="6673" width="1.28515625" style="33" customWidth="1"/>
    <col min="6674" max="6674" width="5.8515625" style="33" customWidth="1"/>
    <col min="6675" max="6675" width="4.7109375" style="33" customWidth="1"/>
    <col min="6676" max="6676" width="0.9921875" style="33" customWidth="1"/>
    <col min="6677" max="6677" width="1.421875" style="33" customWidth="1"/>
    <col min="6678" max="6678" width="2.57421875" style="33" customWidth="1"/>
    <col min="6679" max="6679" width="3.140625" style="33" customWidth="1"/>
    <col min="6680" max="6680" width="0.9921875" style="33" customWidth="1"/>
    <col min="6681" max="6681" width="3.28125" style="33" customWidth="1"/>
    <col min="6682" max="6682" width="1.421875" style="33" customWidth="1"/>
    <col min="6683" max="6683" width="1.8515625" style="33" customWidth="1"/>
    <col min="6684" max="6684" width="1.1484375" style="33" customWidth="1"/>
    <col min="6685" max="6685" width="3.140625" style="33" customWidth="1"/>
    <col min="6686" max="6686" width="1.1484375" style="33" customWidth="1"/>
    <col min="6687" max="6912" width="6.8515625" style="33" customWidth="1"/>
    <col min="6913" max="6913" width="1.1484375" style="33" customWidth="1"/>
    <col min="6914" max="6914" width="2.28125" style="33" customWidth="1"/>
    <col min="6915" max="6915" width="1.1484375" style="33" customWidth="1"/>
    <col min="6916" max="6916" width="8.00390625" style="33" customWidth="1"/>
    <col min="6917" max="6917" width="1.1484375" style="33" customWidth="1"/>
    <col min="6918" max="6918" width="1.421875" style="33" customWidth="1"/>
    <col min="6919" max="6919" width="5.28125" style="33" customWidth="1"/>
    <col min="6920" max="6920" width="1.28515625" style="33" customWidth="1"/>
    <col min="6921" max="6921" width="4.28125" style="33" customWidth="1"/>
    <col min="6922" max="6922" width="23.28125" style="33" customWidth="1"/>
    <col min="6923" max="6923" width="2.140625" style="33" customWidth="1"/>
    <col min="6924" max="6924" width="3.57421875" style="33" customWidth="1"/>
    <col min="6925" max="6925" width="3.7109375" style="33" customWidth="1"/>
    <col min="6926" max="6927" width="0.9921875" style="33" customWidth="1"/>
    <col min="6928" max="6928" width="12.00390625" style="33" customWidth="1"/>
    <col min="6929" max="6929" width="1.28515625" style="33" customWidth="1"/>
    <col min="6930" max="6930" width="5.8515625" style="33" customWidth="1"/>
    <col min="6931" max="6931" width="4.7109375" style="33" customWidth="1"/>
    <col min="6932" max="6932" width="0.9921875" style="33" customWidth="1"/>
    <col min="6933" max="6933" width="1.421875" style="33" customWidth="1"/>
    <col min="6934" max="6934" width="2.57421875" style="33" customWidth="1"/>
    <col min="6935" max="6935" width="3.140625" style="33" customWidth="1"/>
    <col min="6936" max="6936" width="0.9921875" style="33" customWidth="1"/>
    <col min="6937" max="6937" width="3.28125" style="33" customWidth="1"/>
    <col min="6938" max="6938" width="1.421875" style="33" customWidth="1"/>
    <col min="6939" max="6939" width="1.8515625" style="33" customWidth="1"/>
    <col min="6940" max="6940" width="1.1484375" style="33" customWidth="1"/>
    <col min="6941" max="6941" width="3.140625" style="33" customWidth="1"/>
    <col min="6942" max="6942" width="1.1484375" style="33" customWidth="1"/>
    <col min="6943" max="7168" width="6.8515625" style="33" customWidth="1"/>
    <col min="7169" max="7169" width="1.1484375" style="33" customWidth="1"/>
    <col min="7170" max="7170" width="2.28125" style="33" customWidth="1"/>
    <col min="7171" max="7171" width="1.1484375" style="33" customWidth="1"/>
    <col min="7172" max="7172" width="8.00390625" style="33" customWidth="1"/>
    <col min="7173" max="7173" width="1.1484375" style="33" customWidth="1"/>
    <col min="7174" max="7174" width="1.421875" style="33" customWidth="1"/>
    <col min="7175" max="7175" width="5.28125" style="33" customWidth="1"/>
    <col min="7176" max="7176" width="1.28515625" style="33" customWidth="1"/>
    <col min="7177" max="7177" width="4.28125" style="33" customWidth="1"/>
    <col min="7178" max="7178" width="23.28125" style="33" customWidth="1"/>
    <col min="7179" max="7179" width="2.140625" style="33" customWidth="1"/>
    <col min="7180" max="7180" width="3.57421875" style="33" customWidth="1"/>
    <col min="7181" max="7181" width="3.7109375" style="33" customWidth="1"/>
    <col min="7182" max="7183" width="0.9921875" style="33" customWidth="1"/>
    <col min="7184" max="7184" width="12.00390625" style="33" customWidth="1"/>
    <col min="7185" max="7185" width="1.28515625" style="33" customWidth="1"/>
    <col min="7186" max="7186" width="5.8515625" style="33" customWidth="1"/>
    <col min="7187" max="7187" width="4.7109375" style="33" customWidth="1"/>
    <col min="7188" max="7188" width="0.9921875" style="33" customWidth="1"/>
    <col min="7189" max="7189" width="1.421875" style="33" customWidth="1"/>
    <col min="7190" max="7190" width="2.57421875" style="33" customWidth="1"/>
    <col min="7191" max="7191" width="3.140625" style="33" customWidth="1"/>
    <col min="7192" max="7192" width="0.9921875" style="33" customWidth="1"/>
    <col min="7193" max="7193" width="3.28125" style="33" customWidth="1"/>
    <col min="7194" max="7194" width="1.421875" style="33" customWidth="1"/>
    <col min="7195" max="7195" width="1.8515625" style="33" customWidth="1"/>
    <col min="7196" max="7196" width="1.1484375" style="33" customWidth="1"/>
    <col min="7197" max="7197" width="3.140625" style="33" customWidth="1"/>
    <col min="7198" max="7198" width="1.1484375" style="33" customWidth="1"/>
    <col min="7199" max="7424" width="6.8515625" style="33" customWidth="1"/>
    <col min="7425" max="7425" width="1.1484375" style="33" customWidth="1"/>
    <col min="7426" max="7426" width="2.28125" style="33" customWidth="1"/>
    <col min="7427" max="7427" width="1.1484375" style="33" customWidth="1"/>
    <col min="7428" max="7428" width="8.00390625" style="33" customWidth="1"/>
    <col min="7429" max="7429" width="1.1484375" style="33" customWidth="1"/>
    <col min="7430" max="7430" width="1.421875" style="33" customWidth="1"/>
    <col min="7431" max="7431" width="5.28125" style="33" customWidth="1"/>
    <col min="7432" max="7432" width="1.28515625" style="33" customWidth="1"/>
    <col min="7433" max="7433" width="4.28125" style="33" customWidth="1"/>
    <col min="7434" max="7434" width="23.28125" style="33" customWidth="1"/>
    <col min="7435" max="7435" width="2.140625" style="33" customWidth="1"/>
    <col min="7436" max="7436" width="3.57421875" style="33" customWidth="1"/>
    <col min="7437" max="7437" width="3.7109375" style="33" customWidth="1"/>
    <col min="7438" max="7439" width="0.9921875" style="33" customWidth="1"/>
    <col min="7440" max="7440" width="12.00390625" style="33" customWidth="1"/>
    <col min="7441" max="7441" width="1.28515625" style="33" customWidth="1"/>
    <col min="7442" max="7442" width="5.8515625" style="33" customWidth="1"/>
    <col min="7443" max="7443" width="4.7109375" style="33" customWidth="1"/>
    <col min="7444" max="7444" width="0.9921875" style="33" customWidth="1"/>
    <col min="7445" max="7445" width="1.421875" style="33" customWidth="1"/>
    <col min="7446" max="7446" width="2.57421875" style="33" customWidth="1"/>
    <col min="7447" max="7447" width="3.140625" style="33" customWidth="1"/>
    <col min="7448" max="7448" width="0.9921875" style="33" customWidth="1"/>
    <col min="7449" max="7449" width="3.28125" style="33" customWidth="1"/>
    <col min="7450" max="7450" width="1.421875" style="33" customWidth="1"/>
    <col min="7451" max="7451" width="1.8515625" style="33" customWidth="1"/>
    <col min="7452" max="7452" width="1.1484375" style="33" customWidth="1"/>
    <col min="7453" max="7453" width="3.140625" style="33" customWidth="1"/>
    <col min="7454" max="7454" width="1.1484375" style="33" customWidth="1"/>
    <col min="7455" max="7680" width="6.8515625" style="33" customWidth="1"/>
    <col min="7681" max="7681" width="1.1484375" style="33" customWidth="1"/>
    <col min="7682" max="7682" width="2.28125" style="33" customWidth="1"/>
    <col min="7683" max="7683" width="1.1484375" style="33" customWidth="1"/>
    <col min="7684" max="7684" width="8.00390625" style="33" customWidth="1"/>
    <col min="7685" max="7685" width="1.1484375" style="33" customWidth="1"/>
    <col min="7686" max="7686" width="1.421875" style="33" customWidth="1"/>
    <col min="7687" max="7687" width="5.28125" style="33" customWidth="1"/>
    <col min="7688" max="7688" width="1.28515625" style="33" customWidth="1"/>
    <col min="7689" max="7689" width="4.28125" style="33" customWidth="1"/>
    <col min="7690" max="7690" width="23.28125" style="33" customWidth="1"/>
    <col min="7691" max="7691" width="2.140625" style="33" customWidth="1"/>
    <col min="7692" max="7692" width="3.57421875" style="33" customWidth="1"/>
    <col min="7693" max="7693" width="3.7109375" style="33" customWidth="1"/>
    <col min="7694" max="7695" width="0.9921875" style="33" customWidth="1"/>
    <col min="7696" max="7696" width="12.00390625" style="33" customWidth="1"/>
    <col min="7697" max="7697" width="1.28515625" style="33" customWidth="1"/>
    <col min="7698" max="7698" width="5.8515625" style="33" customWidth="1"/>
    <col min="7699" max="7699" width="4.7109375" style="33" customWidth="1"/>
    <col min="7700" max="7700" width="0.9921875" style="33" customWidth="1"/>
    <col min="7701" max="7701" width="1.421875" style="33" customWidth="1"/>
    <col min="7702" max="7702" width="2.57421875" style="33" customWidth="1"/>
    <col min="7703" max="7703" width="3.140625" style="33" customWidth="1"/>
    <col min="7704" max="7704" width="0.9921875" style="33" customWidth="1"/>
    <col min="7705" max="7705" width="3.28125" style="33" customWidth="1"/>
    <col min="7706" max="7706" width="1.421875" style="33" customWidth="1"/>
    <col min="7707" max="7707" width="1.8515625" style="33" customWidth="1"/>
    <col min="7708" max="7708" width="1.1484375" style="33" customWidth="1"/>
    <col min="7709" max="7709" width="3.140625" style="33" customWidth="1"/>
    <col min="7710" max="7710" width="1.1484375" style="33" customWidth="1"/>
    <col min="7711" max="7936" width="6.8515625" style="33" customWidth="1"/>
    <col min="7937" max="7937" width="1.1484375" style="33" customWidth="1"/>
    <col min="7938" max="7938" width="2.28125" style="33" customWidth="1"/>
    <col min="7939" max="7939" width="1.1484375" style="33" customWidth="1"/>
    <col min="7940" max="7940" width="8.00390625" style="33" customWidth="1"/>
    <col min="7941" max="7941" width="1.1484375" style="33" customWidth="1"/>
    <col min="7942" max="7942" width="1.421875" style="33" customWidth="1"/>
    <col min="7943" max="7943" width="5.28125" style="33" customWidth="1"/>
    <col min="7944" max="7944" width="1.28515625" style="33" customWidth="1"/>
    <col min="7945" max="7945" width="4.28125" style="33" customWidth="1"/>
    <col min="7946" max="7946" width="23.28125" style="33" customWidth="1"/>
    <col min="7947" max="7947" width="2.140625" style="33" customWidth="1"/>
    <col min="7948" max="7948" width="3.57421875" style="33" customWidth="1"/>
    <col min="7949" max="7949" width="3.7109375" style="33" customWidth="1"/>
    <col min="7950" max="7951" width="0.9921875" style="33" customWidth="1"/>
    <col min="7952" max="7952" width="12.00390625" style="33" customWidth="1"/>
    <col min="7953" max="7953" width="1.28515625" style="33" customWidth="1"/>
    <col min="7954" max="7954" width="5.8515625" style="33" customWidth="1"/>
    <col min="7955" max="7955" width="4.7109375" style="33" customWidth="1"/>
    <col min="7956" max="7956" width="0.9921875" style="33" customWidth="1"/>
    <col min="7957" max="7957" width="1.421875" style="33" customWidth="1"/>
    <col min="7958" max="7958" width="2.57421875" style="33" customWidth="1"/>
    <col min="7959" max="7959" width="3.140625" style="33" customWidth="1"/>
    <col min="7960" max="7960" width="0.9921875" style="33" customWidth="1"/>
    <col min="7961" max="7961" width="3.28125" style="33" customWidth="1"/>
    <col min="7962" max="7962" width="1.421875" style="33" customWidth="1"/>
    <col min="7963" max="7963" width="1.8515625" style="33" customWidth="1"/>
    <col min="7964" max="7964" width="1.1484375" style="33" customWidth="1"/>
    <col min="7965" max="7965" width="3.140625" style="33" customWidth="1"/>
    <col min="7966" max="7966" width="1.1484375" style="33" customWidth="1"/>
    <col min="7967" max="8192" width="6.8515625" style="33" customWidth="1"/>
    <col min="8193" max="8193" width="1.1484375" style="33" customWidth="1"/>
    <col min="8194" max="8194" width="2.28125" style="33" customWidth="1"/>
    <col min="8195" max="8195" width="1.1484375" style="33" customWidth="1"/>
    <col min="8196" max="8196" width="8.00390625" style="33" customWidth="1"/>
    <col min="8197" max="8197" width="1.1484375" style="33" customWidth="1"/>
    <col min="8198" max="8198" width="1.421875" style="33" customWidth="1"/>
    <col min="8199" max="8199" width="5.28125" style="33" customWidth="1"/>
    <col min="8200" max="8200" width="1.28515625" style="33" customWidth="1"/>
    <col min="8201" max="8201" width="4.28125" style="33" customWidth="1"/>
    <col min="8202" max="8202" width="23.28125" style="33" customWidth="1"/>
    <col min="8203" max="8203" width="2.140625" style="33" customWidth="1"/>
    <col min="8204" max="8204" width="3.57421875" style="33" customWidth="1"/>
    <col min="8205" max="8205" width="3.7109375" style="33" customWidth="1"/>
    <col min="8206" max="8207" width="0.9921875" style="33" customWidth="1"/>
    <col min="8208" max="8208" width="12.00390625" style="33" customWidth="1"/>
    <col min="8209" max="8209" width="1.28515625" style="33" customWidth="1"/>
    <col min="8210" max="8210" width="5.8515625" style="33" customWidth="1"/>
    <col min="8211" max="8211" width="4.7109375" style="33" customWidth="1"/>
    <col min="8212" max="8212" width="0.9921875" style="33" customWidth="1"/>
    <col min="8213" max="8213" width="1.421875" style="33" customWidth="1"/>
    <col min="8214" max="8214" width="2.57421875" style="33" customWidth="1"/>
    <col min="8215" max="8215" width="3.140625" style="33" customWidth="1"/>
    <col min="8216" max="8216" width="0.9921875" style="33" customWidth="1"/>
    <col min="8217" max="8217" width="3.28125" style="33" customWidth="1"/>
    <col min="8218" max="8218" width="1.421875" style="33" customWidth="1"/>
    <col min="8219" max="8219" width="1.8515625" style="33" customWidth="1"/>
    <col min="8220" max="8220" width="1.1484375" style="33" customWidth="1"/>
    <col min="8221" max="8221" width="3.140625" style="33" customWidth="1"/>
    <col min="8222" max="8222" width="1.1484375" style="33" customWidth="1"/>
    <col min="8223" max="8448" width="6.8515625" style="33" customWidth="1"/>
    <col min="8449" max="8449" width="1.1484375" style="33" customWidth="1"/>
    <col min="8450" max="8450" width="2.28125" style="33" customWidth="1"/>
    <col min="8451" max="8451" width="1.1484375" style="33" customWidth="1"/>
    <col min="8452" max="8452" width="8.00390625" style="33" customWidth="1"/>
    <col min="8453" max="8453" width="1.1484375" style="33" customWidth="1"/>
    <col min="8454" max="8454" width="1.421875" style="33" customWidth="1"/>
    <col min="8455" max="8455" width="5.28125" style="33" customWidth="1"/>
    <col min="8456" max="8456" width="1.28515625" style="33" customWidth="1"/>
    <col min="8457" max="8457" width="4.28125" style="33" customWidth="1"/>
    <col min="8458" max="8458" width="23.28125" style="33" customWidth="1"/>
    <col min="8459" max="8459" width="2.140625" style="33" customWidth="1"/>
    <col min="8460" max="8460" width="3.57421875" style="33" customWidth="1"/>
    <col min="8461" max="8461" width="3.7109375" style="33" customWidth="1"/>
    <col min="8462" max="8463" width="0.9921875" style="33" customWidth="1"/>
    <col min="8464" max="8464" width="12.00390625" style="33" customWidth="1"/>
    <col min="8465" max="8465" width="1.28515625" style="33" customWidth="1"/>
    <col min="8466" max="8466" width="5.8515625" style="33" customWidth="1"/>
    <col min="8467" max="8467" width="4.7109375" style="33" customWidth="1"/>
    <col min="8468" max="8468" width="0.9921875" style="33" customWidth="1"/>
    <col min="8469" max="8469" width="1.421875" style="33" customWidth="1"/>
    <col min="8470" max="8470" width="2.57421875" style="33" customWidth="1"/>
    <col min="8471" max="8471" width="3.140625" style="33" customWidth="1"/>
    <col min="8472" max="8472" width="0.9921875" style="33" customWidth="1"/>
    <col min="8473" max="8473" width="3.28125" style="33" customWidth="1"/>
    <col min="8474" max="8474" width="1.421875" style="33" customWidth="1"/>
    <col min="8475" max="8475" width="1.8515625" style="33" customWidth="1"/>
    <col min="8476" max="8476" width="1.1484375" style="33" customWidth="1"/>
    <col min="8477" max="8477" width="3.140625" style="33" customWidth="1"/>
    <col min="8478" max="8478" width="1.1484375" style="33" customWidth="1"/>
    <col min="8479" max="8704" width="6.8515625" style="33" customWidth="1"/>
    <col min="8705" max="8705" width="1.1484375" style="33" customWidth="1"/>
    <col min="8706" max="8706" width="2.28125" style="33" customWidth="1"/>
    <col min="8707" max="8707" width="1.1484375" style="33" customWidth="1"/>
    <col min="8708" max="8708" width="8.00390625" style="33" customWidth="1"/>
    <col min="8709" max="8709" width="1.1484375" style="33" customWidth="1"/>
    <col min="8710" max="8710" width="1.421875" style="33" customWidth="1"/>
    <col min="8711" max="8711" width="5.28125" style="33" customWidth="1"/>
    <col min="8712" max="8712" width="1.28515625" style="33" customWidth="1"/>
    <col min="8713" max="8713" width="4.28125" style="33" customWidth="1"/>
    <col min="8714" max="8714" width="23.28125" style="33" customWidth="1"/>
    <col min="8715" max="8715" width="2.140625" style="33" customWidth="1"/>
    <col min="8716" max="8716" width="3.57421875" style="33" customWidth="1"/>
    <col min="8717" max="8717" width="3.7109375" style="33" customWidth="1"/>
    <col min="8718" max="8719" width="0.9921875" style="33" customWidth="1"/>
    <col min="8720" max="8720" width="12.00390625" style="33" customWidth="1"/>
    <col min="8721" max="8721" width="1.28515625" style="33" customWidth="1"/>
    <col min="8722" max="8722" width="5.8515625" style="33" customWidth="1"/>
    <col min="8723" max="8723" width="4.7109375" style="33" customWidth="1"/>
    <col min="8724" max="8724" width="0.9921875" style="33" customWidth="1"/>
    <col min="8725" max="8725" width="1.421875" style="33" customWidth="1"/>
    <col min="8726" max="8726" width="2.57421875" style="33" customWidth="1"/>
    <col min="8727" max="8727" width="3.140625" style="33" customWidth="1"/>
    <col min="8728" max="8728" width="0.9921875" style="33" customWidth="1"/>
    <col min="8729" max="8729" width="3.28125" style="33" customWidth="1"/>
    <col min="8730" max="8730" width="1.421875" style="33" customWidth="1"/>
    <col min="8731" max="8731" width="1.8515625" style="33" customWidth="1"/>
    <col min="8732" max="8732" width="1.1484375" style="33" customWidth="1"/>
    <col min="8733" max="8733" width="3.140625" style="33" customWidth="1"/>
    <col min="8734" max="8734" width="1.1484375" style="33" customWidth="1"/>
    <col min="8735" max="8960" width="6.8515625" style="33" customWidth="1"/>
    <col min="8961" max="8961" width="1.1484375" style="33" customWidth="1"/>
    <col min="8962" max="8962" width="2.28125" style="33" customWidth="1"/>
    <col min="8963" max="8963" width="1.1484375" style="33" customWidth="1"/>
    <col min="8964" max="8964" width="8.00390625" style="33" customWidth="1"/>
    <col min="8965" max="8965" width="1.1484375" style="33" customWidth="1"/>
    <col min="8966" max="8966" width="1.421875" style="33" customWidth="1"/>
    <col min="8967" max="8967" width="5.28125" style="33" customWidth="1"/>
    <col min="8968" max="8968" width="1.28515625" style="33" customWidth="1"/>
    <col min="8969" max="8969" width="4.28125" style="33" customWidth="1"/>
    <col min="8970" max="8970" width="23.28125" style="33" customWidth="1"/>
    <col min="8971" max="8971" width="2.140625" style="33" customWidth="1"/>
    <col min="8972" max="8972" width="3.57421875" style="33" customWidth="1"/>
    <col min="8973" max="8973" width="3.7109375" style="33" customWidth="1"/>
    <col min="8974" max="8975" width="0.9921875" style="33" customWidth="1"/>
    <col min="8976" max="8976" width="12.00390625" style="33" customWidth="1"/>
    <col min="8977" max="8977" width="1.28515625" style="33" customWidth="1"/>
    <col min="8978" max="8978" width="5.8515625" style="33" customWidth="1"/>
    <col min="8979" max="8979" width="4.7109375" style="33" customWidth="1"/>
    <col min="8980" max="8980" width="0.9921875" style="33" customWidth="1"/>
    <col min="8981" max="8981" width="1.421875" style="33" customWidth="1"/>
    <col min="8982" max="8982" width="2.57421875" style="33" customWidth="1"/>
    <col min="8983" max="8983" width="3.140625" style="33" customWidth="1"/>
    <col min="8984" max="8984" width="0.9921875" style="33" customWidth="1"/>
    <col min="8985" max="8985" width="3.28125" style="33" customWidth="1"/>
    <col min="8986" max="8986" width="1.421875" style="33" customWidth="1"/>
    <col min="8987" max="8987" width="1.8515625" style="33" customWidth="1"/>
    <col min="8988" max="8988" width="1.1484375" style="33" customWidth="1"/>
    <col min="8989" max="8989" width="3.140625" style="33" customWidth="1"/>
    <col min="8990" max="8990" width="1.1484375" style="33" customWidth="1"/>
    <col min="8991" max="9216" width="6.8515625" style="33" customWidth="1"/>
    <col min="9217" max="9217" width="1.1484375" style="33" customWidth="1"/>
    <col min="9218" max="9218" width="2.28125" style="33" customWidth="1"/>
    <col min="9219" max="9219" width="1.1484375" style="33" customWidth="1"/>
    <col min="9220" max="9220" width="8.00390625" style="33" customWidth="1"/>
    <col min="9221" max="9221" width="1.1484375" style="33" customWidth="1"/>
    <col min="9222" max="9222" width="1.421875" style="33" customWidth="1"/>
    <col min="9223" max="9223" width="5.28125" style="33" customWidth="1"/>
    <col min="9224" max="9224" width="1.28515625" style="33" customWidth="1"/>
    <col min="9225" max="9225" width="4.28125" style="33" customWidth="1"/>
    <col min="9226" max="9226" width="23.28125" style="33" customWidth="1"/>
    <col min="9227" max="9227" width="2.140625" style="33" customWidth="1"/>
    <col min="9228" max="9228" width="3.57421875" style="33" customWidth="1"/>
    <col min="9229" max="9229" width="3.7109375" style="33" customWidth="1"/>
    <col min="9230" max="9231" width="0.9921875" style="33" customWidth="1"/>
    <col min="9232" max="9232" width="12.00390625" style="33" customWidth="1"/>
    <col min="9233" max="9233" width="1.28515625" style="33" customWidth="1"/>
    <col min="9234" max="9234" width="5.8515625" style="33" customWidth="1"/>
    <col min="9235" max="9235" width="4.7109375" style="33" customWidth="1"/>
    <col min="9236" max="9236" width="0.9921875" style="33" customWidth="1"/>
    <col min="9237" max="9237" width="1.421875" style="33" customWidth="1"/>
    <col min="9238" max="9238" width="2.57421875" style="33" customWidth="1"/>
    <col min="9239" max="9239" width="3.140625" style="33" customWidth="1"/>
    <col min="9240" max="9240" width="0.9921875" style="33" customWidth="1"/>
    <col min="9241" max="9241" width="3.28125" style="33" customWidth="1"/>
    <col min="9242" max="9242" width="1.421875" style="33" customWidth="1"/>
    <col min="9243" max="9243" width="1.8515625" style="33" customWidth="1"/>
    <col min="9244" max="9244" width="1.1484375" style="33" customWidth="1"/>
    <col min="9245" max="9245" width="3.140625" style="33" customWidth="1"/>
    <col min="9246" max="9246" width="1.1484375" style="33" customWidth="1"/>
    <col min="9247" max="9472" width="6.8515625" style="33" customWidth="1"/>
    <col min="9473" max="9473" width="1.1484375" style="33" customWidth="1"/>
    <col min="9474" max="9474" width="2.28125" style="33" customWidth="1"/>
    <col min="9475" max="9475" width="1.1484375" style="33" customWidth="1"/>
    <col min="9476" max="9476" width="8.00390625" style="33" customWidth="1"/>
    <col min="9477" max="9477" width="1.1484375" style="33" customWidth="1"/>
    <col min="9478" max="9478" width="1.421875" style="33" customWidth="1"/>
    <col min="9479" max="9479" width="5.28125" style="33" customWidth="1"/>
    <col min="9480" max="9480" width="1.28515625" style="33" customWidth="1"/>
    <col min="9481" max="9481" width="4.28125" style="33" customWidth="1"/>
    <col min="9482" max="9482" width="23.28125" style="33" customWidth="1"/>
    <col min="9483" max="9483" width="2.140625" style="33" customWidth="1"/>
    <col min="9484" max="9484" width="3.57421875" style="33" customWidth="1"/>
    <col min="9485" max="9485" width="3.7109375" style="33" customWidth="1"/>
    <col min="9486" max="9487" width="0.9921875" style="33" customWidth="1"/>
    <col min="9488" max="9488" width="12.00390625" style="33" customWidth="1"/>
    <col min="9489" max="9489" width="1.28515625" style="33" customWidth="1"/>
    <col min="9490" max="9490" width="5.8515625" style="33" customWidth="1"/>
    <col min="9491" max="9491" width="4.7109375" style="33" customWidth="1"/>
    <col min="9492" max="9492" width="0.9921875" style="33" customWidth="1"/>
    <col min="9493" max="9493" width="1.421875" style="33" customWidth="1"/>
    <col min="9494" max="9494" width="2.57421875" style="33" customWidth="1"/>
    <col min="9495" max="9495" width="3.140625" style="33" customWidth="1"/>
    <col min="9496" max="9496" width="0.9921875" style="33" customWidth="1"/>
    <col min="9497" max="9497" width="3.28125" style="33" customWidth="1"/>
    <col min="9498" max="9498" width="1.421875" style="33" customWidth="1"/>
    <col min="9499" max="9499" width="1.8515625" style="33" customWidth="1"/>
    <col min="9500" max="9500" width="1.1484375" style="33" customWidth="1"/>
    <col min="9501" max="9501" width="3.140625" style="33" customWidth="1"/>
    <col min="9502" max="9502" width="1.1484375" style="33" customWidth="1"/>
    <col min="9503" max="9728" width="6.8515625" style="33" customWidth="1"/>
    <col min="9729" max="9729" width="1.1484375" style="33" customWidth="1"/>
    <col min="9730" max="9730" width="2.28125" style="33" customWidth="1"/>
    <col min="9731" max="9731" width="1.1484375" style="33" customWidth="1"/>
    <col min="9732" max="9732" width="8.00390625" style="33" customWidth="1"/>
    <col min="9733" max="9733" width="1.1484375" style="33" customWidth="1"/>
    <col min="9734" max="9734" width="1.421875" style="33" customWidth="1"/>
    <col min="9735" max="9735" width="5.28125" style="33" customWidth="1"/>
    <col min="9736" max="9736" width="1.28515625" style="33" customWidth="1"/>
    <col min="9737" max="9737" width="4.28125" style="33" customWidth="1"/>
    <col min="9738" max="9738" width="23.28125" style="33" customWidth="1"/>
    <col min="9739" max="9739" width="2.140625" style="33" customWidth="1"/>
    <col min="9740" max="9740" width="3.57421875" style="33" customWidth="1"/>
    <col min="9741" max="9741" width="3.7109375" style="33" customWidth="1"/>
    <col min="9742" max="9743" width="0.9921875" style="33" customWidth="1"/>
    <col min="9744" max="9744" width="12.00390625" style="33" customWidth="1"/>
    <col min="9745" max="9745" width="1.28515625" style="33" customWidth="1"/>
    <col min="9746" max="9746" width="5.8515625" style="33" customWidth="1"/>
    <col min="9747" max="9747" width="4.7109375" style="33" customWidth="1"/>
    <col min="9748" max="9748" width="0.9921875" style="33" customWidth="1"/>
    <col min="9749" max="9749" width="1.421875" style="33" customWidth="1"/>
    <col min="9750" max="9750" width="2.57421875" style="33" customWidth="1"/>
    <col min="9751" max="9751" width="3.140625" style="33" customWidth="1"/>
    <col min="9752" max="9752" width="0.9921875" style="33" customWidth="1"/>
    <col min="9753" max="9753" width="3.28125" style="33" customWidth="1"/>
    <col min="9754" max="9754" width="1.421875" style="33" customWidth="1"/>
    <col min="9755" max="9755" width="1.8515625" style="33" customWidth="1"/>
    <col min="9756" max="9756" width="1.1484375" style="33" customWidth="1"/>
    <col min="9757" max="9757" width="3.140625" style="33" customWidth="1"/>
    <col min="9758" max="9758" width="1.1484375" style="33" customWidth="1"/>
    <col min="9759" max="9984" width="6.8515625" style="33" customWidth="1"/>
    <col min="9985" max="9985" width="1.1484375" style="33" customWidth="1"/>
    <col min="9986" max="9986" width="2.28125" style="33" customWidth="1"/>
    <col min="9987" max="9987" width="1.1484375" style="33" customWidth="1"/>
    <col min="9988" max="9988" width="8.00390625" style="33" customWidth="1"/>
    <col min="9989" max="9989" width="1.1484375" style="33" customWidth="1"/>
    <col min="9990" max="9990" width="1.421875" style="33" customWidth="1"/>
    <col min="9991" max="9991" width="5.28125" style="33" customWidth="1"/>
    <col min="9992" max="9992" width="1.28515625" style="33" customWidth="1"/>
    <col min="9993" max="9993" width="4.28125" style="33" customWidth="1"/>
    <col min="9994" max="9994" width="23.28125" style="33" customWidth="1"/>
    <col min="9995" max="9995" width="2.140625" style="33" customWidth="1"/>
    <col min="9996" max="9996" width="3.57421875" style="33" customWidth="1"/>
    <col min="9997" max="9997" width="3.7109375" style="33" customWidth="1"/>
    <col min="9998" max="9999" width="0.9921875" style="33" customWidth="1"/>
    <col min="10000" max="10000" width="12.00390625" style="33" customWidth="1"/>
    <col min="10001" max="10001" width="1.28515625" style="33" customWidth="1"/>
    <col min="10002" max="10002" width="5.8515625" style="33" customWidth="1"/>
    <col min="10003" max="10003" width="4.7109375" style="33" customWidth="1"/>
    <col min="10004" max="10004" width="0.9921875" style="33" customWidth="1"/>
    <col min="10005" max="10005" width="1.421875" style="33" customWidth="1"/>
    <col min="10006" max="10006" width="2.57421875" style="33" customWidth="1"/>
    <col min="10007" max="10007" width="3.140625" style="33" customWidth="1"/>
    <col min="10008" max="10008" width="0.9921875" style="33" customWidth="1"/>
    <col min="10009" max="10009" width="3.28125" style="33" customWidth="1"/>
    <col min="10010" max="10010" width="1.421875" style="33" customWidth="1"/>
    <col min="10011" max="10011" width="1.8515625" style="33" customWidth="1"/>
    <col min="10012" max="10012" width="1.1484375" style="33" customWidth="1"/>
    <col min="10013" max="10013" width="3.140625" style="33" customWidth="1"/>
    <col min="10014" max="10014" width="1.1484375" style="33" customWidth="1"/>
    <col min="10015" max="10240" width="6.8515625" style="33" customWidth="1"/>
    <col min="10241" max="10241" width="1.1484375" style="33" customWidth="1"/>
    <col min="10242" max="10242" width="2.28125" style="33" customWidth="1"/>
    <col min="10243" max="10243" width="1.1484375" style="33" customWidth="1"/>
    <col min="10244" max="10244" width="8.00390625" style="33" customWidth="1"/>
    <col min="10245" max="10245" width="1.1484375" style="33" customWidth="1"/>
    <col min="10246" max="10246" width="1.421875" style="33" customWidth="1"/>
    <col min="10247" max="10247" width="5.28125" style="33" customWidth="1"/>
    <col min="10248" max="10248" width="1.28515625" style="33" customWidth="1"/>
    <col min="10249" max="10249" width="4.28125" style="33" customWidth="1"/>
    <col min="10250" max="10250" width="23.28125" style="33" customWidth="1"/>
    <col min="10251" max="10251" width="2.140625" style="33" customWidth="1"/>
    <col min="10252" max="10252" width="3.57421875" style="33" customWidth="1"/>
    <col min="10253" max="10253" width="3.7109375" style="33" customWidth="1"/>
    <col min="10254" max="10255" width="0.9921875" style="33" customWidth="1"/>
    <col min="10256" max="10256" width="12.00390625" style="33" customWidth="1"/>
    <col min="10257" max="10257" width="1.28515625" style="33" customWidth="1"/>
    <col min="10258" max="10258" width="5.8515625" style="33" customWidth="1"/>
    <col min="10259" max="10259" width="4.7109375" style="33" customWidth="1"/>
    <col min="10260" max="10260" width="0.9921875" style="33" customWidth="1"/>
    <col min="10261" max="10261" width="1.421875" style="33" customWidth="1"/>
    <col min="10262" max="10262" width="2.57421875" style="33" customWidth="1"/>
    <col min="10263" max="10263" width="3.140625" style="33" customWidth="1"/>
    <col min="10264" max="10264" width="0.9921875" style="33" customWidth="1"/>
    <col min="10265" max="10265" width="3.28125" style="33" customWidth="1"/>
    <col min="10266" max="10266" width="1.421875" style="33" customWidth="1"/>
    <col min="10267" max="10267" width="1.8515625" style="33" customWidth="1"/>
    <col min="10268" max="10268" width="1.1484375" style="33" customWidth="1"/>
    <col min="10269" max="10269" width="3.140625" style="33" customWidth="1"/>
    <col min="10270" max="10270" width="1.1484375" style="33" customWidth="1"/>
    <col min="10271" max="10496" width="6.8515625" style="33" customWidth="1"/>
    <col min="10497" max="10497" width="1.1484375" style="33" customWidth="1"/>
    <col min="10498" max="10498" width="2.28125" style="33" customWidth="1"/>
    <col min="10499" max="10499" width="1.1484375" style="33" customWidth="1"/>
    <col min="10500" max="10500" width="8.00390625" style="33" customWidth="1"/>
    <col min="10501" max="10501" width="1.1484375" style="33" customWidth="1"/>
    <col min="10502" max="10502" width="1.421875" style="33" customWidth="1"/>
    <col min="10503" max="10503" width="5.28125" style="33" customWidth="1"/>
    <col min="10504" max="10504" width="1.28515625" style="33" customWidth="1"/>
    <col min="10505" max="10505" width="4.28125" style="33" customWidth="1"/>
    <col min="10506" max="10506" width="23.28125" style="33" customWidth="1"/>
    <col min="10507" max="10507" width="2.140625" style="33" customWidth="1"/>
    <col min="10508" max="10508" width="3.57421875" style="33" customWidth="1"/>
    <col min="10509" max="10509" width="3.7109375" style="33" customWidth="1"/>
    <col min="10510" max="10511" width="0.9921875" style="33" customWidth="1"/>
    <col min="10512" max="10512" width="12.00390625" style="33" customWidth="1"/>
    <col min="10513" max="10513" width="1.28515625" style="33" customWidth="1"/>
    <col min="10514" max="10514" width="5.8515625" style="33" customWidth="1"/>
    <col min="10515" max="10515" width="4.7109375" style="33" customWidth="1"/>
    <col min="10516" max="10516" width="0.9921875" style="33" customWidth="1"/>
    <col min="10517" max="10517" width="1.421875" style="33" customWidth="1"/>
    <col min="10518" max="10518" width="2.57421875" style="33" customWidth="1"/>
    <col min="10519" max="10519" width="3.140625" style="33" customWidth="1"/>
    <col min="10520" max="10520" width="0.9921875" style="33" customWidth="1"/>
    <col min="10521" max="10521" width="3.28125" style="33" customWidth="1"/>
    <col min="10522" max="10522" width="1.421875" style="33" customWidth="1"/>
    <col min="10523" max="10523" width="1.8515625" style="33" customWidth="1"/>
    <col min="10524" max="10524" width="1.1484375" style="33" customWidth="1"/>
    <col min="10525" max="10525" width="3.140625" style="33" customWidth="1"/>
    <col min="10526" max="10526" width="1.1484375" style="33" customWidth="1"/>
    <col min="10527" max="10752" width="6.8515625" style="33" customWidth="1"/>
    <col min="10753" max="10753" width="1.1484375" style="33" customWidth="1"/>
    <col min="10754" max="10754" width="2.28125" style="33" customWidth="1"/>
    <col min="10755" max="10755" width="1.1484375" style="33" customWidth="1"/>
    <col min="10756" max="10756" width="8.00390625" style="33" customWidth="1"/>
    <col min="10757" max="10757" width="1.1484375" style="33" customWidth="1"/>
    <col min="10758" max="10758" width="1.421875" style="33" customWidth="1"/>
    <col min="10759" max="10759" width="5.28125" style="33" customWidth="1"/>
    <col min="10760" max="10760" width="1.28515625" style="33" customWidth="1"/>
    <col min="10761" max="10761" width="4.28125" style="33" customWidth="1"/>
    <col min="10762" max="10762" width="23.28125" style="33" customWidth="1"/>
    <col min="10763" max="10763" width="2.140625" style="33" customWidth="1"/>
    <col min="10764" max="10764" width="3.57421875" style="33" customWidth="1"/>
    <col min="10765" max="10765" width="3.7109375" style="33" customWidth="1"/>
    <col min="10766" max="10767" width="0.9921875" style="33" customWidth="1"/>
    <col min="10768" max="10768" width="12.00390625" style="33" customWidth="1"/>
    <col min="10769" max="10769" width="1.28515625" style="33" customWidth="1"/>
    <col min="10770" max="10770" width="5.8515625" style="33" customWidth="1"/>
    <col min="10771" max="10771" width="4.7109375" style="33" customWidth="1"/>
    <col min="10772" max="10772" width="0.9921875" style="33" customWidth="1"/>
    <col min="10773" max="10773" width="1.421875" style="33" customWidth="1"/>
    <col min="10774" max="10774" width="2.57421875" style="33" customWidth="1"/>
    <col min="10775" max="10775" width="3.140625" style="33" customWidth="1"/>
    <col min="10776" max="10776" width="0.9921875" style="33" customWidth="1"/>
    <col min="10777" max="10777" width="3.28125" style="33" customWidth="1"/>
    <col min="10778" max="10778" width="1.421875" style="33" customWidth="1"/>
    <col min="10779" max="10779" width="1.8515625" style="33" customWidth="1"/>
    <col min="10780" max="10780" width="1.1484375" style="33" customWidth="1"/>
    <col min="10781" max="10781" width="3.140625" style="33" customWidth="1"/>
    <col min="10782" max="10782" width="1.1484375" style="33" customWidth="1"/>
    <col min="10783" max="11008" width="6.8515625" style="33" customWidth="1"/>
    <col min="11009" max="11009" width="1.1484375" style="33" customWidth="1"/>
    <col min="11010" max="11010" width="2.28125" style="33" customWidth="1"/>
    <col min="11011" max="11011" width="1.1484375" style="33" customWidth="1"/>
    <col min="11012" max="11012" width="8.00390625" style="33" customWidth="1"/>
    <col min="11013" max="11013" width="1.1484375" style="33" customWidth="1"/>
    <col min="11014" max="11014" width="1.421875" style="33" customWidth="1"/>
    <col min="11015" max="11015" width="5.28125" style="33" customWidth="1"/>
    <col min="11016" max="11016" width="1.28515625" style="33" customWidth="1"/>
    <col min="11017" max="11017" width="4.28125" style="33" customWidth="1"/>
    <col min="11018" max="11018" width="23.28125" style="33" customWidth="1"/>
    <col min="11019" max="11019" width="2.140625" style="33" customWidth="1"/>
    <col min="11020" max="11020" width="3.57421875" style="33" customWidth="1"/>
    <col min="11021" max="11021" width="3.7109375" style="33" customWidth="1"/>
    <col min="11022" max="11023" width="0.9921875" style="33" customWidth="1"/>
    <col min="11024" max="11024" width="12.00390625" style="33" customWidth="1"/>
    <col min="11025" max="11025" width="1.28515625" style="33" customWidth="1"/>
    <col min="11026" max="11026" width="5.8515625" style="33" customWidth="1"/>
    <col min="11027" max="11027" width="4.7109375" style="33" customWidth="1"/>
    <col min="11028" max="11028" width="0.9921875" style="33" customWidth="1"/>
    <col min="11029" max="11029" width="1.421875" style="33" customWidth="1"/>
    <col min="11030" max="11030" width="2.57421875" style="33" customWidth="1"/>
    <col min="11031" max="11031" width="3.140625" style="33" customWidth="1"/>
    <col min="11032" max="11032" width="0.9921875" style="33" customWidth="1"/>
    <col min="11033" max="11033" width="3.28125" style="33" customWidth="1"/>
    <col min="11034" max="11034" width="1.421875" style="33" customWidth="1"/>
    <col min="11035" max="11035" width="1.8515625" style="33" customWidth="1"/>
    <col min="11036" max="11036" width="1.1484375" style="33" customWidth="1"/>
    <col min="11037" max="11037" width="3.140625" style="33" customWidth="1"/>
    <col min="11038" max="11038" width="1.1484375" style="33" customWidth="1"/>
    <col min="11039" max="11264" width="6.8515625" style="33" customWidth="1"/>
    <col min="11265" max="11265" width="1.1484375" style="33" customWidth="1"/>
    <col min="11266" max="11266" width="2.28125" style="33" customWidth="1"/>
    <col min="11267" max="11267" width="1.1484375" style="33" customWidth="1"/>
    <col min="11268" max="11268" width="8.00390625" style="33" customWidth="1"/>
    <col min="11269" max="11269" width="1.1484375" style="33" customWidth="1"/>
    <col min="11270" max="11270" width="1.421875" style="33" customWidth="1"/>
    <col min="11271" max="11271" width="5.28125" style="33" customWidth="1"/>
    <col min="11272" max="11272" width="1.28515625" style="33" customWidth="1"/>
    <col min="11273" max="11273" width="4.28125" style="33" customWidth="1"/>
    <col min="11274" max="11274" width="23.28125" style="33" customWidth="1"/>
    <col min="11275" max="11275" width="2.140625" style="33" customWidth="1"/>
    <col min="11276" max="11276" width="3.57421875" style="33" customWidth="1"/>
    <col min="11277" max="11277" width="3.7109375" style="33" customWidth="1"/>
    <col min="11278" max="11279" width="0.9921875" style="33" customWidth="1"/>
    <col min="11280" max="11280" width="12.00390625" style="33" customWidth="1"/>
    <col min="11281" max="11281" width="1.28515625" style="33" customWidth="1"/>
    <col min="11282" max="11282" width="5.8515625" style="33" customWidth="1"/>
    <col min="11283" max="11283" width="4.7109375" style="33" customWidth="1"/>
    <col min="11284" max="11284" width="0.9921875" style="33" customWidth="1"/>
    <col min="11285" max="11285" width="1.421875" style="33" customWidth="1"/>
    <col min="11286" max="11286" width="2.57421875" style="33" customWidth="1"/>
    <col min="11287" max="11287" width="3.140625" style="33" customWidth="1"/>
    <col min="11288" max="11288" width="0.9921875" style="33" customWidth="1"/>
    <col min="11289" max="11289" width="3.28125" style="33" customWidth="1"/>
    <col min="11290" max="11290" width="1.421875" style="33" customWidth="1"/>
    <col min="11291" max="11291" width="1.8515625" style="33" customWidth="1"/>
    <col min="11292" max="11292" width="1.1484375" style="33" customWidth="1"/>
    <col min="11293" max="11293" width="3.140625" style="33" customWidth="1"/>
    <col min="11294" max="11294" width="1.1484375" style="33" customWidth="1"/>
    <col min="11295" max="11520" width="6.8515625" style="33" customWidth="1"/>
    <col min="11521" max="11521" width="1.1484375" style="33" customWidth="1"/>
    <col min="11522" max="11522" width="2.28125" style="33" customWidth="1"/>
    <col min="11523" max="11523" width="1.1484375" style="33" customWidth="1"/>
    <col min="11524" max="11524" width="8.00390625" style="33" customWidth="1"/>
    <col min="11525" max="11525" width="1.1484375" style="33" customWidth="1"/>
    <col min="11526" max="11526" width="1.421875" style="33" customWidth="1"/>
    <col min="11527" max="11527" width="5.28125" style="33" customWidth="1"/>
    <col min="11528" max="11528" width="1.28515625" style="33" customWidth="1"/>
    <col min="11529" max="11529" width="4.28125" style="33" customWidth="1"/>
    <col min="11530" max="11530" width="23.28125" style="33" customWidth="1"/>
    <col min="11531" max="11531" width="2.140625" style="33" customWidth="1"/>
    <col min="11532" max="11532" width="3.57421875" style="33" customWidth="1"/>
    <col min="11533" max="11533" width="3.7109375" style="33" customWidth="1"/>
    <col min="11534" max="11535" width="0.9921875" style="33" customWidth="1"/>
    <col min="11536" max="11536" width="12.00390625" style="33" customWidth="1"/>
    <col min="11537" max="11537" width="1.28515625" style="33" customWidth="1"/>
    <col min="11538" max="11538" width="5.8515625" style="33" customWidth="1"/>
    <col min="11539" max="11539" width="4.7109375" style="33" customWidth="1"/>
    <col min="11540" max="11540" width="0.9921875" style="33" customWidth="1"/>
    <col min="11541" max="11541" width="1.421875" style="33" customWidth="1"/>
    <col min="11542" max="11542" width="2.57421875" style="33" customWidth="1"/>
    <col min="11543" max="11543" width="3.140625" style="33" customWidth="1"/>
    <col min="11544" max="11544" width="0.9921875" style="33" customWidth="1"/>
    <col min="11545" max="11545" width="3.28125" style="33" customWidth="1"/>
    <col min="11546" max="11546" width="1.421875" style="33" customWidth="1"/>
    <col min="11547" max="11547" width="1.8515625" style="33" customWidth="1"/>
    <col min="11548" max="11548" width="1.1484375" style="33" customWidth="1"/>
    <col min="11549" max="11549" width="3.140625" style="33" customWidth="1"/>
    <col min="11550" max="11550" width="1.1484375" style="33" customWidth="1"/>
    <col min="11551" max="11776" width="6.8515625" style="33" customWidth="1"/>
    <col min="11777" max="11777" width="1.1484375" style="33" customWidth="1"/>
    <col min="11778" max="11778" width="2.28125" style="33" customWidth="1"/>
    <col min="11779" max="11779" width="1.1484375" style="33" customWidth="1"/>
    <col min="11780" max="11780" width="8.00390625" style="33" customWidth="1"/>
    <col min="11781" max="11781" width="1.1484375" style="33" customWidth="1"/>
    <col min="11782" max="11782" width="1.421875" style="33" customWidth="1"/>
    <col min="11783" max="11783" width="5.28125" style="33" customWidth="1"/>
    <col min="11784" max="11784" width="1.28515625" style="33" customWidth="1"/>
    <col min="11785" max="11785" width="4.28125" style="33" customWidth="1"/>
    <col min="11786" max="11786" width="23.28125" style="33" customWidth="1"/>
    <col min="11787" max="11787" width="2.140625" style="33" customWidth="1"/>
    <col min="11788" max="11788" width="3.57421875" style="33" customWidth="1"/>
    <col min="11789" max="11789" width="3.7109375" style="33" customWidth="1"/>
    <col min="11790" max="11791" width="0.9921875" style="33" customWidth="1"/>
    <col min="11792" max="11792" width="12.00390625" style="33" customWidth="1"/>
    <col min="11793" max="11793" width="1.28515625" style="33" customWidth="1"/>
    <col min="11794" max="11794" width="5.8515625" style="33" customWidth="1"/>
    <col min="11795" max="11795" width="4.7109375" style="33" customWidth="1"/>
    <col min="11796" max="11796" width="0.9921875" style="33" customWidth="1"/>
    <col min="11797" max="11797" width="1.421875" style="33" customWidth="1"/>
    <col min="11798" max="11798" width="2.57421875" style="33" customWidth="1"/>
    <col min="11799" max="11799" width="3.140625" style="33" customWidth="1"/>
    <col min="11800" max="11800" width="0.9921875" style="33" customWidth="1"/>
    <col min="11801" max="11801" width="3.28125" style="33" customWidth="1"/>
    <col min="11802" max="11802" width="1.421875" style="33" customWidth="1"/>
    <col min="11803" max="11803" width="1.8515625" style="33" customWidth="1"/>
    <col min="11804" max="11804" width="1.1484375" style="33" customWidth="1"/>
    <col min="11805" max="11805" width="3.140625" style="33" customWidth="1"/>
    <col min="11806" max="11806" width="1.1484375" style="33" customWidth="1"/>
    <col min="11807" max="12032" width="6.8515625" style="33" customWidth="1"/>
    <col min="12033" max="12033" width="1.1484375" style="33" customWidth="1"/>
    <col min="12034" max="12034" width="2.28125" style="33" customWidth="1"/>
    <col min="12035" max="12035" width="1.1484375" style="33" customWidth="1"/>
    <col min="12036" max="12036" width="8.00390625" style="33" customWidth="1"/>
    <col min="12037" max="12037" width="1.1484375" style="33" customWidth="1"/>
    <col min="12038" max="12038" width="1.421875" style="33" customWidth="1"/>
    <col min="12039" max="12039" width="5.28125" style="33" customWidth="1"/>
    <col min="12040" max="12040" width="1.28515625" style="33" customWidth="1"/>
    <col min="12041" max="12041" width="4.28125" style="33" customWidth="1"/>
    <col min="12042" max="12042" width="23.28125" style="33" customWidth="1"/>
    <col min="12043" max="12043" width="2.140625" style="33" customWidth="1"/>
    <col min="12044" max="12044" width="3.57421875" style="33" customWidth="1"/>
    <col min="12045" max="12045" width="3.7109375" style="33" customWidth="1"/>
    <col min="12046" max="12047" width="0.9921875" style="33" customWidth="1"/>
    <col min="12048" max="12048" width="12.00390625" style="33" customWidth="1"/>
    <col min="12049" max="12049" width="1.28515625" style="33" customWidth="1"/>
    <col min="12050" max="12050" width="5.8515625" style="33" customWidth="1"/>
    <col min="12051" max="12051" width="4.7109375" style="33" customWidth="1"/>
    <col min="12052" max="12052" width="0.9921875" style="33" customWidth="1"/>
    <col min="12053" max="12053" width="1.421875" style="33" customWidth="1"/>
    <col min="12054" max="12054" width="2.57421875" style="33" customWidth="1"/>
    <col min="12055" max="12055" width="3.140625" style="33" customWidth="1"/>
    <col min="12056" max="12056" width="0.9921875" style="33" customWidth="1"/>
    <col min="12057" max="12057" width="3.28125" style="33" customWidth="1"/>
    <col min="12058" max="12058" width="1.421875" style="33" customWidth="1"/>
    <col min="12059" max="12059" width="1.8515625" style="33" customWidth="1"/>
    <col min="12060" max="12060" width="1.1484375" style="33" customWidth="1"/>
    <col min="12061" max="12061" width="3.140625" style="33" customWidth="1"/>
    <col min="12062" max="12062" width="1.1484375" style="33" customWidth="1"/>
    <col min="12063" max="12288" width="6.8515625" style="33" customWidth="1"/>
    <col min="12289" max="12289" width="1.1484375" style="33" customWidth="1"/>
    <col min="12290" max="12290" width="2.28125" style="33" customWidth="1"/>
    <col min="12291" max="12291" width="1.1484375" style="33" customWidth="1"/>
    <col min="12292" max="12292" width="8.00390625" style="33" customWidth="1"/>
    <col min="12293" max="12293" width="1.1484375" style="33" customWidth="1"/>
    <col min="12294" max="12294" width="1.421875" style="33" customWidth="1"/>
    <col min="12295" max="12295" width="5.28125" style="33" customWidth="1"/>
    <col min="12296" max="12296" width="1.28515625" style="33" customWidth="1"/>
    <col min="12297" max="12297" width="4.28125" style="33" customWidth="1"/>
    <col min="12298" max="12298" width="23.28125" style="33" customWidth="1"/>
    <col min="12299" max="12299" width="2.140625" style="33" customWidth="1"/>
    <col min="12300" max="12300" width="3.57421875" style="33" customWidth="1"/>
    <col min="12301" max="12301" width="3.7109375" style="33" customWidth="1"/>
    <col min="12302" max="12303" width="0.9921875" style="33" customWidth="1"/>
    <col min="12304" max="12304" width="12.00390625" style="33" customWidth="1"/>
    <col min="12305" max="12305" width="1.28515625" style="33" customWidth="1"/>
    <col min="12306" max="12306" width="5.8515625" style="33" customWidth="1"/>
    <col min="12307" max="12307" width="4.7109375" style="33" customWidth="1"/>
    <col min="12308" max="12308" width="0.9921875" style="33" customWidth="1"/>
    <col min="12309" max="12309" width="1.421875" style="33" customWidth="1"/>
    <col min="12310" max="12310" width="2.57421875" style="33" customWidth="1"/>
    <col min="12311" max="12311" width="3.140625" style="33" customWidth="1"/>
    <col min="12312" max="12312" width="0.9921875" style="33" customWidth="1"/>
    <col min="12313" max="12313" width="3.28125" style="33" customWidth="1"/>
    <col min="12314" max="12314" width="1.421875" style="33" customWidth="1"/>
    <col min="12315" max="12315" width="1.8515625" style="33" customWidth="1"/>
    <col min="12316" max="12316" width="1.1484375" style="33" customWidth="1"/>
    <col min="12317" max="12317" width="3.140625" style="33" customWidth="1"/>
    <col min="12318" max="12318" width="1.1484375" style="33" customWidth="1"/>
    <col min="12319" max="12544" width="6.8515625" style="33" customWidth="1"/>
    <col min="12545" max="12545" width="1.1484375" style="33" customWidth="1"/>
    <col min="12546" max="12546" width="2.28125" style="33" customWidth="1"/>
    <col min="12547" max="12547" width="1.1484375" style="33" customWidth="1"/>
    <col min="12548" max="12548" width="8.00390625" style="33" customWidth="1"/>
    <col min="12549" max="12549" width="1.1484375" style="33" customWidth="1"/>
    <col min="12550" max="12550" width="1.421875" style="33" customWidth="1"/>
    <col min="12551" max="12551" width="5.28125" style="33" customWidth="1"/>
    <col min="12552" max="12552" width="1.28515625" style="33" customWidth="1"/>
    <col min="12553" max="12553" width="4.28125" style="33" customWidth="1"/>
    <col min="12554" max="12554" width="23.28125" style="33" customWidth="1"/>
    <col min="12555" max="12555" width="2.140625" style="33" customWidth="1"/>
    <col min="12556" max="12556" width="3.57421875" style="33" customWidth="1"/>
    <col min="12557" max="12557" width="3.7109375" style="33" customWidth="1"/>
    <col min="12558" max="12559" width="0.9921875" style="33" customWidth="1"/>
    <col min="12560" max="12560" width="12.00390625" style="33" customWidth="1"/>
    <col min="12561" max="12561" width="1.28515625" style="33" customWidth="1"/>
    <col min="12562" max="12562" width="5.8515625" style="33" customWidth="1"/>
    <col min="12563" max="12563" width="4.7109375" style="33" customWidth="1"/>
    <col min="12564" max="12564" width="0.9921875" style="33" customWidth="1"/>
    <col min="12565" max="12565" width="1.421875" style="33" customWidth="1"/>
    <col min="12566" max="12566" width="2.57421875" style="33" customWidth="1"/>
    <col min="12567" max="12567" width="3.140625" style="33" customWidth="1"/>
    <col min="12568" max="12568" width="0.9921875" style="33" customWidth="1"/>
    <col min="12569" max="12569" width="3.28125" style="33" customWidth="1"/>
    <col min="12570" max="12570" width="1.421875" style="33" customWidth="1"/>
    <col min="12571" max="12571" width="1.8515625" style="33" customWidth="1"/>
    <col min="12572" max="12572" width="1.1484375" style="33" customWidth="1"/>
    <col min="12573" max="12573" width="3.140625" style="33" customWidth="1"/>
    <col min="12574" max="12574" width="1.1484375" style="33" customWidth="1"/>
    <col min="12575" max="12800" width="6.8515625" style="33" customWidth="1"/>
    <col min="12801" max="12801" width="1.1484375" style="33" customWidth="1"/>
    <col min="12802" max="12802" width="2.28125" style="33" customWidth="1"/>
    <col min="12803" max="12803" width="1.1484375" style="33" customWidth="1"/>
    <col min="12804" max="12804" width="8.00390625" style="33" customWidth="1"/>
    <col min="12805" max="12805" width="1.1484375" style="33" customWidth="1"/>
    <col min="12806" max="12806" width="1.421875" style="33" customWidth="1"/>
    <col min="12807" max="12807" width="5.28125" style="33" customWidth="1"/>
    <col min="12808" max="12808" width="1.28515625" style="33" customWidth="1"/>
    <col min="12809" max="12809" width="4.28125" style="33" customWidth="1"/>
    <col min="12810" max="12810" width="23.28125" style="33" customWidth="1"/>
    <col min="12811" max="12811" width="2.140625" style="33" customWidth="1"/>
    <col min="12812" max="12812" width="3.57421875" style="33" customWidth="1"/>
    <col min="12813" max="12813" width="3.7109375" style="33" customWidth="1"/>
    <col min="12814" max="12815" width="0.9921875" style="33" customWidth="1"/>
    <col min="12816" max="12816" width="12.00390625" style="33" customWidth="1"/>
    <col min="12817" max="12817" width="1.28515625" style="33" customWidth="1"/>
    <col min="12818" max="12818" width="5.8515625" style="33" customWidth="1"/>
    <col min="12819" max="12819" width="4.7109375" style="33" customWidth="1"/>
    <col min="12820" max="12820" width="0.9921875" style="33" customWidth="1"/>
    <col min="12821" max="12821" width="1.421875" style="33" customWidth="1"/>
    <col min="12822" max="12822" width="2.57421875" style="33" customWidth="1"/>
    <col min="12823" max="12823" width="3.140625" style="33" customWidth="1"/>
    <col min="12824" max="12824" width="0.9921875" style="33" customWidth="1"/>
    <col min="12825" max="12825" width="3.28125" style="33" customWidth="1"/>
    <col min="12826" max="12826" width="1.421875" style="33" customWidth="1"/>
    <col min="12827" max="12827" width="1.8515625" style="33" customWidth="1"/>
    <col min="12828" max="12828" width="1.1484375" style="33" customWidth="1"/>
    <col min="12829" max="12829" width="3.140625" style="33" customWidth="1"/>
    <col min="12830" max="12830" width="1.1484375" style="33" customWidth="1"/>
    <col min="12831" max="13056" width="6.8515625" style="33" customWidth="1"/>
    <col min="13057" max="13057" width="1.1484375" style="33" customWidth="1"/>
    <col min="13058" max="13058" width="2.28125" style="33" customWidth="1"/>
    <col min="13059" max="13059" width="1.1484375" style="33" customWidth="1"/>
    <col min="13060" max="13060" width="8.00390625" style="33" customWidth="1"/>
    <col min="13061" max="13061" width="1.1484375" style="33" customWidth="1"/>
    <col min="13062" max="13062" width="1.421875" style="33" customWidth="1"/>
    <col min="13063" max="13063" width="5.28125" style="33" customWidth="1"/>
    <col min="13064" max="13064" width="1.28515625" style="33" customWidth="1"/>
    <col min="13065" max="13065" width="4.28125" style="33" customWidth="1"/>
    <col min="13066" max="13066" width="23.28125" style="33" customWidth="1"/>
    <col min="13067" max="13067" width="2.140625" style="33" customWidth="1"/>
    <col min="13068" max="13068" width="3.57421875" style="33" customWidth="1"/>
    <col min="13069" max="13069" width="3.7109375" style="33" customWidth="1"/>
    <col min="13070" max="13071" width="0.9921875" style="33" customWidth="1"/>
    <col min="13072" max="13072" width="12.00390625" style="33" customWidth="1"/>
    <col min="13073" max="13073" width="1.28515625" style="33" customWidth="1"/>
    <col min="13074" max="13074" width="5.8515625" style="33" customWidth="1"/>
    <col min="13075" max="13075" width="4.7109375" style="33" customWidth="1"/>
    <col min="13076" max="13076" width="0.9921875" style="33" customWidth="1"/>
    <col min="13077" max="13077" width="1.421875" style="33" customWidth="1"/>
    <col min="13078" max="13078" width="2.57421875" style="33" customWidth="1"/>
    <col min="13079" max="13079" width="3.140625" style="33" customWidth="1"/>
    <col min="13080" max="13080" width="0.9921875" style="33" customWidth="1"/>
    <col min="13081" max="13081" width="3.28125" style="33" customWidth="1"/>
    <col min="13082" max="13082" width="1.421875" style="33" customWidth="1"/>
    <col min="13083" max="13083" width="1.8515625" style="33" customWidth="1"/>
    <col min="13084" max="13084" width="1.1484375" style="33" customWidth="1"/>
    <col min="13085" max="13085" width="3.140625" style="33" customWidth="1"/>
    <col min="13086" max="13086" width="1.1484375" style="33" customWidth="1"/>
    <col min="13087" max="13312" width="6.8515625" style="33" customWidth="1"/>
    <col min="13313" max="13313" width="1.1484375" style="33" customWidth="1"/>
    <col min="13314" max="13314" width="2.28125" style="33" customWidth="1"/>
    <col min="13315" max="13315" width="1.1484375" style="33" customWidth="1"/>
    <col min="13316" max="13316" width="8.00390625" style="33" customWidth="1"/>
    <col min="13317" max="13317" width="1.1484375" style="33" customWidth="1"/>
    <col min="13318" max="13318" width="1.421875" style="33" customWidth="1"/>
    <col min="13319" max="13319" width="5.28125" style="33" customWidth="1"/>
    <col min="13320" max="13320" width="1.28515625" style="33" customWidth="1"/>
    <col min="13321" max="13321" width="4.28125" style="33" customWidth="1"/>
    <col min="13322" max="13322" width="23.28125" style="33" customWidth="1"/>
    <col min="13323" max="13323" width="2.140625" style="33" customWidth="1"/>
    <col min="13324" max="13324" width="3.57421875" style="33" customWidth="1"/>
    <col min="13325" max="13325" width="3.7109375" style="33" customWidth="1"/>
    <col min="13326" max="13327" width="0.9921875" style="33" customWidth="1"/>
    <col min="13328" max="13328" width="12.00390625" style="33" customWidth="1"/>
    <col min="13329" max="13329" width="1.28515625" style="33" customWidth="1"/>
    <col min="13330" max="13330" width="5.8515625" style="33" customWidth="1"/>
    <col min="13331" max="13331" width="4.7109375" style="33" customWidth="1"/>
    <col min="13332" max="13332" width="0.9921875" style="33" customWidth="1"/>
    <col min="13333" max="13333" width="1.421875" style="33" customWidth="1"/>
    <col min="13334" max="13334" width="2.57421875" style="33" customWidth="1"/>
    <col min="13335" max="13335" width="3.140625" style="33" customWidth="1"/>
    <col min="13336" max="13336" width="0.9921875" style="33" customWidth="1"/>
    <col min="13337" max="13337" width="3.28125" style="33" customWidth="1"/>
    <col min="13338" max="13338" width="1.421875" style="33" customWidth="1"/>
    <col min="13339" max="13339" width="1.8515625" style="33" customWidth="1"/>
    <col min="13340" max="13340" width="1.1484375" style="33" customWidth="1"/>
    <col min="13341" max="13341" width="3.140625" style="33" customWidth="1"/>
    <col min="13342" max="13342" width="1.1484375" style="33" customWidth="1"/>
    <col min="13343" max="13568" width="6.8515625" style="33" customWidth="1"/>
    <col min="13569" max="13569" width="1.1484375" style="33" customWidth="1"/>
    <col min="13570" max="13570" width="2.28125" style="33" customWidth="1"/>
    <col min="13571" max="13571" width="1.1484375" style="33" customWidth="1"/>
    <col min="13572" max="13572" width="8.00390625" style="33" customWidth="1"/>
    <col min="13573" max="13573" width="1.1484375" style="33" customWidth="1"/>
    <col min="13574" max="13574" width="1.421875" style="33" customWidth="1"/>
    <col min="13575" max="13575" width="5.28125" style="33" customWidth="1"/>
    <col min="13576" max="13576" width="1.28515625" style="33" customWidth="1"/>
    <col min="13577" max="13577" width="4.28125" style="33" customWidth="1"/>
    <col min="13578" max="13578" width="23.28125" style="33" customWidth="1"/>
    <col min="13579" max="13579" width="2.140625" style="33" customWidth="1"/>
    <col min="13580" max="13580" width="3.57421875" style="33" customWidth="1"/>
    <col min="13581" max="13581" width="3.7109375" style="33" customWidth="1"/>
    <col min="13582" max="13583" width="0.9921875" style="33" customWidth="1"/>
    <col min="13584" max="13584" width="12.00390625" style="33" customWidth="1"/>
    <col min="13585" max="13585" width="1.28515625" style="33" customWidth="1"/>
    <col min="13586" max="13586" width="5.8515625" style="33" customWidth="1"/>
    <col min="13587" max="13587" width="4.7109375" style="33" customWidth="1"/>
    <col min="13588" max="13588" width="0.9921875" style="33" customWidth="1"/>
    <col min="13589" max="13589" width="1.421875" style="33" customWidth="1"/>
    <col min="13590" max="13590" width="2.57421875" style="33" customWidth="1"/>
    <col min="13591" max="13591" width="3.140625" style="33" customWidth="1"/>
    <col min="13592" max="13592" width="0.9921875" style="33" customWidth="1"/>
    <col min="13593" max="13593" width="3.28125" style="33" customWidth="1"/>
    <col min="13594" max="13594" width="1.421875" style="33" customWidth="1"/>
    <col min="13595" max="13595" width="1.8515625" style="33" customWidth="1"/>
    <col min="13596" max="13596" width="1.1484375" style="33" customWidth="1"/>
    <col min="13597" max="13597" width="3.140625" style="33" customWidth="1"/>
    <col min="13598" max="13598" width="1.1484375" style="33" customWidth="1"/>
    <col min="13599" max="13824" width="6.8515625" style="33" customWidth="1"/>
    <col min="13825" max="13825" width="1.1484375" style="33" customWidth="1"/>
    <col min="13826" max="13826" width="2.28125" style="33" customWidth="1"/>
    <col min="13827" max="13827" width="1.1484375" style="33" customWidth="1"/>
    <col min="13828" max="13828" width="8.00390625" style="33" customWidth="1"/>
    <col min="13829" max="13829" width="1.1484375" style="33" customWidth="1"/>
    <col min="13830" max="13830" width="1.421875" style="33" customWidth="1"/>
    <col min="13831" max="13831" width="5.28125" style="33" customWidth="1"/>
    <col min="13832" max="13832" width="1.28515625" style="33" customWidth="1"/>
    <col min="13833" max="13833" width="4.28125" style="33" customWidth="1"/>
    <col min="13834" max="13834" width="23.28125" style="33" customWidth="1"/>
    <col min="13835" max="13835" width="2.140625" style="33" customWidth="1"/>
    <col min="13836" max="13836" width="3.57421875" style="33" customWidth="1"/>
    <col min="13837" max="13837" width="3.7109375" style="33" customWidth="1"/>
    <col min="13838" max="13839" width="0.9921875" style="33" customWidth="1"/>
    <col min="13840" max="13840" width="12.00390625" style="33" customWidth="1"/>
    <col min="13841" max="13841" width="1.28515625" style="33" customWidth="1"/>
    <col min="13842" max="13842" width="5.8515625" style="33" customWidth="1"/>
    <col min="13843" max="13843" width="4.7109375" style="33" customWidth="1"/>
    <col min="13844" max="13844" width="0.9921875" style="33" customWidth="1"/>
    <col min="13845" max="13845" width="1.421875" style="33" customWidth="1"/>
    <col min="13846" max="13846" width="2.57421875" style="33" customWidth="1"/>
    <col min="13847" max="13847" width="3.140625" style="33" customWidth="1"/>
    <col min="13848" max="13848" width="0.9921875" style="33" customWidth="1"/>
    <col min="13849" max="13849" width="3.28125" style="33" customWidth="1"/>
    <col min="13850" max="13850" width="1.421875" style="33" customWidth="1"/>
    <col min="13851" max="13851" width="1.8515625" style="33" customWidth="1"/>
    <col min="13852" max="13852" width="1.1484375" style="33" customWidth="1"/>
    <col min="13853" max="13853" width="3.140625" style="33" customWidth="1"/>
    <col min="13854" max="13854" width="1.1484375" style="33" customWidth="1"/>
    <col min="13855" max="14080" width="6.8515625" style="33" customWidth="1"/>
    <col min="14081" max="14081" width="1.1484375" style="33" customWidth="1"/>
    <col min="14082" max="14082" width="2.28125" style="33" customWidth="1"/>
    <col min="14083" max="14083" width="1.1484375" style="33" customWidth="1"/>
    <col min="14084" max="14084" width="8.00390625" style="33" customWidth="1"/>
    <col min="14085" max="14085" width="1.1484375" style="33" customWidth="1"/>
    <col min="14086" max="14086" width="1.421875" style="33" customWidth="1"/>
    <col min="14087" max="14087" width="5.28125" style="33" customWidth="1"/>
    <col min="14088" max="14088" width="1.28515625" style="33" customWidth="1"/>
    <col min="14089" max="14089" width="4.28125" style="33" customWidth="1"/>
    <col min="14090" max="14090" width="23.28125" style="33" customWidth="1"/>
    <col min="14091" max="14091" width="2.140625" style="33" customWidth="1"/>
    <col min="14092" max="14092" width="3.57421875" style="33" customWidth="1"/>
    <col min="14093" max="14093" width="3.7109375" style="33" customWidth="1"/>
    <col min="14094" max="14095" width="0.9921875" style="33" customWidth="1"/>
    <col min="14096" max="14096" width="12.00390625" style="33" customWidth="1"/>
    <col min="14097" max="14097" width="1.28515625" style="33" customWidth="1"/>
    <col min="14098" max="14098" width="5.8515625" style="33" customWidth="1"/>
    <col min="14099" max="14099" width="4.7109375" style="33" customWidth="1"/>
    <col min="14100" max="14100" width="0.9921875" style="33" customWidth="1"/>
    <col min="14101" max="14101" width="1.421875" style="33" customWidth="1"/>
    <col min="14102" max="14102" width="2.57421875" style="33" customWidth="1"/>
    <col min="14103" max="14103" width="3.140625" style="33" customWidth="1"/>
    <col min="14104" max="14104" width="0.9921875" style="33" customWidth="1"/>
    <col min="14105" max="14105" width="3.28125" style="33" customWidth="1"/>
    <col min="14106" max="14106" width="1.421875" style="33" customWidth="1"/>
    <col min="14107" max="14107" width="1.8515625" style="33" customWidth="1"/>
    <col min="14108" max="14108" width="1.1484375" style="33" customWidth="1"/>
    <col min="14109" max="14109" width="3.140625" style="33" customWidth="1"/>
    <col min="14110" max="14110" width="1.1484375" style="33" customWidth="1"/>
    <col min="14111" max="14336" width="6.8515625" style="33" customWidth="1"/>
    <col min="14337" max="14337" width="1.1484375" style="33" customWidth="1"/>
    <col min="14338" max="14338" width="2.28125" style="33" customWidth="1"/>
    <col min="14339" max="14339" width="1.1484375" style="33" customWidth="1"/>
    <col min="14340" max="14340" width="8.00390625" style="33" customWidth="1"/>
    <col min="14341" max="14341" width="1.1484375" style="33" customWidth="1"/>
    <col min="14342" max="14342" width="1.421875" style="33" customWidth="1"/>
    <col min="14343" max="14343" width="5.28125" style="33" customWidth="1"/>
    <col min="14344" max="14344" width="1.28515625" style="33" customWidth="1"/>
    <col min="14345" max="14345" width="4.28125" style="33" customWidth="1"/>
    <col min="14346" max="14346" width="23.28125" style="33" customWidth="1"/>
    <col min="14347" max="14347" width="2.140625" style="33" customWidth="1"/>
    <col min="14348" max="14348" width="3.57421875" style="33" customWidth="1"/>
    <col min="14349" max="14349" width="3.7109375" style="33" customWidth="1"/>
    <col min="14350" max="14351" width="0.9921875" style="33" customWidth="1"/>
    <col min="14352" max="14352" width="12.00390625" style="33" customWidth="1"/>
    <col min="14353" max="14353" width="1.28515625" style="33" customWidth="1"/>
    <col min="14354" max="14354" width="5.8515625" style="33" customWidth="1"/>
    <col min="14355" max="14355" width="4.7109375" style="33" customWidth="1"/>
    <col min="14356" max="14356" width="0.9921875" style="33" customWidth="1"/>
    <col min="14357" max="14357" width="1.421875" style="33" customWidth="1"/>
    <col min="14358" max="14358" width="2.57421875" style="33" customWidth="1"/>
    <col min="14359" max="14359" width="3.140625" style="33" customWidth="1"/>
    <col min="14360" max="14360" width="0.9921875" style="33" customWidth="1"/>
    <col min="14361" max="14361" width="3.28125" style="33" customWidth="1"/>
    <col min="14362" max="14362" width="1.421875" style="33" customWidth="1"/>
    <col min="14363" max="14363" width="1.8515625" style="33" customWidth="1"/>
    <col min="14364" max="14364" width="1.1484375" style="33" customWidth="1"/>
    <col min="14365" max="14365" width="3.140625" style="33" customWidth="1"/>
    <col min="14366" max="14366" width="1.1484375" style="33" customWidth="1"/>
    <col min="14367" max="14592" width="6.8515625" style="33" customWidth="1"/>
    <col min="14593" max="14593" width="1.1484375" style="33" customWidth="1"/>
    <col min="14594" max="14594" width="2.28125" style="33" customWidth="1"/>
    <col min="14595" max="14595" width="1.1484375" style="33" customWidth="1"/>
    <col min="14596" max="14596" width="8.00390625" style="33" customWidth="1"/>
    <col min="14597" max="14597" width="1.1484375" style="33" customWidth="1"/>
    <col min="14598" max="14598" width="1.421875" style="33" customWidth="1"/>
    <col min="14599" max="14599" width="5.28125" style="33" customWidth="1"/>
    <col min="14600" max="14600" width="1.28515625" style="33" customWidth="1"/>
    <col min="14601" max="14601" width="4.28125" style="33" customWidth="1"/>
    <col min="14602" max="14602" width="23.28125" style="33" customWidth="1"/>
    <col min="14603" max="14603" width="2.140625" style="33" customWidth="1"/>
    <col min="14604" max="14604" width="3.57421875" style="33" customWidth="1"/>
    <col min="14605" max="14605" width="3.7109375" style="33" customWidth="1"/>
    <col min="14606" max="14607" width="0.9921875" style="33" customWidth="1"/>
    <col min="14608" max="14608" width="12.00390625" style="33" customWidth="1"/>
    <col min="14609" max="14609" width="1.28515625" style="33" customWidth="1"/>
    <col min="14610" max="14610" width="5.8515625" style="33" customWidth="1"/>
    <col min="14611" max="14611" width="4.7109375" style="33" customWidth="1"/>
    <col min="14612" max="14612" width="0.9921875" style="33" customWidth="1"/>
    <col min="14613" max="14613" width="1.421875" style="33" customWidth="1"/>
    <col min="14614" max="14614" width="2.57421875" style="33" customWidth="1"/>
    <col min="14615" max="14615" width="3.140625" style="33" customWidth="1"/>
    <col min="14616" max="14616" width="0.9921875" style="33" customWidth="1"/>
    <col min="14617" max="14617" width="3.28125" style="33" customWidth="1"/>
    <col min="14618" max="14618" width="1.421875" style="33" customWidth="1"/>
    <col min="14619" max="14619" width="1.8515625" style="33" customWidth="1"/>
    <col min="14620" max="14620" width="1.1484375" style="33" customWidth="1"/>
    <col min="14621" max="14621" width="3.140625" style="33" customWidth="1"/>
    <col min="14622" max="14622" width="1.1484375" style="33" customWidth="1"/>
    <col min="14623" max="14848" width="6.8515625" style="33" customWidth="1"/>
    <col min="14849" max="14849" width="1.1484375" style="33" customWidth="1"/>
    <col min="14850" max="14850" width="2.28125" style="33" customWidth="1"/>
    <col min="14851" max="14851" width="1.1484375" style="33" customWidth="1"/>
    <col min="14852" max="14852" width="8.00390625" style="33" customWidth="1"/>
    <col min="14853" max="14853" width="1.1484375" style="33" customWidth="1"/>
    <col min="14854" max="14854" width="1.421875" style="33" customWidth="1"/>
    <col min="14855" max="14855" width="5.28125" style="33" customWidth="1"/>
    <col min="14856" max="14856" width="1.28515625" style="33" customWidth="1"/>
    <col min="14857" max="14857" width="4.28125" style="33" customWidth="1"/>
    <col min="14858" max="14858" width="23.28125" style="33" customWidth="1"/>
    <col min="14859" max="14859" width="2.140625" style="33" customWidth="1"/>
    <col min="14860" max="14860" width="3.57421875" style="33" customWidth="1"/>
    <col min="14861" max="14861" width="3.7109375" style="33" customWidth="1"/>
    <col min="14862" max="14863" width="0.9921875" style="33" customWidth="1"/>
    <col min="14864" max="14864" width="12.00390625" style="33" customWidth="1"/>
    <col min="14865" max="14865" width="1.28515625" style="33" customWidth="1"/>
    <col min="14866" max="14866" width="5.8515625" style="33" customWidth="1"/>
    <col min="14867" max="14867" width="4.7109375" style="33" customWidth="1"/>
    <col min="14868" max="14868" width="0.9921875" style="33" customWidth="1"/>
    <col min="14869" max="14869" width="1.421875" style="33" customWidth="1"/>
    <col min="14870" max="14870" width="2.57421875" style="33" customWidth="1"/>
    <col min="14871" max="14871" width="3.140625" style="33" customWidth="1"/>
    <col min="14872" max="14872" width="0.9921875" style="33" customWidth="1"/>
    <col min="14873" max="14873" width="3.28125" style="33" customWidth="1"/>
    <col min="14874" max="14874" width="1.421875" style="33" customWidth="1"/>
    <col min="14875" max="14875" width="1.8515625" style="33" customWidth="1"/>
    <col min="14876" max="14876" width="1.1484375" style="33" customWidth="1"/>
    <col min="14877" max="14877" width="3.140625" style="33" customWidth="1"/>
    <col min="14878" max="14878" width="1.1484375" style="33" customWidth="1"/>
    <col min="14879" max="15104" width="6.8515625" style="33" customWidth="1"/>
    <col min="15105" max="15105" width="1.1484375" style="33" customWidth="1"/>
    <col min="15106" max="15106" width="2.28125" style="33" customWidth="1"/>
    <col min="15107" max="15107" width="1.1484375" style="33" customWidth="1"/>
    <col min="15108" max="15108" width="8.00390625" style="33" customWidth="1"/>
    <col min="15109" max="15109" width="1.1484375" style="33" customWidth="1"/>
    <col min="15110" max="15110" width="1.421875" style="33" customWidth="1"/>
    <col min="15111" max="15111" width="5.28125" style="33" customWidth="1"/>
    <col min="15112" max="15112" width="1.28515625" style="33" customWidth="1"/>
    <col min="15113" max="15113" width="4.28125" style="33" customWidth="1"/>
    <col min="15114" max="15114" width="23.28125" style="33" customWidth="1"/>
    <col min="15115" max="15115" width="2.140625" style="33" customWidth="1"/>
    <col min="15116" max="15116" width="3.57421875" style="33" customWidth="1"/>
    <col min="15117" max="15117" width="3.7109375" style="33" customWidth="1"/>
    <col min="15118" max="15119" width="0.9921875" style="33" customWidth="1"/>
    <col min="15120" max="15120" width="12.00390625" style="33" customWidth="1"/>
    <col min="15121" max="15121" width="1.28515625" style="33" customWidth="1"/>
    <col min="15122" max="15122" width="5.8515625" style="33" customWidth="1"/>
    <col min="15123" max="15123" width="4.7109375" style="33" customWidth="1"/>
    <col min="15124" max="15124" width="0.9921875" style="33" customWidth="1"/>
    <col min="15125" max="15125" width="1.421875" style="33" customWidth="1"/>
    <col min="15126" max="15126" width="2.57421875" style="33" customWidth="1"/>
    <col min="15127" max="15127" width="3.140625" style="33" customWidth="1"/>
    <col min="15128" max="15128" width="0.9921875" style="33" customWidth="1"/>
    <col min="15129" max="15129" width="3.28125" style="33" customWidth="1"/>
    <col min="15130" max="15130" width="1.421875" style="33" customWidth="1"/>
    <col min="15131" max="15131" width="1.8515625" style="33" customWidth="1"/>
    <col min="15132" max="15132" width="1.1484375" style="33" customWidth="1"/>
    <col min="15133" max="15133" width="3.140625" style="33" customWidth="1"/>
    <col min="15134" max="15134" width="1.1484375" style="33" customWidth="1"/>
    <col min="15135" max="15360" width="6.8515625" style="33" customWidth="1"/>
    <col min="15361" max="15361" width="1.1484375" style="33" customWidth="1"/>
    <col min="15362" max="15362" width="2.28125" style="33" customWidth="1"/>
    <col min="15363" max="15363" width="1.1484375" style="33" customWidth="1"/>
    <col min="15364" max="15364" width="8.00390625" style="33" customWidth="1"/>
    <col min="15365" max="15365" width="1.1484375" style="33" customWidth="1"/>
    <col min="15366" max="15366" width="1.421875" style="33" customWidth="1"/>
    <col min="15367" max="15367" width="5.28125" style="33" customWidth="1"/>
    <col min="15368" max="15368" width="1.28515625" style="33" customWidth="1"/>
    <col min="15369" max="15369" width="4.28125" style="33" customWidth="1"/>
    <col min="15370" max="15370" width="23.28125" style="33" customWidth="1"/>
    <col min="15371" max="15371" width="2.140625" style="33" customWidth="1"/>
    <col min="15372" max="15372" width="3.57421875" style="33" customWidth="1"/>
    <col min="15373" max="15373" width="3.7109375" style="33" customWidth="1"/>
    <col min="15374" max="15375" width="0.9921875" style="33" customWidth="1"/>
    <col min="15376" max="15376" width="12.00390625" style="33" customWidth="1"/>
    <col min="15377" max="15377" width="1.28515625" style="33" customWidth="1"/>
    <col min="15378" max="15378" width="5.8515625" style="33" customWidth="1"/>
    <col min="15379" max="15379" width="4.7109375" style="33" customWidth="1"/>
    <col min="15380" max="15380" width="0.9921875" style="33" customWidth="1"/>
    <col min="15381" max="15381" width="1.421875" style="33" customWidth="1"/>
    <col min="15382" max="15382" width="2.57421875" style="33" customWidth="1"/>
    <col min="15383" max="15383" width="3.140625" style="33" customWidth="1"/>
    <col min="15384" max="15384" width="0.9921875" style="33" customWidth="1"/>
    <col min="15385" max="15385" width="3.28125" style="33" customWidth="1"/>
    <col min="15386" max="15386" width="1.421875" style="33" customWidth="1"/>
    <col min="15387" max="15387" width="1.8515625" style="33" customWidth="1"/>
    <col min="15388" max="15388" width="1.1484375" style="33" customWidth="1"/>
    <col min="15389" max="15389" width="3.140625" style="33" customWidth="1"/>
    <col min="15390" max="15390" width="1.1484375" style="33" customWidth="1"/>
    <col min="15391" max="15616" width="6.8515625" style="33" customWidth="1"/>
    <col min="15617" max="15617" width="1.1484375" style="33" customWidth="1"/>
    <col min="15618" max="15618" width="2.28125" style="33" customWidth="1"/>
    <col min="15619" max="15619" width="1.1484375" style="33" customWidth="1"/>
    <col min="15620" max="15620" width="8.00390625" style="33" customWidth="1"/>
    <col min="15621" max="15621" width="1.1484375" style="33" customWidth="1"/>
    <col min="15622" max="15622" width="1.421875" style="33" customWidth="1"/>
    <col min="15623" max="15623" width="5.28125" style="33" customWidth="1"/>
    <col min="15624" max="15624" width="1.28515625" style="33" customWidth="1"/>
    <col min="15625" max="15625" width="4.28125" style="33" customWidth="1"/>
    <col min="15626" max="15626" width="23.28125" style="33" customWidth="1"/>
    <col min="15627" max="15627" width="2.140625" style="33" customWidth="1"/>
    <col min="15628" max="15628" width="3.57421875" style="33" customWidth="1"/>
    <col min="15629" max="15629" width="3.7109375" style="33" customWidth="1"/>
    <col min="15630" max="15631" width="0.9921875" style="33" customWidth="1"/>
    <col min="15632" max="15632" width="12.00390625" style="33" customWidth="1"/>
    <col min="15633" max="15633" width="1.28515625" style="33" customWidth="1"/>
    <col min="15634" max="15634" width="5.8515625" style="33" customWidth="1"/>
    <col min="15635" max="15635" width="4.7109375" style="33" customWidth="1"/>
    <col min="15636" max="15636" width="0.9921875" style="33" customWidth="1"/>
    <col min="15637" max="15637" width="1.421875" style="33" customWidth="1"/>
    <col min="15638" max="15638" width="2.57421875" style="33" customWidth="1"/>
    <col min="15639" max="15639" width="3.140625" style="33" customWidth="1"/>
    <col min="15640" max="15640" width="0.9921875" style="33" customWidth="1"/>
    <col min="15641" max="15641" width="3.28125" style="33" customWidth="1"/>
    <col min="15642" max="15642" width="1.421875" style="33" customWidth="1"/>
    <col min="15643" max="15643" width="1.8515625" style="33" customWidth="1"/>
    <col min="15644" max="15644" width="1.1484375" style="33" customWidth="1"/>
    <col min="15645" max="15645" width="3.140625" style="33" customWidth="1"/>
    <col min="15646" max="15646" width="1.1484375" style="33" customWidth="1"/>
    <col min="15647" max="15872" width="6.8515625" style="33" customWidth="1"/>
    <col min="15873" max="15873" width="1.1484375" style="33" customWidth="1"/>
    <col min="15874" max="15874" width="2.28125" style="33" customWidth="1"/>
    <col min="15875" max="15875" width="1.1484375" style="33" customWidth="1"/>
    <col min="15876" max="15876" width="8.00390625" style="33" customWidth="1"/>
    <col min="15877" max="15877" width="1.1484375" style="33" customWidth="1"/>
    <col min="15878" max="15878" width="1.421875" style="33" customWidth="1"/>
    <col min="15879" max="15879" width="5.28125" style="33" customWidth="1"/>
    <col min="15880" max="15880" width="1.28515625" style="33" customWidth="1"/>
    <col min="15881" max="15881" width="4.28125" style="33" customWidth="1"/>
    <col min="15882" max="15882" width="23.28125" style="33" customWidth="1"/>
    <col min="15883" max="15883" width="2.140625" style="33" customWidth="1"/>
    <col min="15884" max="15884" width="3.57421875" style="33" customWidth="1"/>
    <col min="15885" max="15885" width="3.7109375" style="33" customWidth="1"/>
    <col min="15886" max="15887" width="0.9921875" style="33" customWidth="1"/>
    <col min="15888" max="15888" width="12.00390625" style="33" customWidth="1"/>
    <col min="15889" max="15889" width="1.28515625" style="33" customWidth="1"/>
    <col min="15890" max="15890" width="5.8515625" style="33" customWidth="1"/>
    <col min="15891" max="15891" width="4.7109375" style="33" customWidth="1"/>
    <col min="15892" max="15892" width="0.9921875" style="33" customWidth="1"/>
    <col min="15893" max="15893" width="1.421875" style="33" customWidth="1"/>
    <col min="15894" max="15894" width="2.57421875" style="33" customWidth="1"/>
    <col min="15895" max="15895" width="3.140625" style="33" customWidth="1"/>
    <col min="15896" max="15896" width="0.9921875" style="33" customWidth="1"/>
    <col min="15897" max="15897" width="3.28125" style="33" customWidth="1"/>
    <col min="15898" max="15898" width="1.421875" style="33" customWidth="1"/>
    <col min="15899" max="15899" width="1.8515625" style="33" customWidth="1"/>
    <col min="15900" max="15900" width="1.1484375" style="33" customWidth="1"/>
    <col min="15901" max="15901" width="3.140625" style="33" customWidth="1"/>
    <col min="15902" max="15902" width="1.1484375" style="33" customWidth="1"/>
    <col min="15903" max="16128" width="6.8515625" style="33" customWidth="1"/>
    <col min="16129" max="16129" width="1.1484375" style="33" customWidth="1"/>
    <col min="16130" max="16130" width="2.28125" style="33" customWidth="1"/>
    <col min="16131" max="16131" width="1.1484375" style="33" customWidth="1"/>
    <col min="16132" max="16132" width="8.00390625" style="33" customWidth="1"/>
    <col min="16133" max="16133" width="1.1484375" style="33" customWidth="1"/>
    <col min="16134" max="16134" width="1.421875" style="33" customWidth="1"/>
    <col min="16135" max="16135" width="5.28125" style="33" customWidth="1"/>
    <col min="16136" max="16136" width="1.28515625" style="33" customWidth="1"/>
    <col min="16137" max="16137" width="4.28125" style="33" customWidth="1"/>
    <col min="16138" max="16138" width="23.28125" style="33" customWidth="1"/>
    <col min="16139" max="16139" width="2.140625" style="33" customWidth="1"/>
    <col min="16140" max="16140" width="3.57421875" style="33" customWidth="1"/>
    <col min="16141" max="16141" width="3.7109375" style="33" customWidth="1"/>
    <col min="16142" max="16143" width="0.9921875" style="33" customWidth="1"/>
    <col min="16144" max="16144" width="12.00390625" style="33" customWidth="1"/>
    <col min="16145" max="16145" width="1.28515625" style="33" customWidth="1"/>
    <col min="16146" max="16146" width="5.8515625" style="33" customWidth="1"/>
    <col min="16147" max="16147" width="4.7109375" style="33" customWidth="1"/>
    <col min="16148" max="16148" width="0.9921875" style="33" customWidth="1"/>
    <col min="16149" max="16149" width="1.421875" style="33" customWidth="1"/>
    <col min="16150" max="16150" width="2.57421875" style="33" customWidth="1"/>
    <col min="16151" max="16151" width="3.140625" style="33" customWidth="1"/>
    <col min="16152" max="16152" width="0.9921875" style="33" customWidth="1"/>
    <col min="16153" max="16153" width="3.28125" style="33" customWidth="1"/>
    <col min="16154" max="16154" width="1.421875" style="33" customWidth="1"/>
    <col min="16155" max="16155" width="1.8515625" style="33" customWidth="1"/>
    <col min="16156" max="16156" width="1.1484375" style="33" customWidth="1"/>
    <col min="16157" max="16157" width="3.140625" style="33" customWidth="1"/>
    <col min="16158" max="16158" width="1.1484375" style="33" customWidth="1"/>
    <col min="16159" max="16384" width="6.8515625" style="33" customWidth="1"/>
  </cols>
  <sheetData>
    <row r="1" ht="4.5" customHeight="1"/>
    <row r="2" spans="4:29" ht="15.75" customHeight="1">
      <c r="D2" s="34" t="s">
        <v>639</v>
      </c>
      <c r="F2" s="35" t="s">
        <v>2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Y2" s="36" t="s">
        <v>640</v>
      </c>
      <c r="Z2" s="36"/>
      <c r="AA2" s="36"/>
      <c r="AC2" s="37">
        <v>1</v>
      </c>
    </row>
    <row r="3" spans="3:29" ht="12" customHeight="1">
      <c r="C3" s="38" t="s">
        <v>641</v>
      </c>
      <c r="D3" s="38"/>
      <c r="E3" s="38"/>
      <c r="F3" s="38"/>
      <c r="R3" s="36" t="s">
        <v>642</v>
      </c>
      <c r="S3" s="39">
        <v>45061</v>
      </c>
      <c r="T3" s="39"/>
      <c r="U3" s="39"/>
      <c r="V3" s="39"/>
      <c r="X3" s="36" t="s">
        <v>643</v>
      </c>
      <c r="Y3" s="36"/>
      <c r="AA3" s="40">
        <v>0.5721527777777777</v>
      </c>
      <c r="AB3" s="40"/>
      <c r="AC3" s="40"/>
    </row>
    <row r="4" spans="18:25" ht="6" customHeight="1">
      <c r="R4" s="36"/>
      <c r="X4" s="36"/>
      <c r="Y4" s="36"/>
    </row>
    <row r="5" spans="2:29" ht="21" customHeight="1">
      <c r="B5" s="41" t="s">
        <v>644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ht="6" customHeight="1"/>
    <row r="7" spans="4:28" ht="19.5" customHeight="1">
      <c r="D7" s="42" t="s">
        <v>645</v>
      </c>
      <c r="E7" s="42"/>
      <c r="F7" s="42"/>
      <c r="G7" s="42"/>
      <c r="I7" s="43" t="s">
        <v>646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9:28" ht="12.75"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4:28" ht="18.75" customHeight="1">
      <c r="D9" s="44" t="s">
        <v>647</v>
      </c>
      <c r="E9" s="44"/>
      <c r="F9" s="44"/>
      <c r="G9" s="44"/>
      <c r="I9" s="45" t="s">
        <v>648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</row>
    <row r="10" spans="9:28" ht="10.5" customHeight="1"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</row>
    <row r="11" spans="12:29" ht="12.75">
      <c r="L11" s="46" t="s">
        <v>649</v>
      </c>
      <c r="M11" s="46"/>
      <c r="N11" s="46"/>
      <c r="O11" s="46"/>
      <c r="P11" s="46"/>
      <c r="Q11" s="46"/>
      <c r="R11" s="46"/>
      <c r="S11" s="46"/>
      <c r="U11" s="46" t="s">
        <v>650</v>
      </c>
      <c r="V11" s="46"/>
      <c r="W11" s="46"/>
      <c r="X11" s="46"/>
      <c r="Y11" s="46"/>
      <c r="Z11" s="46"/>
      <c r="AA11" s="46"/>
      <c r="AB11" s="46"/>
      <c r="AC11" s="46"/>
    </row>
    <row r="12" spans="12:29" ht="12.75">
      <c r="L12" s="46" t="s">
        <v>651</v>
      </c>
      <c r="M12" s="46"/>
      <c r="N12" s="46"/>
      <c r="O12" s="46"/>
      <c r="P12" s="46"/>
      <c r="Q12" s="46"/>
      <c r="R12" s="46"/>
      <c r="S12" s="46"/>
      <c r="U12" s="56">
        <f>SUM(Y20:AC55)</f>
        <v>0</v>
      </c>
      <c r="V12" s="46"/>
      <c r="W12" s="46"/>
      <c r="X12" s="46"/>
      <c r="Y12" s="46"/>
      <c r="Z12" s="46"/>
      <c r="AA12" s="46"/>
      <c r="AB12" s="46"/>
      <c r="AC12" s="46"/>
    </row>
    <row r="13" ht="6" customHeight="1"/>
    <row r="14" spans="2:13" ht="12.75">
      <c r="B14" s="47" t="s">
        <v>652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7:30" ht="14.25" customHeight="1">
      <c r="G15" s="48" t="s">
        <v>653</v>
      </c>
      <c r="H15" s="48"/>
      <c r="I15" s="48"/>
      <c r="J15" s="48"/>
      <c r="K15" s="48"/>
      <c r="L15" s="48"/>
      <c r="M15" s="48"/>
      <c r="P15" s="49" t="s">
        <v>654</v>
      </c>
      <c r="R15" s="50" t="s">
        <v>655</v>
      </c>
      <c r="S15" s="50"/>
      <c r="Y15" s="51" t="s">
        <v>656</v>
      </c>
      <c r="Z15" s="51"/>
      <c r="AA15" s="51"/>
      <c r="AB15" s="51"/>
      <c r="AC15" s="51"/>
      <c r="AD15" s="51"/>
    </row>
    <row r="16" ht="6" customHeight="1"/>
    <row r="17" spans="2:14" ht="12.75">
      <c r="B17" s="52" t="s">
        <v>657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ht="11.25" customHeight="1"/>
    <row r="19" spans="2:13" ht="10.5" customHeight="1">
      <c r="B19" s="53" t="s">
        <v>14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7:29" ht="14.25" customHeight="1">
      <c r="G20" s="38" t="s">
        <v>15</v>
      </c>
      <c r="H20" s="38"/>
      <c r="I20" s="38"/>
      <c r="J20" s="38"/>
      <c r="K20" s="38"/>
      <c r="L20" s="38"/>
      <c r="M20" s="38"/>
      <c r="Y20" s="54">
        <f>'SO 101.1'!I3</f>
        <v>0</v>
      </c>
      <c r="Z20" s="55"/>
      <c r="AA20" s="55"/>
      <c r="AB20" s="55"/>
      <c r="AC20" s="55"/>
    </row>
    <row r="21" ht="9" customHeight="1"/>
    <row r="22" spans="2:14" ht="12.75">
      <c r="B22" s="52" t="s">
        <v>658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ht="11.25" customHeight="1"/>
    <row r="24" spans="2:13" ht="10.5" customHeight="1">
      <c r="B24" s="53" t="s">
        <v>275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7:29" ht="14.25" customHeight="1">
      <c r="G25" s="38" t="s">
        <v>276</v>
      </c>
      <c r="H25" s="38"/>
      <c r="I25" s="38"/>
      <c r="J25" s="38"/>
      <c r="K25" s="38"/>
      <c r="L25" s="38"/>
      <c r="M25" s="38"/>
      <c r="Y25" s="54">
        <f>'SO 101.2'!I3</f>
        <v>0</v>
      </c>
      <c r="Z25" s="55"/>
      <c r="AA25" s="55"/>
      <c r="AB25" s="55"/>
      <c r="AC25" s="55"/>
    </row>
    <row r="26" ht="9" customHeight="1"/>
    <row r="27" spans="2:14" ht="12.75">
      <c r="B27" s="52" t="s">
        <v>659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ht="11.25" customHeight="1"/>
    <row r="29" spans="2:13" ht="10.5" customHeight="1">
      <c r="B29" s="53" t="s">
        <v>385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</row>
    <row r="30" spans="7:29" ht="14.25" customHeight="1">
      <c r="G30" s="38" t="s">
        <v>386</v>
      </c>
      <c r="H30" s="38"/>
      <c r="I30" s="38"/>
      <c r="J30" s="38"/>
      <c r="K30" s="38"/>
      <c r="L30" s="38"/>
      <c r="M30" s="38"/>
      <c r="Y30" s="54">
        <f>'SO 102'!I3</f>
        <v>0</v>
      </c>
      <c r="Z30" s="55"/>
      <c r="AA30" s="55"/>
      <c r="AB30" s="55"/>
      <c r="AC30" s="55"/>
    </row>
    <row r="31" ht="9" customHeight="1"/>
    <row r="32" spans="2:14" ht="12.75">
      <c r="B32" s="52" t="s">
        <v>660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ht="11.25" customHeight="1"/>
    <row r="34" spans="2:13" ht="10.5" customHeight="1">
      <c r="B34" s="53" t="s">
        <v>490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7:29" ht="14.25" customHeight="1">
      <c r="G35" s="38" t="s">
        <v>491</v>
      </c>
      <c r="H35" s="38"/>
      <c r="I35" s="38"/>
      <c r="J35" s="38"/>
      <c r="K35" s="38"/>
      <c r="L35" s="38"/>
      <c r="M35" s="38"/>
      <c r="Y35" s="54">
        <f>'SO 111'!I3</f>
        <v>0</v>
      </c>
      <c r="Z35" s="55"/>
      <c r="AA35" s="55"/>
      <c r="AB35" s="55"/>
      <c r="AC35" s="55"/>
    </row>
    <row r="36" ht="9" customHeight="1"/>
    <row r="37" spans="2:14" ht="12.75">
      <c r="B37" s="52" t="s">
        <v>661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ht="11.25" customHeight="1"/>
    <row r="39" spans="2:13" ht="10.5" customHeight="1">
      <c r="B39" s="53" t="s">
        <v>573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7:29" ht="14.25" customHeight="1">
      <c r="G40" s="38" t="s">
        <v>574</v>
      </c>
      <c r="H40" s="38"/>
      <c r="I40" s="38"/>
      <c r="J40" s="38"/>
      <c r="K40" s="38"/>
      <c r="L40" s="38"/>
      <c r="M40" s="38"/>
      <c r="Y40" s="54">
        <f>'SO 112'!I3</f>
        <v>0</v>
      </c>
      <c r="Z40" s="55"/>
      <c r="AA40" s="55"/>
      <c r="AB40" s="55"/>
      <c r="AC40" s="55"/>
    </row>
    <row r="41" ht="9" customHeight="1"/>
    <row r="42" spans="2:14" ht="12.75">
      <c r="B42" s="52" t="s">
        <v>662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ht="11.25" customHeight="1"/>
    <row r="44" spans="2:13" ht="10.5" customHeight="1">
      <c r="B44" s="53" t="s">
        <v>581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7:29" ht="14.25" customHeight="1">
      <c r="G45" s="38" t="s">
        <v>582</v>
      </c>
      <c r="H45" s="38"/>
      <c r="I45" s="38"/>
      <c r="J45" s="38"/>
      <c r="K45" s="38"/>
      <c r="L45" s="38"/>
      <c r="M45" s="38"/>
      <c r="Y45" s="54">
        <f>'SO 113'!I3</f>
        <v>0</v>
      </c>
      <c r="Z45" s="55"/>
      <c r="AA45" s="55"/>
      <c r="AB45" s="55"/>
      <c r="AC45" s="55"/>
    </row>
    <row r="46" ht="9" customHeight="1"/>
    <row r="47" spans="2:14" ht="12.75">
      <c r="B47" s="52" t="s">
        <v>663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ht="11.25" customHeight="1"/>
    <row r="49" spans="2:13" ht="10.5" customHeight="1">
      <c r="B49" s="53" t="s">
        <v>626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</row>
    <row r="50" spans="7:29" ht="14.25" customHeight="1">
      <c r="G50" s="38" t="s">
        <v>627</v>
      </c>
      <c r="H50" s="38"/>
      <c r="I50" s="38"/>
      <c r="J50" s="38"/>
      <c r="K50" s="38"/>
      <c r="L50" s="38"/>
      <c r="M50" s="38"/>
      <c r="Y50" s="54">
        <f>'SO 151'!I3</f>
        <v>0</v>
      </c>
      <c r="Z50" s="55"/>
      <c r="AA50" s="55"/>
      <c r="AB50" s="55"/>
      <c r="AC50" s="55"/>
    </row>
    <row r="51" ht="9" customHeight="1"/>
    <row r="52" spans="2:14" ht="12.75">
      <c r="B52" s="52" t="s">
        <v>664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ht="11.25" customHeight="1"/>
    <row r="54" spans="2:13" ht="10.5" customHeight="1">
      <c r="B54" s="53" t="s">
        <v>633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7:29" ht="14.25" customHeight="1">
      <c r="G55" s="38" t="s">
        <v>634</v>
      </c>
      <c r="H55" s="38"/>
      <c r="I55" s="38"/>
      <c r="J55" s="38"/>
      <c r="K55" s="38"/>
      <c r="L55" s="38"/>
      <c r="M55" s="38"/>
      <c r="Y55" s="54">
        <f>'SO 170'!I3</f>
        <v>0</v>
      </c>
      <c r="Z55" s="55"/>
      <c r="AA55" s="55"/>
      <c r="AB55" s="55"/>
      <c r="AC55" s="55"/>
    </row>
    <row r="56" ht="9" customHeight="1"/>
  </sheetData>
  <mergeCells count="52">
    <mergeCell ref="G55:M55"/>
    <mergeCell ref="Y55:AC55"/>
    <mergeCell ref="B47:N47"/>
    <mergeCell ref="B49:M49"/>
    <mergeCell ref="G50:M50"/>
    <mergeCell ref="Y50:AC50"/>
    <mergeCell ref="B52:N52"/>
    <mergeCell ref="B54:M54"/>
    <mergeCell ref="G40:M40"/>
    <mergeCell ref="Y40:AC40"/>
    <mergeCell ref="B42:N42"/>
    <mergeCell ref="B44:M44"/>
    <mergeCell ref="G45:M45"/>
    <mergeCell ref="Y45:AC45"/>
    <mergeCell ref="B32:N32"/>
    <mergeCell ref="B34:M34"/>
    <mergeCell ref="G35:M35"/>
    <mergeCell ref="Y35:AC35"/>
    <mergeCell ref="B37:N37"/>
    <mergeCell ref="B39:M39"/>
    <mergeCell ref="G25:M25"/>
    <mergeCell ref="Y25:AC25"/>
    <mergeCell ref="B27:N27"/>
    <mergeCell ref="B29:M29"/>
    <mergeCell ref="G30:M30"/>
    <mergeCell ref="Y30:AC30"/>
    <mergeCell ref="B17:N17"/>
    <mergeCell ref="B19:M19"/>
    <mergeCell ref="G20:M20"/>
    <mergeCell ref="Y20:AC20"/>
    <mergeCell ref="B22:N22"/>
    <mergeCell ref="B24:M24"/>
    <mergeCell ref="L12:S12"/>
    <mergeCell ref="U12:AC12"/>
    <mergeCell ref="B14:M14"/>
    <mergeCell ref="G15:M15"/>
    <mergeCell ref="R15:S15"/>
    <mergeCell ref="Y15:AD15"/>
    <mergeCell ref="B5:AC5"/>
    <mergeCell ref="D7:G7"/>
    <mergeCell ref="I7:AB8"/>
    <mergeCell ref="D9:G9"/>
    <mergeCell ref="I9:AB10"/>
    <mergeCell ref="L11:S11"/>
    <mergeCell ref="U11:AC11"/>
    <mergeCell ref="F2:W2"/>
    <mergeCell ref="Y2:AA2"/>
    <mergeCell ref="C3:F3"/>
    <mergeCell ref="R3:R4"/>
    <mergeCell ref="S3:V3"/>
    <mergeCell ref="X3:Y4"/>
    <mergeCell ref="AA3:AC3"/>
  </mergeCells>
  <printOptions/>
  <pageMargins left="0.25" right="0.25" top="0.25" bottom="0.0020833333333333333" header="0" footer="0"/>
  <pageSetup fitToHeight="0" fitToWidth="0" horizontalDpi="600" verticalDpi="600" orientation="portrait" paperSize="9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87"/>
  <sheetViews>
    <sheetView workbookViewId="0" topLeftCell="A1">
      <pane ySplit="7" topLeftCell="A8" activePane="bottomLeft" state="frozen"/>
      <selection pane="bottomLeft" activeCell="S13" sqref="S1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4.9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0+O8+O45+O82+O147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14</v>
      </c>
      <c r="I3" s="32"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14</v>
      </c>
      <c r="D4" s="2"/>
      <c r="E4" s="15" t="s">
        <v>15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0+I9+I13+I17+I21+I25+I29+I33+I37+I41</f>
        <v>0</v>
      </c>
      <c r="R8">
        <f>0+O9+O13+O17+O21+O25+O29+O33+O37+O41</f>
        <v>0</v>
      </c>
    </row>
    <row r="9" spans="1:16" ht="25.5">
      <c r="A9" s="17" t="s">
        <v>35</v>
      </c>
      <c r="B9" s="21" t="s">
        <v>19</v>
      </c>
      <c r="C9" s="21" t="s">
        <v>36</v>
      </c>
      <c r="D9" s="17" t="s">
        <v>37</v>
      </c>
      <c r="E9" s="22" t="s">
        <v>38</v>
      </c>
      <c r="F9" s="23" t="s">
        <v>39</v>
      </c>
      <c r="G9" s="24">
        <v>3063.252</v>
      </c>
      <c r="H9" s="25">
        <v>0</v>
      </c>
      <c r="I9" s="25">
        <f>ROUND(ROUND(H9,2)*ROUND(G9,3),2)</f>
        <v>0</v>
      </c>
      <c r="O9">
        <f>(I9*21)/100</f>
        <v>0</v>
      </c>
      <c r="P9" t="s">
        <v>13</v>
      </c>
    </row>
    <row r="10" spans="1:5" ht="51">
      <c r="A10" s="26" t="s">
        <v>40</v>
      </c>
      <c r="E10" s="27" t="s">
        <v>41</v>
      </c>
    </row>
    <row r="11" spans="1:5" ht="51">
      <c r="A11" s="28" t="s">
        <v>42</v>
      </c>
      <c r="E11" s="29" t="s">
        <v>43</v>
      </c>
    </row>
    <row r="12" spans="1:5" ht="12.75">
      <c r="A12" t="s">
        <v>44</v>
      </c>
      <c r="E12" s="27" t="s">
        <v>45</v>
      </c>
    </row>
    <row r="13" spans="1:16" ht="25.5">
      <c r="A13" s="17" t="s">
        <v>35</v>
      </c>
      <c r="B13" s="21" t="s">
        <v>13</v>
      </c>
      <c r="C13" s="21" t="s">
        <v>46</v>
      </c>
      <c r="D13" s="17" t="s">
        <v>37</v>
      </c>
      <c r="E13" s="22" t="s">
        <v>47</v>
      </c>
      <c r="F13" s="23" t="s">
        <v>39</v>
      </c>
      <c r="G13" s="24">
        <v>29.63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13</v>
      </c>
    </row>
    <row r="14" spans="1:5" ht="38.25">
      <c r="A14" s="26" t="s">
        <v>40</v>
      </c>
      <c r="E14" s="27" t="s">
        <v>48</v>
      </c>
    </row>
    <row r="15" spans="1:5" ht="38.25">
      <c r="A15" s="28" t="s">
        <v>42</v>
      </c>
      <c r="E15" s="29" t="s">
        <v>49</v>
      </c>
    </row>
    <row r="16" spans="1:5" ht="12.75">
      <c r="A16" t="s">
        <v>44</v>
      </c>
      <c r="E16" s="27" t="s">
        <v>45</v>
      </c>
    </row>
    <row r="17" spans="1:16" ht="25.5">
      <c r="A17" s="17" t="s">
        <v>35</v>
      </c>
      <c r="B17" s="21" t="s">
        <v>12</v>
      </c>
      <c r="C17" s="21" t="s">
        <v>50</v>
      </c>
      <c r="D17" s="17" t="s">
        <v>37</v>
      </c>
      <c r="E17" s="22" t="s">
        <v>51</v>
      </c>
      <c r="F17" s="23" t="s">
        <v>39</v>
      </c>
      <c r="G17" s="24">
        <v>0.168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13</v>
      </c>
    </row>
    <row r="18" spans="1:5" ht="12.75">
      <c r="A18" s="26" t="s">
        <v>40</v>
      </c>
      <c r="E18" s="27" t="s">
        <v>52</v>
      </c>
    </row>
    <row r="19" spans="1:5" ht="12.75">
      <c r="A19" s="28" t="s">
        <v>42</v>
      </c>
      <c r="E19" s="29" t="s">
        <v>53</v>
      </c>
    </row>
    <row r="20" spans="1:5" ht="140.25">
      <c r="A20" t="s">
        <v>44</v>
      </c>
      <c r="E20" s="27" t="s">
        <v>54</v>
      </c>
    </row>
    <row r="21" spans="1:16" ht="25.5">
      <c r="A21" s="17" t="s">
        <v>35</v>
      </c>
      <c r="B21" s="21" t="s">
        <v>23</v>
      </c>
      <c r="C21" s="21" t="s">
        <v>55</v>
      </c>
      <c r="D21" s="17" t="s">
        <v>37</v>
      </c>
      <c r="E21" s="22" t="s">
        <v>56</v>
      </c>
      <c r="F21" s="23" t="s">
        <v>39</v>
      </c>
      <c r="G21" s="24">
        <v>9736.312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13</v>
      </c>
    </row>
    <row r="22" spans="1:5" ht="38.25">
      <c r="A22" s="26" t="s">
        <v>40</v>
      </c>
      <c r="E22" s="27" t="s">
        <v>57</v>
      </c>
    </row>
    <row r="23" spans="1:5" ht="38.25">
      <c r="A23" s="28" t="s">
        <v>42</v>
      </c>
      <c r="E23" s="29" t="s">
        <v>58</v>
      </c>
    </row>
    <row r="24" spans="1:5" ht="140.25">
      <c r="A24" t="s">
        <v>44</v>
      </c>
      <c r="E24" s="27" t="s">
        <v>59</v>
      </c>
    </row>
    <row r="25" spans="1:16" ht="12.75">
      <c r="A25" s="17" t="s">
        <v>35</v>
      </c>
      <c r="B25" s="21" t="s">
        <v>25</v>
      </c>
      <c r="C25" s="21" t="s">
        <v>60</v>
      </c>
      <c r="D25" s="17" t="s">
        <v>37</v>
      </c>
      <c r="E25" s="22" t="s">
        <v>61</v>
      </c>
      <c r="F25" s="23" t="s">
        <v>62</v>
      </c>
      <c r="G25" s="24">
        <v>1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13</v>
      </c>
    </row>
    <row r="26" spans="1:5" ht="12.75">
      <c r="A26" s="26" t="s">
        <v>40</v>
      </c>
      <c r="E26" s="27" t="s">
        <v>63</v>
      </c>
    </row>
    <row r="27" spans="1:5" ht="12.75">
      <c r="A27" s="28" t="s">
        <v>42</v>
      </c>
      <c r="E27" s="29" t="s">
        <v>64</v>
      </c>
    </row>
    <row r="28" spans="1:5" ht="12.75">
      <c r="A28" t="s">
        <v>44</v>
      </c>
      <c r="E28" s="27" t="s">
        <v>65</v>
      </c>
    </row>
    <row r="29" spans="1:16" ht="12.75">
      <c r="A29" s="17" t="s">
        <v>35</v>
      </c>
      <c r="B29" s="21" t="s">
        <v>27</v>
      </c>
      <c r="C29" s="21" t="s">
        <v>66</v>
      </c>
      <c r="D29" s="17" t="s">
        <v>37</v>
      </c>
      <c r="E29" s="22" t="s">
        <v>67</v>
      </c>
      <c r="F29" s="23" t="s">
        <v>62</v>
      </c>
      <c r="G29" s="24">
        <v>1</v>
      </c>
      <c r="H29" s="25">
        <v>0</v>
      </c>
      <c r="I29" s="25">
        <f>ROUND(ROUND(H29,2)*ROUND(G29,3),2)</f>
        <v>0</v>
      </c>
      <c r="O29">
        <f>(I29*21)/100</f>
        <v>0</v>
      </c>
      <c r="P29" t="s">
        <v>13</v>
      </c>
    </row>
    <row r="30" spans="1:5" ht="12.75">
      <c r="A30" s="26" t="s">
        <v>40</v>
      </c>
      <c r="E30" s="27" t="s">
        <v>68</v>
      </c>
    </row>
    <row r="31" spans="1:5" ht="12.75">
      <c r="A31" s="28" t="s">
        <v>42</v>
      </c>
      <c r="E31" s="29" t="s">
        <v>64</v>
      </c>
    </row>
    <row r="32" spans="1:5" ht="12.75">
      <c r="A32" t="s">
        <v>44</v>
      </c>
      <c r="E32" s="27" t="s">
        <v>69</v>
      </c>
    </row>
    <row r="33" spans="1:16" ht="12.75">
      <c r="A33" s="17" t="s">
        <v>35</v>
      </c>
      <c r="B33" s="21" t="s">
        <v>70</v>
      </c>
      <c r="C33" s="21" t="s">
        <v>71</v>
      </c>
      <c r="D33" s="17" t="s">
        <v>37</v>
      </c>
      <c r="E33" s="22" t="s">
        <v>72</v>
      </c>
      <c r="F33" s="23" t="s">
        <v>62</v>
      </c>
      <c r="G33" s="24">
        <v>1</v>
      </c>
      <c r="H33" s="25">
        <v>0</v>
      </c>
      <c r="I33" s="25">
        <f>ROUND(ROUND(H33,2)*ROUND(G33,3),2)</f>
        <v>0</v>
      </c>
      <c r="O33">
        <f>(I33*21)/100</f>
        <v>0</v>
      </c>
      <c r="P33" t="s">
        <v>13</v>
      </c>
    </row>
    <row r="34" spans="1:5" ht="12.75">
      <c r="A34" s="26" t="s">
        <v>40</v>
      </c>
      <c r="E34" s="27" t="s">
        <v>73</v>
      </c>
    </row>
    <row r="35" spans="1:5" ht="12.75">
      <c r="A35" s="28" t="s">
        <v>42</v>
      </c>
      <c r="E35" s="29" t="s">
        <v>64</v>
      </c>
    </row>
    <row r="36" spans="1:5" ht="12.75">
      <c r="A36" t="s">
        <v>44</v>
      </c>
      <c r="E36" s="27" t="s">
        <v>69</v>
      </c>
    </row>
    <row r="37" spans="1:16" ht="12.75">
      <c r="A37" s="17" t="s">
        <v>35</v>
      </c>
      <c r="B37" s="21" t="s">
        <v>74</v>
      </c>
      <c r="C37" s="21" t="s">
        <v>75</v>
      </c>
      <c r="D37" s="17" t="s">
        <v>37</v>
      </c>
      <c r="E37" s="22" t="s">
        <v>76</v>
      </c>
      <c r="F37" s="23" t="s">
        <v>62</v>
      </c>
      <c r="G37" s="24">
        <v>1</v>
      </c>
      <c r="H37" s="25">
        <v>0</v>
      </c>
      <c r="I37" s="25">
        <f>ROUND(ROUND(H37,2)*ROUND(G37,3),2)</f>
        <v>0</v>
      </c>
      <c r="O37">
        <f>(I37*21)/100</f>
        <v>0</v>
      </c>
      <c r="P37" t="s">
        <v>13</v>
      </c>
    </row>
    <row r="38" spans="1:5" ht="12.75">
      <c r="A38" s="26" t="s">
        <v>40</v>
      </c>
      <c r="E38" s="27" t="s">
        <v>37</v>
      </c>
    </row>
    <row r="39" spans="1:5" ht="12.75">
      <c r="A39" s="28" t="s">
        <v>42</v>
      </c>
      <c r="E39" s="29" t="s">
        <v>64</v>
      </c>
    </row>
    <row r="40" spans="1:5" ht="89.25">
      <c r="A40" t="s">
        <v>44</v>
      </c>
      <c r="E40" s="27" t="s">
        <v>77</v>
      </c>
    </row>
    <row r="41" spans="1:16" ht="12.75">
      <c r="A41" s="17" t="s">
        <v>35</v>
      </c>
      <c r="B41" s="21" t="s">
        <v>30</v>
      </c>
      <c r="C41" s="21" t="s">
        <v>78</v>
      </c>
      <c r="D41" s="17" t="s">
        <v>37</v>
      </c>
      <c r="E41" s="22" t="s">
        <v>79</v>
      </c>
      <c r="F41" s="23" t="s">
        <v>62</v>
      </c>
      <c r="G41" s="24">
        <v>1</v>
      </c>
      <c r="H41" s="25">
        <v>0</v>
      </c>
      <c r="I41" s="25">
        <f>ROUND(ROUND(H41,2)*ROUND(G41,3),2)</f>
        <v>0</v>
      </c>
      <c r="O41">
        <f>(I41*21)/100</f>
        <v>0</v>
      </c>
      <c r="P41" t="s">
        <v>13</v>
      </c>
    </row>
    <row r="42" spans="1:5" ht="12.75">
      <c r="A42" s="26" t="s">
        <v>40</v>
      </c>
      <c r="E42" s="27" t="s">
        <v>37</v>
      </c>
    </row>
    <row r="43" spans="1:5" ht="12.75">
      <c r="A43" s="28" t="s">
        <v>42</v>
      </c>
      <c r="E43" s="29" t="s">
        <v>64</v>
      </c>
    </row>
    <row r="44" spans="1:5" ht="25.5">
      <c r="A44" t="s">
        <v>44</v>
      </c>
      <c r="E44" s="27" t="s">
        <v>80</v>
      </c>
    </row>
    <row r="45" spans="1:18" ht="12.75" customHeight="1">
      <c r="A45" s="10" t="s">
        <v>33</v>
      </c>
      <c r="B45" s="10"/>
      <c r="C45" s="30" t="s">
        <v>19</v>
      </c>
      <c r="D45" s="10"/>
      <c r="E45" s="19" t="s">
        <v>81</v>
      </c>
      <c r="F45" s="10"/>
      <c r="G45" s="10"/>
      <c r="H45" s="10"/>
      <c r="I45" s="31">
        <f>0+Q45</f>
        <v>0</v>
      </c>
      <c r="O45">
        <f>0+R45</f>
        <v>0</v>
      </c>
      <c r="Q45">
        <f>0+I46+I50+I54+I58+I62+I66+I70+I74+I78</f>
        <v>0</v>
      </c>
      <c r="R45">
        <f>0+O46+O50+O54+O58+O62+O66+O70+O74+O78</f>
        <v>0</v>
      </c>
    </row>
    <row r="46" spans="1:16" ht="25.5">
      <c r="A46" s="17" t="s">
        <v>35</v>
      </c>
      <c r="B46" s="21" t="s">
        <v>32</v>
      </c>
      <c r="C46" s="21" t="s">
        <v>82</v>
      </c>
      <c r="D46" s="17" t="s">
        <v>37</v>
      </c>
      <c r="E46" s="22" t="s">
        <v>83</v>
      </c>
      <c r="F46" s="23" t="s">
        <v>84</v>
      </c>
      <c r="G46" s="24">
        <v>4860.2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13</v>
      </c>
    </row>
    <row r="47" spans="1:5" ht="178.5">
      <c r="A47" s="26" t="s">
        <v>40</v>
      </c>
      <c r="E47" s="27" t="s">
        <v>85</v>
      </c>
    </row>
    <row r="48" spans="1:5" ht="38.25">
      <c r="A48" s="28" t="s">
        <v>42</v>
      </c>
      <c r="E48" s="29" t="s">
        <v>86</v>
      </c>
    </row>
    <row r="49" spans="1:5" ht="63.75">
      <c r="A49" t="s">
        <v>44</v>
      </c>
      <c r="E49" s="27" t="s">
        <v>87</v>
      </c>
    </row>
    <row r="50" spans="1:16" ht="25.5">
      <c r="A50" s="17" t="s">
        <v>35</v>
      </c>
      <c r="B50" s="21" t="s">
        <v>88</v>
      </c>
      <c r="C50" s="21" t="s">
        <v>89</v>
      </c>
      <c r="D50" s="17" t="s">
        <v>37</v>
      </c>
      <c r="E50" s="22" t="s">
        <v>90</v>
      </c>
      <c r="F50" s="23" t="s">
        <v>84</v>
      </c>
      <c r="G50" s="24">
        <v>13.77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13</v>
      </c>
    </row>
    <row r="51" spans="1:5" ht="102">
      <c r="A51" s="26" t="s">
        <v>40</v>
      </c>
      <c r="E51" s="27" t="s">
        <v>91</v>
      </c>
    </row>
    <row r="52" spans="1:5" ht="12.75">
      <c r="A52" s="28" t="s">
        <v>42</v>
      </c>
      <c r="E52" s="29" t="s">
        <v>92</v>
      </c>
    </row>
    <row r="53" spans="1:5" ht="63.75">
      <c r="A53" t="s">
        <v>44</v>
      </c>
      <c r="E53" s="27" t="s">
        <v>87</v>
      </c>
    </row>
    <row r="54" spans="1:16" ht="25.5">
      <c r="A54" s="17" t="s">
        <v>35</v>
      </c>
      <c r="B54" s="21" t="s">
        <v>93</v>
      </c>
      <c r="C54" s="21" t="s">
        <v>94</v>
      </c>
      <c r="D54" s="17" t="s">
        <v>37</v>
      </c>
      <c r="E54" s="22" t="s">
        <v>95</v>
      </c>
      <c r="F54" s="23" t="s">
        <v>96</v>
      </c>
      <c r="G54" s="24">
        <v>160</v>
      </c>
      <c r="H54" s="25">
        <v>0</v>
      </c>
      <c r="I54" s="25">
        <f>ROUND(ROUND(H54,2)*ROUND(G54,3),2)</f>
        <v>0</v>
      </c>
      <c r="O54">
        <f>(I54*21)/100</f>
        <v>0</v>
      </c>
      <c r="P54" t="s">
        <v>13</v>
      </c>
    </row>
    <row r="55" spans="1:5" ht="76.5">
      <c r="A55" s="26" t="s">
        <v>40</v>
      </c>
      <c r="E55" s="27" t="s">
        <v>97</v>
      </c>
    </row>
    <row r="56" spans="1:5" ht="12.75">
      <c r="A56" s="28" t="s">
        <v>42</v>
      </c>
      <c r="E56" s="29" t="s">
        <v>98</v>
      </c>
    </row>
    <row r="57" spans="1:5" ht="63.75">
      <c r="A57" t="s">
        <v>44</v>
      </c>
      <c r="E57" s="27" t="s">
        <v>87</v>
      </c>
    </row>
    <row r="58" spans="1:16" ht="12.75">
      <c r="A58" s="17" t="s">
        <v>35</v>
      </c>
      <c r="B58" s="21" t="s">
        <v>99</v>
      </c>
      <c r="C58" s="21" t="s">
        <v>100</v>
      </c>
      <c r="D58" s="17" t="s">
        <v>37</v>
      </c>
      <c r="E58" s="22" t="s">
        <v>101</v>
      </c>
      <c r="F58" s="23" t="s">
        <v>102</v>
      </c>
      <c r="G58" s="24">
        <v>28704</v>
      </c>
      <c r="H58" s="25">
        <v>0</v>
      </c>
      <c r="I58" s="25">
        <f>ROUND(ROUND(H58,2)*ROUND(G58,3),2)</f>
        <v>0</v>
      </c>
      <c r="O58">
        <f>(I58*21)/100</f>
        <v>0</v>
      </c>
      <c r="P58" t="s">
        <v>13</v>
      </c>
    </row>
    <row r="59" spans="1:5" ht="63.75">
      <c r="A59" s="26" t="s">
        <v>40</v>
      </c>
      <c r="E59" s="27" t="s">
        <v>103</v>
      </c>
    </row>
    <row r="60" spans="1:5" ht="12.75">
      <c r="A60" s="28" t="s">
        <v>42</v>
      </c>
      <c r="E60" s="29" t="s">
        <v>104</v>
      </c>
    </row>
    <row r="61" spans="1:5" ht="63.75">
      <c r="A61" t="s">
        <v>44</v>
      </c>
      <c r="E61" s="27" t="s">
        <v>87</v>
      </c>
    </row>
    <row r="62" spans="1:16" ht="12.75">
      <c r="A62" s="17" t="s">
        <v>35</v>
      </c>
      <c r="B62" s="21" t="s">
        <v>105</v>
      </c>
      <c r="C62" s="21" t="s">
        <v>106</v>
      </c>
      <c r="D62" s="17" t="s">
        <v>37</v>
      </c>
      <c r="E62" s="22" t="s">
        <v>107</v>
      </c>
      <c r="F62" s="23" t="s">
        <v>84</v>
      </c>
      <c r="G62" s="24">
        <v>956.8</v>
      </c>
      <c r="H62" s="25">
        <v>0</v>
      </c>
      <c r="I62" s="25">
        <f>ROUND(ROUND(H62,2)*ROUND(G62,3),2)</f>
        <v>0</v>
      </c>
      <c r="O62">
        <f>(I62*21)/100</f>
        <v>0</v>
      </c>
      <c r="P62" t="s">
        <v>13</v>
      </c>
    </row>
    <row r="63" spans="1:5" ht="89.25">
      <c r="A63" s="26" t="s">
        <v>40</v>
      </c>
      <c r="E63" s="27" t="s">
        <v>108</v>
      </c>
    </row>
    <row r="64" spans="1:5" ht="12.75">
      <c r="A64" s="28" t="s">
        <v>42</v>
      </c>
      <c r="E64" s="29" t="s">
        <v>109</v>
      </c>
    </row>
    <row r="65" spans="1:5" ht="369.75">
      <c r="A65" t="s">
        <v>44</v>
      </c>
      <c r="E65" s="27" t="s">
        <v>110</v>
      </c>
    </row>
    <row r="66" spans="1:16" ht="12.75">
      <c r="A66" s="17" t="s">
        <v>35</v>
      </c>
      <c r="B66" s="21" t="s">
        <v>111</v>
      </c>
      <c r="C66" s="21" t="s">
        <v>112</v>
      </c>
      <c r="D66" s="17" t="s">
        <v>37</v>
      </c>
      <c r="E66" s="22" t="s">
        <v>113</v>
      </c>
      <c r="F66" s="23" t="s">
        <v>84</v>
      </c>
      <c r="G66" s="24">
        <v>455.438</v>
      </c>
      <c r="H66" s="25">
        <v>0</v>
      </c>
      <c r="I66" s="25">
        <f>ROUND(ROUND(H66,2)*ROUND(G66,3),2)</f>
        <v>0</v>
      </c>
      <c r="O66">
        <f>(I66*21)/100</f>
        <v>0</v>
      </c>
      <c r="P66" t="s">
        <v>13</v>
      </c>
    </row>
    <row r="67" spans="1:5" ht="51">
      <c r="A67" s="26" t="s">
        <v>40</v>
      </c>
      <c r="E67" s="27" t="s">
        <v>114</v>
      </c>
    </row>
    <row r="68" spans="1:5" ht="12.75">
      <c r="A68" s="28" t="s">
        <v>42</v>
      </c>
      <c r="E68" s="29" t="s">
        <v>115</v>
      </c>
    </row>
    <row r="69" spans="1:5" ht="63.75">
      <c r="A69" t="s">
        <v>44</v>
      </c>
      <c r="E69" s="27" t="s">
        <v>116</v>
      </c>
    </row>
    <row r="70" spans="1:16" ht="12.75">
      <c r="A70" s="17" t="s">
        <v>35</v>
      </c>
      <c r="B70" s="21" t="s">
        <v>117</v>
      </c>
      <c r="C70" s="21" t="s">
        <v>118</v>
      </c>
      <c r="D70" s="17" t="s">
        <v>37</v>
      </c>
      <c r="E70" s="22" t="s">
        <v>119</v>
      </c>
      <c r="F70" s="23" t="s">
        <v>96</v>
      </c>
      <c r="G70" s="24">
        <v>800</v>
      </c>
      <c r="H70" s="25">
        <v>0</v>
      </c>
      <c r="I70" s="25">
        <f>ROUND(ROUND(H70,2)*ROUND(G70,3),2)</f>
        <v>0</v>
      </c>
      <c r="O70">
        <f>(I70*21)/100</f>
        <v>0</v>
      </c>
      <c r="P70" t="s">
        <v>13</v>
      </c>
    </row>
    <row r="71" spans="1:5" ht="51">
      <c r="A71" s="26" t="s">
        <v>40</v>
      </c>
      <c r="E71" s="27" t="s">
        <v>120</v>
      </c>
    </row>
    <row r="72" spans="1:5" ht="12.75">
      <c r="A72" s="28" t="s">
        <v>42</v>
      </c>
      <c r="E72" s="29" t="s">
        <v>121</v>
      </c>
    </row>
    <row r="73" spans="1:5" ht="63.75">
      <c r="A73" t="s">
        <v>44</v>
      </c>
      <c r="E73" s="27" t="s">
        <v>116</v>
      </c>
    </row>
    <row r="74" spans="1:16" ht="12.75">
      <c r="A74" s="17" t="s">
        <v>35</v>
      </c>
      <c r="B74" s="21" t="s">
        <v>122</v>
      </c>
      <c r="C74" s="21" t="s">
        <v>123</v>
      </c>
      <c r="D74" s="17" t="s">
        <v>37</v>
      </c>
      <c r="E74" s="22" t="s">
        <v>124</v>
      </c>
      <c r="F74" s="23" t="s">
        <v>84</v>
      </c>
      <c r="G74" s="24">
        <v>956.8</v>
      </c>
      <c r="H74" s="25">
        <v>0</v>
      </c>
      <c r="I74" s="25">
        <f>ROUND(ROUND(H74,2)*ROUND(G74,3),2)</f>
        <v>0</v>
      </c>
      <c r="O74">
        <f>(I74*21)/100</f>
        <v>0</v>
      </c>
      <c r="P74" t="s">
        <v>13</v>
      </c>
    </row>
    <row r="75" spans="1:5" ht="89.25">
      <c r="A75" s="26" t="s">
        <v>40</v>
      </c>
      <c r="E75" s="27" t="s">
        <v>108</v>
      </c>
    </row>
    <row r="76" spans="1:5" ht="12.75">
      <c r="A76" s="28" t="s">
        <v>42</v>
      </c>
      <c r="E76" s="29" t="s">
        <v>109</v>
      </c>
    </row>
    <row r="77" spans="1:5" ht="280.5">
      <c r="A77" t="s">
        <v>44</v>
      </c>
      <c r="E77" s="27" t="s">
        <v>125</v>
      </c>
    </row>
    <row r="78" spans="1:16" ht="12.75">
      <c r="A78" s="17" t="s">
        <v>35</v>
      </c>
      <c r="B78" s="21" t="s">
        <v>126</v>
      </c>
      <c r="C78" s="21" t="s">
        <v>127</v>
      </c>
      <c r="D78" s="17" t="s">
        <v>37</v>
      </c>
      <c r="E78" s="22" t="s">
        <v>128</v>
      </c>
      <c r="F78" s="23" t="s">
        <v>102</v>
      </c>
      <c r="G78" s="24">
        <v>10677.2</v>
      </c>
      <c r="H78" s="25">
        <v>0</v>
      </c>
      <c r="I78" s="25">
        <f>ROUND(ROUND(H78,2)*ROUND(G78,3),2)</f>
        <v>0</v>
      </c>
      <c r="O78">
        <f>(I78*21)/100</f>
        <v>0</v>
      </c>
      <c r="P78" t="s">
        <v>13</v>
      </c>
    </row>
    <row r="79" spans="1:5" ht="165.75">
      <c r="A79" s="26" t="s">
        <v>40</v>
      </c>
      <c r="E79" s="27" t="s">
        <v>129</v>
      </c>
    </row>
    <row r="80" spans="1:5" ht="38.25">
      <c r="A80" s="28" t="s">
        <v>42</v>
      </c>
      <c r="E80" s="29" t="s">
        <v>130</v>
      </c>
    </row>
    <row r="81" spans="1:5" ht="25.5">
      <c r="A81" t="s">
        <v>44</v>
      </c>
      <c r="E81" s="27" t="s">
        <v>131</v>
      </c>
    </row>
    <row r="82" spans="1:18" ht="12.75" customHeight="1">
      <c r="A82" s="10" t="s">
        <v>33</v>
      </c>
      <c r="B82" s="10"/>
      <c r="C82" s="30" t="s">
        <v>25</v>
      </c>
      <c r="D82" s="10"/>
      <c r="E82" s="19" t="s">
        <v>132</v>
      </c>
      <c r="F82" s="10"/>
      <c r="G82" s="10"/>
      <c r="H82" s="10"/>
      <c r="I82" s="31">
        <f>0+Q82</f>
        <v>0</v>
      </c>
      <c r="O82">
        <f>0+R82</f>
        <v>0</v>
      </c>
      <c r="Q82">
        <f>0+I83+I87+I91+I95+I99+I103+I107+I111+I115+I119+I123+I127+I131+I135+I139+I143</f>
        <v>0</v>
      </c>
      <c r="R82">
        <f>0+O83+O87+O91+O95+O99+O103+O107+O111+O115+O119+O123+O127+O131+O135+O139+O143</f>
        <v>0</v>
      </c>
    </row>
    <row r="83" spans="1:16" ht="12.75">
      <c r="A83" s="17" t="s">
        <v>35</v>
      </c>
      <c r="B83" s="21" t="s">
        <v>133</v>
      </c>
      <c r="C83" s="21" t="s">
        <v>134</v>
      </c>
      <c r="D83" s="17" t="s">
        <v>37</v>
      </c>
      <c r="E83" s="22" t="s">
        <v>135</v>
      </c>
      <c r="F83" s="23" t="s">
        <v>102</v>
      </c>
      <c r="G83" s="24">
        <v>9568</v>
      </c>
      <c r="H83" s="25">
        <v>0</v>
      </c>
      <c r="I83" s="25">
        <f>ROUND(ROUND(H83,2)*ROUND(G83,3),2)</f>
        <v>0</v>
      </c>
      <c r="O83">
        <f>(I83*21)/100</f>
        <v>0</v>
      </c>
      <c r="P83" t="s">
        <v>13</v>
      </c>
    </row>
    <row r="84" spans="1:5" ht="76.5">
      <c r="A84" s="26" t="s">
        <v>40</v>
      </c>
      <c r="E84" s="27" t="s">
        <v>136</v>
      </c>
    </row>
    <row r="85" spans="1:5" ht="12.75">
      <c r="A85" s="28" t="s">
        <v>42</v>
      </c>
      <c r="E85" s="29" t="s">
        <v>137</v>
      </c>
    </row>
    <row r="86" spans="1:5" ht="127.5">
      <c r="A86" t="s">
        <v>44</v>
      </c>
      <c r="E86" s="27" t="s">
        <v>138</v>
      </c>
    </row>
    <row r="87" spans="1:16" ht="12.75">
      <c r="A87" s="17" t="s">
        <v>35</v>
      </c>
      <c r="B87" s="21" t="s">
        <v>139</v>
      </c>
      <c r="C87" s="21" t="s">
        <v>140</v>
      </c>
      <c r="D87" s="17" t="s">
        <v>37</v>
      </c>
      <c r="E87" s="22" t="s">
        <v>141</v>
      </c>
      <c r="F87" s="23" t="s">
        <v>84</v>
      </c>
      <c r="G87" s="24">
        <v>279.518</v>
      </c>
      <c r="H87" s="25">
        <v>0</v>
      </c>
      <c r="I87" s="25">
        <f>ROUND(ROUND(H87,2)*ROUND(G87,3),2)</f>
        <v>0</v>
      </c>
      <c r="O87">
        <f>(I87*21)/100</f>
        <v>0</v>
      </c>
      <c r="P87" t="s">
        <v>13</v>
      </c>
    </row>
    <row r="88" spans="1:5" ht="102">
      <c r="A88" s="26" t="s">
        <v>40</v>
      </c>
      <c r="E88" s="27" t="s">
        <v>142</v>
      </c>
    </row>
    <row r="89" spans="1:5" ht="12.75">
      <c r="A89" s="28" t="s">
        <v>42</v>
      </c>
      <c r="E89" s="29" t="s">
        <v>143</v>
      </c>
    </row>
    <row r="90" spans="1:5" ht="51">
      <c r="A90" t="s">
        <v>44</v>
      </c>
      <c r="E90" s="27" t="s">
        <v>144</v>
      </c>
    </row>
    <row r="91" spans="1:16" ht="12.75">
      <c r="A91" s="17" t="s">
        <v>35</v>
      </c>
      <c r="B91" s="21" t="s">
        <v>145</v>
      </c>
      <c r="C91" s="21" t="s">
        <v>146</v>
      </c>
      <c r="D91" s="17" t="s">
        <v>37</v>
      </c>
      <c r="E91" s="22" t="s">
        <v>147</v>
      </c>
      <c r="F91" s="23" t="s">
        <v>102</v>
      </c>
      <c r="G91" s="24">
        <v>9568</v>
      </c>
      <c r="H91" s="25">
        <v>0</v>
      </c>
      <c r="I91" s="25">
        <f>ROUND(ROUND(H91,2)*ROUND(G91,3),2)</f>
        <v>0</v>
      </c>
      <c r="O91">
        <f>(I91*21)/100</f>
        <v>0</v>
      </c>
      <c r="P91" t="s">
        <v>13</v>
      </c>
    </row>
    <row r="92" spans="1:5" ht="76.5">
      <c r="A92" s="26" t="s">
        <v>40</v>
      </c>
      <c r="E92" s="27" t="s">
        <v>148</v>
      </c>
    </row>
    <row r="93" spans="1:5" ht="12.75">
      <c r="A93" s="28" t="s">
        <v>42</v>
      </c>
      <c r="E93" s="29" t="s">
        <v>137</v>
      </c>
    </row>
    <row r="94" spans="1:5" ht="51">
      <c r="A94" t="s">
        <v>44</v>
      </c>
      <c r="E94" s="27" t="s">
        <v>144</v>
      </c>
    </row>
    <row r="95" spans="1:16" ht="12.75">
      <c r="A95" s="17" t="s">
        <v>35</v>
      </c>
      <c r="B95" s="21" t="s">
        <v>149</v>
      </c>
      <c r="C95" s="21" t="s">
        <v>150</v>
      </c>
      <c r="D95" s="17" t="s">
        <v>37</v>
      </c>
      <c r="E95" s="22" t="s">
        <v>151</v>
      </c>
      <c r="F95" s="23" t="s">
        <v>84</v>
      </c>
      <c r="G95" s="24">
        <v>186.346</v>
      </c>
      <c r="H95" s="25">
        <v>0</v>
      </c>
      <c r="I95" s="25">
        <f>ROUND(ROUND(H95,2)*ROUND(G95,3),2)</f>
        <v>0</v>
      </c>
      <c r="O95">
        <f>(I95*21)/100</f>
        <v>0</v>
      </c>
      <c r="P95" t="s">
        <v>13</v>
      </c>
    </row>
    <row r="96" spans="1:5" ht="102">
      <c r="A96" s="26" t="s">
        <v>40</v>
      </c>
      <c r="E96" s="27" t="s">
        <v>152</v>
      </c>
    </row>
    <row r="97" spans="1:5" ht="12.75">
      <c r="A97" s="28" t="s">
        <v>42</v>
      </c>
      <c r="E97" s="29" t="s">
        <v>153</v>
      </c>
    </row>
    <row r="98" spans="1:5" ht="102">
      <c r="A98" t="s">
        <v>44</v>
      </c>
      <c r="E98" s="27" t="s">
        <v>154</v>
      </c>
    </row>
    <row r="99" spans="1:16" ht="12.75">
      <c r="A99" s="17" t="s">
        <v>35</v>
      </c>
      <c r="B99" s="21" t="s">
        <v>155</v>
      </c>
      <c r="C99" s="21" t="s">
        <v>156</v>
      </c>
      <c r="D99" s="17" t="s">
        <v>37</v>
      </c>
      <c r="E99" s="22" t="s">
        <v>157</v>
      </c>
      <c r="F99" s="23" t="s">
        <v>102</v>
      </c>
      <c r="G99" s="24">
        <v>3644</v>
      </c>
      <c r="H99" s="25">
        <v>0</v>
      </c>
      <c r="I99" s="25">
        <f>ROUND(ROUND(H99,2)*ROUND(G99,3),2)</f>
        <v>0</v>
      </c>
      <c r="O99">
        <f>(I99*21)/100</f>
        <v>0</v>
      </c>
      <c r="P99" t="s">
        <v>13</v>
      </c>
    </row>
    <row r="100" spans="1:5" ht="12.75">
      <c r="A100" s="26" t="s">
        <v>40</v>
      </c>
      <c r="E100" s="27" t="s">
        <v>37</v>
      </c>
    </row>
    <row r="101" spans="1:5" ht="12.75">
      <c r="A101" s="28" t="s">
        <v>42</v>
      </c>
      <c r="E101" s="29" t="s">
        <v>158</v>
      </c>
    </row>
    <row r="102" spans="1:5" ht="102">
      <c r="A102" t="s">
        <v>44</v>
      </c>
      <c r="E102" s="27" t="s">
        <v>154</v>
      </c>
    </row>
    <row r="103" spans="1:16" ht="12.75">
      <c r="A103" s="17" t="s">
        <v>35</v>
      </c>
      <c r="B103" s="21" t="s">
        <v>159</v>
      </c>
      <c r="C103" s="21" t="s">
        <v>160</v>
      </c>
      <c r="D103" s="17" t="s">
        <v>37</v>
      </c>
      <c r="E103" s="22" t="s">
        <v>161</v>
      </c>
      <c r="F103" s="23" t="s">
        <v>102</v>
      </c>
      <c r="G103" s="24">
        <v>1109.2</v>
      </c>
      <c r="H103" s="25">
        <v>0</v>
      </c>
      <c r="I103" s="25">
        <f>ROUND(ROUND(H103,2)*ROUND(G103,3),2)</f>
        <v>0</v>
      </c>
      <c r="O103">
        <f>(I103*21)/100</f>
        <v>0</v>
      </c>
      <c r="P103" t="s">
        <v>13</v>
      </c>
    </row>
    <row r="104" spans="1:5" ht="102">
      <c r="A104" s="26" t="s">
        <v>40</v>
      </c>
      <c r="E104" s="27" t="s">
        <v>162</v>
      </c>
    </row>
    <row r="105" spans="1:5" ht="12.75">
      <c r="A105" s="28" t="s">
        <v>42</v>
      </c>
      <c r="E105" s="29" t="s">
        <v>163</v>
      </c>
    </row>
    <row r="106" spans="1:5" ht="51">
      <c r="A106" t="s">
        <v>44</v>
      </c>
      <c r="E106" s="27" t="s">
        <v>164</v>
      </c>
    </row>
    <row r="107" spans="1:16" ht="12.75">
      <c r="A107" s="17" t="s">
        <v>35</v>
      </c>
      <c r="B107" s="21" t="s">
        <v>165</v>
      </c>
      <c r="C107" s="21" t="s">
        <v>166</v>
      </c>
      <c r="D107" s="17" t="s">
        <v>37</v>
      </c>
      <c r="E107" s="22" t="s">
        <v>167</v>
      </c>
      <c r="F107" s="23" t="s">
        <v>102</v>
      </c>
      <c r="G107" s="24">
        <v>71760</v>
      </c>
      <c r="H107" s="25">
        <v>0</v>
      </c>
      <c r="I107" s="25">
        <f>ROUND(ROUND(H107,2)*ROUND(G107,3),2)</f>
        <v>0</v>
      </c>
      <c r="O107">
        <f>(I107*21)/100</f>
        <v>0</v>
      </c>
      <c r="P107" t="s">
        <v>13</v>
      </c>
    </row>
    <row r="108" spans="1:5" ht="102">
      <c r="A108" s="26" t="s">
        <v>40</v>
      </c>
      <c r="E108" s="27" t="s">
        <v>168</v>
      </c>
    </row>
    <row r="109" spans="1:5" ht="51">
      <c r="A109" s="28" t="s">
        <v>42</v>
      </c>
      <c r="E109" s="29" t="s">
        <v>169</v>
      </c>
    </row>
    <row r="110" spans="1:5" ht="51">
      <c r="A110" t="s">
        <v>44</v>
      </c>
      <c r="E110" s="27" t="s">
        <v>164</v>
      </c>
    </row>
    <row r="111" spans="1:16" ht="12.75">
      <c r="A111" s="17" t="s">
        <v>35</v>
      </c>
      <c r="B111" s="21" t="s">
        <v>170</v>
      </c>
      <c r="C111" s="21" t="s">
        <v>171</v>
      </c>
      <c r="D111" s="17" t="s">
        <v>37</v>
      </c>
      <c r="E111" s="22" t="s">
        <v>172</v>
      </c>
      <c r="F111" s="23" t="s">
        <v>102</v>
      </c>
      <c r="G111" s="24">
        <v>23920</v>
      </c>
      <c r="H111" s="25">
        <v>0</v>
      </c>
      <c r="I111" s="25">
        <f>ROUND(ROUND(H111,2)*ROUND(G111,3),2)</f>
        <v>0</v>
      </c>
      <c r="O111">
        <f>(I111*21)/100</f>
        <v>0</v>
      </c>
      <c r="P111" t="s">
        <v>13</v>
      </c>
    </row>
    <row r="112" spans="1:5" ht="38.25">
      <c r="A112" s="26" t="s">
        <v>40</v>
      </c>
      <c r="E112" s="27" t="s">
        <v>173</v>
      </c>
    </row>
    <row r="113" spans="1:5" ht="12.75">
      <c r="A113" s="28" t="s">
        <v>42</v>
      </c>
      <c r="E113" s="29" t="s">
        <v>174</v>
      </c>
    </row>
    <row r="114" spans="1:5" ht="140.25">
      <c r="A114" t="s">
        <v>44</v>
      </c>
      <c r="E114" s="27" t="s">
        <v>175</v>
      </c>
    </row>
    <row r="115" spans="1:16" ht="12.75">
      <c r="A115" s="17" t="s">
        <v>35</v>
      </c>
      <c r="B115" s="21" t="s">
        <v>176</v>
      </c>
      <c r="C115" s="21" t="s">
        <v>177</v>
      </c>
      <c r="D115" s="17" t="s">
        <v>37</v>
      </c>
      <c r="E115" s="22" t="s">
        <v>178</v>
      </c>
      <c r="F115" s="23" t="s">
        <v>102</v>
      </c>
      <c r="G115" s="24">
        <v>28704</v>
      </c>
      <c r="H115" s="25">
        <v>0</v>
      </c>
      <c r="I115" s="25">
        <f>ROUND(ROUND(H115,2)*ROUND(G115,3),2)</f>
        <v>0</v>
      </c>
      <c r="O115">
        <f>(I115*21)/100</f>
        <v>0</v>
      </c>
      <c r="P115" t="s">
        <v>13</v>
      </c>
    </row>
    <row r="116" spans="1:5" ht="63.75">
      <c r="A116" s="26" t="s">
        <v>40</v>
      </c>
      <c r="E116" s="27" t="s">
        <v>179</v>
      </c>
    </row>
    <row r="117" spans="1:5" ht="12.75">
      <c r="A117" s="28" t="s">
        <v>42</v>
      </c>
      <c r="E117" s="29" t="s">
        <v>180</v>
      </c>
    </row>
    <row r="118" spans="1:5" ht="140.25">
      <c r="A118" t="s">
        <v>44</v>
      </c>
      <c r="E118" s="27" t="s">
        <v>175</v>
      </c>
    </row>
    <row r="119" spans="1:16" ht="12.75">
      <c r="A119" s="17" t="s">
        <v>35</v>
      </c>
      <c r="B119" s="21" t="s">
        <v>181</v>
      </c>
      <c r="C119" s="21" t="s">
        <v>182</v>
      </c>
      <c r="D119" s="17" t="s">
        <v>37</v>
      </c>
      <c r="E119" s="22" t="s">
        <v>183</v>
      </c>
      <c r="F119" s="23" t="s">
        <v>102</v>
      </c>
      <c r="G119" s="24">
        <v>1109.2</v>
      </c>
      <c r="H119" s="25">
        <v>0</v>
      </c>
      <c r="I119" s="25">
        <f>ROUND(ROUND(H119,2)*ROUND(G119,3),2)</f>
        <v>0</v>
      </c>
      <c r="O119">
        <f>(I119*21)/100</f>
        <v>0</v>
      </c>
      <c r="P119" t="s">
        <v>13</v>
      </c>
    </row>
    <row r="120" spans="1:5" ht="89.25">
      <c r="A120" s="26" t="s">
        <v>40</v>
      </c>
      <c r="E120" s="27" t="s">
        <v>184</v>
      </c>
    </row>
    <row r="121" spans="1:5" ht="12.75">
      <c r="A121" s="28" t="s">
        <v>42</v>
      </c>
      <c r="E121" s="29" t="s">
        <v>185</v>
      </c>
    </row>
    <row r="122" spans="1:5" ht="140.25">
      <c r="A122" t="s">
        <v>44</v>
      </c>
      <c r="E122" s="27" t="s">
        <v>175</v>
      </c>
    </row>
    <row r="123" spans="1:16" ht="12.75">
      <c r="A123" s="17" t="s">
        <v>35</v>
      </c>
      <c r="B123" s="21" t="s">
        <v>186</v>
      </c>
      <c r="C123" s="21" t="s">
        <v>187</v>
      </c>
      <c r="D123" s="17" t="s">
        <v>37</v>
      </c>
      <c r="E123" s="22" t="s">
        <v>188</v>
      </c>
      <c r="F123" s="23" t="s">
        <v>102</v>
      </c>
      <c r="G123" s="24">
        <v>23920</v>
      </c>
      <c r="H123" s="25">
        <v>0</v>
      </c>
      <c r="I123" s="25">
        <f>ROUND(ROUND(H123,2)*ROUND(G123,3),2)</f>
        <v>0</v>
      </c>
      <c r="O123">
        <f>(I123*21)/100</f>
        <v>0</v>
      </c>
      <c r="P123" t="s">
        <v>13</v>
      </c>
    </row>
    <row r="124" spans="1:5" ht="38.25">
      <c r="A124" s="26" t="s">
        <v>40</v>
      </c>
      <c r="E124" s="27" t="s">
        <v>189</v>
      </c>
    </row>
    <row r="125" spans="1:5" ht="12.75">
      <c r="A125" s="28" t="s">
        <v>42</v>
      </c>
      <c r="E125" s="29" t="s">
        <v>174</v>
      </c>
    </row>
    <row r="126" spans="1:5" ht="140.25">
      <c r="A126" t="s">
        <v>44</v>
      </c>
      <c r="E126" s="27" t="s">
        <v>175</v>
      </c>
    </row>
    <row r="127" spans="1:16" ht="12.75">
      <c r="A127" s="17" t="s">
        <v>35</v>
      </c>
      <c r="B127" s="21" t="s">
        <v>190</v>
      </c>
      <c r="C127" s="21" t="s">
        <v>191</v>
      </c>
      <c r="D127" s="17" t="s">
        <v>37</v>
      </c>
      <c r="E127" s="22" t="s">
        <v>192</v>
      </c>
      <c r="F127" s="23" t="s">
        <v>102</v>
      </c>
      <c r="G127" s="24">
        <v>9568</v>
      </c>
      <c r="H127" s="25">
        <v>0</v>
      </c>
      <c r="I127" s="25">
        <f>ROUND(ROUND(H127,2)*ROUND(G127,3),2)</f>
        <v>0</v>
      </c>
      <c r="O127">
        <f>(I127*21)/100</f>
        <v>0</v>
      </c>
      <c r="P127" t="s">
        <v>13</v>
      </c>
    </row>
    <row r="128" spans="1:5" ht="89.25">
      <c r="A128" s="26" t="s">
        <v>40</v>
      </c>
      <c r="E128" s="27" t="s">
        <v>193</v>
      </c>
    </row>
    <row r="129" spans="1:5" ht="12.75">
      <c r="A129" s="28" t="s">
        <v>42</v>
      </c>
      <c r="E129" s="29" t="s">
        <v>137</v>
      </c>
    </row>
    <row r="130" spans="1:5" ht="76.5">
      <c r="A130" t="s">
        <v>44</v>
      </c>
      <c r="E130" s="27" t="s">
        <v>194</v>
      </c>
    </row>
    <row r="131" spans="1:16" ht="12.75">
      <c r="A131" s="17" t="s">
        <v>35</v>
      </c>
      <c r="B131" s="21" t="s">
        <v>195</v>
      </c>
      <c r="C131" s="21" t="s">
        <v>196</v>
      </c>
      <c r="D131" s="17" t="s">
        <v>37</v>
      </c>
      <c r="E131" s="22" t="s">
        <v>197</v>
      </c>
      <c r="F131" s="23" t="s">
        <v>96</v>
      </c>
      <c r="G131" s="24">
        <v>600</v>
      </c>
      <c r="H131" s="25">
        <v>0</v>
      </c>
      <c r="I131" s="25">
        <f>ROUND(ROUND(H131,2)*ROUND(G131,3),2)</f>
        <v>0</v>
      </c>
      <c r="O131">
        <f>(I131*21)/100</f>
        <v>0</v>
      </c>
      <c r="P131" t="s">
        <v>13</v>
      </c>
    </row>
    <row r="132" spans="1:5" ht="51">
      <c r="A132" s="26" t="s">
        <v>40</v>
      </c>
      <c r="E132" s="27" t="s">
        <v>198</v>
      </c>
    </row>
    <row r="133" spans="1:5" ht="12.75">
      <c r="A133" s="28" t="s">
        <v>42</v>
      </c>
      <c r="E133" s="29" t="s">
        <v>199</v>
      </c>
    </row>
    <row r="134" spans="1:5" ht="51">
      <c r="A134" t="s">
        <v>44</v>
      </c>
      <c r="E134" s="27" t="s">
        <v>200</v>
      </c>
    </row>
    <row r="135" spans="1:16" ht="12.75">
      <c r="A135" s="17" t="s">
        <v>35</v>
      </c>
      <c r="B135" s="21" t="s">
        <v>201</v>
      </c>
      <c r="C135" s="21" t="s">
        <v>202</v>
      </c>
      <c r="D135" s="17" t="s">
        <v>37</v>
      </c>
      <c r="E135" s="22" t="s">
        <v>203</v>
      </c>
      <c r="F135" s="23" t="s">
        <v>102</v>
      </c>
      <c r="G135" s="24">
        <v>51</v>
      </c>
      <c r="H135" s="25">
        <v>0</v>
      </c>
      <c r="I135" s="25">
        <f>ROUND(ROUND(H135,2)*ROUND(G135,3),2)</f>
        <v>0</v>
      </c>
      <c r="O135">
        <f>(I135*21)/100</f>
        <v>0</v>
      </c>
      <c r="P135" t="s">
        <v>13</v>
      </c>
    </row>
    <row r="136" spans="1:5" ht="89.25">
      <c r="A136" s="26" t="s">
        <v>40</v>
      </c>
      <c r="E136" s="27" t="s">
        <v>204</v>
      </c>
    </row>
    <row r="137" spans="1:5" ht="12.75">
      <c r="A137" s="28" t="s">
        <v>42</v>
      </c>
      <c r="E137" s="29" t="s">
        <v>205</v>
      </c>
    </row>
    <row r="138" spans="1:5" ht="165.75">
      <c r="A138" t="s">
        <v>44</v>
      </c>
      <c r="E138" s="27" t="s">
        <v>206</v>
      </c>
    </row>
    <row r="139" spans="1:16" ht="12.75">
      <c r="A139" s="17" t="s">
        <v>35</v>
      </c>
      <c r="B139" s="21" t="s">
        <v>207</v>
      </c>
      <c r="C139" s="21" t="s">
        <v>208</v>
      </c>
      <c r="D139" s="17" t="s">
        <v>37</v>
      </c>
      <c r="E139" s="22" t="s">
        <v>209</v>
      </c>
      <c r="F139" s="23" t="s">
        <v>102</v>
      </c>
      <c r="G139" s="24">
        <v>127.5</v>
      </c>
      <c r="H139" s="25">
        <v>0</v>
      </c>
      <c r="I139" s="25">
        <f>ROUND(ROUND(H139,2)*ROUND(G139,3),2)</f>
        <v>0</v>
      </c>
      <c r="O139">
        <f>(I139*21)/100</f>
        <v>0</v>
      </c>
      <c r="P139" t="s">
        <v>13</v>
      </c>
    </row>
    <row r="140" spans="1:5" ht="76.5">
      <c r="A140" s="26" t="s">
        <v>40</v>
      </c>
      <c r="E140" s="27" t="s">
        <v>210</v>
      </c>
    </row>
    <row r="141" spans="1:5" ht="12.75">
      <c r="A141" s="28" t="s">
        <v>42</v>
      </c>
      <c r="E141" s="29" t="s">
        <v>211</v>
      </c>
    </row>
    <row r="142" spans="1:5" ht="102">
      <c r="A142" t="s">
        <v>44</v>
      </c>
      <c r="E142" s="27" t="s">
        <v>212</v>
      </c>
    </row>
    <row r="143" spans="1:16" ht="12.75">
      <c r="A143" s="17" t="s">
        <v>35</v>
      </c>
      <c r="B143" s="21" t="s">
        <v>213</v>
      </c>
      <c r="C143" s="21" t="s">
        <v>214</v>
      </c>
      <c r="D143" s="17" t="s">
        <v>37</v>
      </c>
      <c r="E143" s="22" t="s">
        <v>215</v>
      </c>
      <c r="F143" s="23" t="s">
        <v>96</v>
      </c>
      <c r="G143" s="24">
        <v>6446</v>
      </c>
      <c r="H143" s="25">
        <v>0</v>
      </c>
      <c r="I143" s="25">
        <f>ROUND(ROUND(H143,2)*ROUND(G143,3),2)</f>
        <v>0</v>
      </c>
      <c r="O143">
        <f>(I143*21)/100</f>
        <v>0</v>
      </c>
      <c r="P143" t="s">
        <v>13</v>
      </c>
    </row>
    <row r="144" spans="1:5" ht="114.75">
      <c r="A144" s="26" t="s">
        <v>40</v>
      </c>
      <c r="E144" s="27" t="s">
        <v>216</v>
      </c>
    </row>
    <row r="145" spans="1:5" ht="51">
      <c r="A145" s="28" t="s">
        <v>42</v>
      </c>
      <c r="E145" s="29" t="s">
        <v>217</v>
      </c>
    </row>
    <row r="146" spans="1:5" ht="38.25">
      <c r="A146" t="s">
        <v>44</v>
      </c>
      <c r="E146" s="27" t="s">
        <v>218</v>
      </c>
    </row>
    <row r="147" spans="1:18" ht="12.75" customHeight="1">
      <c r="A147" s="10" t="s">
        <v>33</v>
      </c>
      <c r="B147" s="10"/>
      <c r="C147" s="30" t="s">
        <v>30</v>
      </c>
      <c r="D147" s="10"/>
      <c r="E147" s="19" t="s">
        <v>219</v>
      </c>
      <c r="F147" s="10"/>
      <c r="G147" s="10"/>
      <c r="H147" s="10"/>
      <c r="I147" s="31">
        <f>0+Q147</f>
        <v>0</v>
      </c>
      <c r="O147">
        <f>0+R147</f>
        <v>0</v>
      </c>
      <c r="Q147">
        <f>0+I148+I152+I156+I160+I164+I168+I172+I176+I180+I184</f>
        <v>0</v>
      </c>
      <c r="R147">
        <f>0+O148+O152+O156+O160+O164+O168+O172+O176+O180+O184</f>
        <v>0</v>
      </c>
    </row>
    <row r="148" spans="1:16" ht="25.5">
      <c r="A148" s="17" t="s">
        <v>35</v>
      </c>
      <c r="B148" s="21" t="s">
        <v>220</v>
      </c>
      <c r="C148" s="21" t="s">
        <v>221</v>
      </c>
      <c r="D148" s="17" t="s">
        <v>37</v>
      </c>
      <c r="E148" s="22" t="s">
        <v>222</v>
      </c>
      <c r="F148" s="23" t="s">
        <v>96</v>
      </c>
      <c r="G148" s="24">
        <v>264</v>
      </c>
      <c r="H148" s="25">
        <v>0</v>
      </c>
      <c r="I148" s="25">
        <f>ROUND(ROUND(H148,2)*ROUND(G148,3),2)</f>
        <v>0</v>
      </c>
      <c r="O148">
        <f>(I148*21)/100</f>
        <v>0</v>
      </c>
      <c r="P148" t="s">
        <v>13</v>
      </c>
    </row>
    <row r="149" spans="1:5" ht="12.75">
      <c r="A149" s="26" t="s">
        <v>40</v>
      </c>
      <c r="E149" s="27" t="s">
        <v>37</v>
      </c>
    </row>
    <row r="150" spans="1:5" ht="12.75">
      <c r="A150" s="28" t="s">
        <v>42</v>
      </c>
      <c r="E150" s="29" t="s">
        <v>223</v>
      </c>
    </row>
    <row r="151" spans="1:5" ht="127.5">
      <c r="A151" t="s">
        <v>44</v>
      </c>
      <c r="E151" s="27" t="s">
        <v>224</v>
      </c>
    </row>
    <row r="152" spans="1:16" ht="12.75">
      <c r="A152" s="17" t="s">
        <v>35</v>
      </c>
      <c r="B152" s="21" t="s">
        <v>225</v>
      </c>
      <c r="C152" s="21" t="s">
        <v>226</v>
      </c>
      <c r="D152" s="17" t="s">
        <v>37</v>
      </c>
      <c r="E152" s="22" t="s">
        <v>227</v>
      </c>
      <c r="F152" s="23" t="s">
        <v>228</v>
      </c>
      <c r="G152" s="24">
        <v>120</v>
      </c>
      <c r="H152" s="25">
        <v>0</v>
      </c>
      <c r="I152" s="25">
        <f>ROUND(ROUND(H152,2)*ROUND(G152,3),2)</f>
        <v>0</v>
      </c>
      <c r="O152">
        <f>(I152*21)/100</f>
        <v>0</v>
      </c>
      <c r="P152" t="s">
        <v>13</v>
      </c>
    </row>
    <row r="153" spans="1:5" ht="25.5">
      <c r="A153" s="26" t="s">
        <v>40</v>
      </c>
      <c r="E153" s="27" t="s">
        <v>229</v>
      </c>
    </row>
    <row r="154" spans="1:5" ht="12.75">
      <c r="A154" s="28" t="s">
        <v>42</v>
      </c>
      <c r="E154" s="29" t="s">
        <v>230</v>
      </c>
    </row>
    <row r="155" spans="1:5" ht="51">
      <c r="A155" t="s">
        <v>44</v>
      </c>
      <c r="E155" s="27" t="s">
        <v>231</v>
      </c>
    </row>
    <row r="156" spans="1:16" ht="12.75">
      <c r="A156" s="17" t="s">
        <v>35</v>
      </c>
      <c r="B156" s="21" t="s">
        <v>232</v>
      </c>
      <c r="C156" s="21" t="s">
        <v>233</v>
      </c>
      <c r="D156" s="17" t="s">
        <v>37</v>
      </c>
      <c r="E156" s="22" t="s">
        <v>234</v>
      </c>
      <c r="F156" s="23" t="s">
        <v>228</v>
      </c>
      <c r="G156" s="24">
        <v>120</v>
      </c>
      <c r="H156" s="25">
        <v>0</v>
      </c>
      <c r="I156" s="25">
        <f>ROUND(ROUND(H156,2)*ROUND(G156,3),2)</f>
        <v>0</v>
      </c>
      <c r="O156">
        <f>(I156*21)/100</f>
        <v>0</v>
      </c>
      <c r="P156" t="s">
        <v>13</v>
      </c>
    </row>
    <row r="157" spans="1:5" ht="25.5">
      <c r="A157" s="26" t="s">
        <v>40</v>
      </c>
      <c r="E157" s="27" t="s">
        <v>235</v>
      </c>
    </row>
    <row r="158" spans="1:5" ht="12.75">
      <c r="A158" s="28" t="s">
        <v>42</v>
      </c>
      <c r="E158" s="29" t="s">
        <v>230</v>
      </c>
    </row>
    <row r="159" spans="1:5" ht="25.5">
      <c r="A159" t="s">
        <v>44</v>
      </c>
      <c r="E159" s="27" t="s">
        <v>236</v>
      </c>
    </row>
    <row r="160" spans="1:16" ht="25.5">
      <c r="A160" s="17" t="s">
        <v>35</v>
      </c>
      <c r="B160" s="21" t="s">
        <v>237</v>
      </c>
      <c r="C160" s="21" t="s">
        <v>238</v>
      </c>
      <c r="D160" s="17" t="s">
        <v>37</v>
      </c>
      <c r="E160" s="22" t="s">
        <v>239</v>
      </c>
      <c r="F160" s="23" t="s">
        <v>102</v>
      </c>
      <c r="G160" s="24">
        <v>2029.855</v>
      </c>
      <c r="H160" s="25">
        <v>0</v>
      </c>
      <c r="I160" s="25">
        <f>ROUND(ROUND(H160,2)*ROUND(G160,3),2)</f>
        <v>0</v>
      </c>
      <c r="O160">
        <f>(I160*21)/100</f>
        <v>0</v>
      </c>
      <c r="P160" t="s">
        <v>13</v>
      </c>
    </row>
    <row r="161" spans="1:5" ht="12.75">
      <c r="A161" s="26" t="s">
        <v>40</v>
      </c>
      <c r="E161" s="27" t="s">
        <v>240</v>
      </c>
    </row>
    <row r="162" spans="1:5" ht="12.75">
      <c r="A162" s="28" t="s">
        <v>42</v>
      </c>
      <c r="E162" s="29" t="s">
        <v>241</v>
      </c>
    </row>
    <row r="163" spans="1:5" ht="38.25">
      <c r="A163" t="s">
        <v>44</v>
      </c>
      <c r="E163" s="27" t="s">
        <v>242</v>
      </c>
    </row>
    <row r="164" spans="1:16" ht="25.5">
      <c r="A164" s="17" t="s">
        <v>35</v>
      </c>
      <c r="B164" s="21" t="s">
        <v>243</v>
      </c>
      <c r="C164" s="21" t="s">
        <v>244</v>
      </c>
      <c r="D164" s="17" t="s">
        <v>37</v>
      </c>
      <c r="E164" s="22" t="s">
        <v>245</v>
      </c>
      <c r="F164" s="23" t="s">
        <v>102</v>
      </c>
      <c r="G164" s="24">
        <v>2029.855</v>
      </c>
      <c r="H164" s="25">
        <v>0</v>
      </c>
      <c r="I164" s="25">
        <f>ROUND(ROUND(H164,2)*ROUND(G164,3),2)</f>
        <v>0</v>
      </c>
      <c r="O164">
        <f>(I164*21)/100</f>
        <v>0</v>
      </c>
      <c r="P164" t="s">
        <v>13</v>
      </c>
    </row>
    <row r="165" spans="1:5" ht="38.25">
      <c r="A165" s="26" t="s">
        <v>40</v>
      </c>
      <c r="E165" s="27" t="s">
        <v>246</v>
      </c>
    </row>
    <row r="166" spans="1:5" ht="357">
      <c r="A166" s="28" t="s">
        <v>42</v>
      </c>
      <c r="E166" s="29" t="s">
        <v>247</v>
      </c>
    </row>
    <row r="167" spans="1:5" ht="38.25">
      <c r="A167" t="s">
        <v>44</v>
      </c>
      <c r="E167" s="27" t="s">
        <v>242</v>
      </c>
    </row>
    <row r="168" spans="1:16" ht="12.75">
      <c r="A168" s="17" t="s">
        <v>35</v>
      </c>
      <c r="B168" s="21" t="s">
        <v>248</v>
      </c>
      <c r="C168" s="21" t="s">
        <v>249</v>
      </c>
      <c r="D168" s="17" t="s">
        <v>37</v>
      </c>
      <c r="E168" s="22" t="s">
        <v>250</v>
      </c>
      <c r="F168" s="23" t="s">
        <v>228</v>
      </c>
      <c r="G168" s="24">
        <v>29</v>
      </c>
      <c r="H168" s="25">
        <v>0</v>
      </c>
      <c r="I168" s="25">
        <f>ROUND(ROUND(H168,2)*ROUND(G168,3),2)</f>
        <v>0</v>
      </c>
      <c r="O168">
        <f>(I168*21)/100</f>
        <v>0</v>
      </c>
      <c r="P168" t="s">
        <v>13</v>
      </c>
    </row>
    <row r="169" spans="1:5" ht="25.5">
      <c r="A169" s="26" t="s">
        <v>40</v>
      </c>
      <c r="E169" s="27" t="s">
        <v>251</v>
      </c>
    </row>
    <row r="170" spans="1:5" ht="12.75">
      <c r="A170" s="28" t="s">
        <v>42</v>
      </c>
      <c r="E170" s="29" t="s">
        <v>252</v>
      </c>
    </row>
    <row r="171" spans="1:5" ht="38.25">
      <c r="A171" t="s">
        <v>44</v>
      </c>
      <c r="E171" s="27" t="s">
        <v>253</v>
      </c>
    </row>
    <row r="172" spans="1:16" ht="12.75">
      <c r="A172" s="17" t="s">
        <v>35</v>
      </c>
      <c r="B172" s="21" t="s">
        <v>254</v>
      </c>
      <c r="C172" s="21" t="s">
        <v>255</v>
      </c>
      <c r="D172" s="17" t="s">
        <v>37</v>
      </c>
      <c r="E172" s="22" t="s">
        <v>256</v>
      </c>
      <c r="F172" s="23" t="s">
        <v>228</v>
      </c>
      <c r="G172" s="24">
        <v>12</v>
      </c>
      <c r="H172" s="25">
        <v>0</v>
      </c>
      <c r="I172" s="25">
        <f>ROUND(ROUND(H172,2)*ROUND(G172,3),2)</f>
        <v>0</v>
      </c>
      <c r="O172">
        <f>(I172*21)/100</f>
        <v>0</v>
      </c>
      <c r="P172" t="s">
        <v>13</v>
      </c>
    </row>
    <row r="173" spans="1:5" ht="12.75">
      <c r="A173" s="26" t="s">
        <v>40</v>
      </c>
      <c r="E173" s="27" t="s">
        <v>257</v>
      </c>
    </row>
    <row r="174" spans="1:5" ht="12.75">
      <c r="A174" s="28" t="s">
        <v>42</v>
      </c>
      <c r="E174" s="29" t="s">
        <v>258</v>
      </c>
    </row>
    <row r="175" spans="1:5" ht="38.25">
      <c r="A175" t="s">
        <v>44</v>
      </c>
      <c r="E175" s="27" t="s">
        <v>259</v>
      </c>
    </row>
    <row r="176" spans="1:16" ht="12.75">
      <c r="A176" s="17" t="s">
        <v>35</v>
      </c>
      <c r="B176" s="21" t="s">
        <v>260</v>
      </c>
      <c r="C176" s="21" t="s">
        <v>261</v>
      </c>
      <c r="D176" s="17" t="s">
        <v>37</v>
      </c>
      <c r="E176" s="22" t="s">
        <v>262</v>
      </c>
      <c r="F176" s="23" t="s">
        <v>96</v>
      </c>
      <c r="G176" s="24">
        <v>160</v>
      </c>
      <c r="H176" s="25">
        <v>0</v>
      </c>
      <c r="I176" s="25">
        <f>ROUND(ROUND(H176,2)*ROUND(G176,3),2)</f>
        <v>0</v>
      </c>
      <c r="O176">
        <f>(I176*21)/100</f>
        <v>0</v>
      </c>
      <c r="P176" t="s">
        <v>13</v>
      </c>
    </row>
    <row r="177" spans="1:5" ht="76.5">
      <c r="A177" s="26" t="s">
        <v>40</v>
      </c>
      <c r="E177" s="27" t="s">
        <v>263</v>
      </c>
    </row>
    <row r="178" spans="1:5" ht="12.75">
      <c r="A178" s="28" t="s">
        <v>42</v>
      </c>
      <c r="E178" s="29" t="s">
        <v>98</v>
      </c>
    </row>
    <row r="179" spans="1:5" ht="51">
      <c r="A179" t="s">
        <v>44</v>
      </c>
      <c r="E179" s="27" t="s">
        <v>264</v>
      </c>
    </row>
    <row r="180" spans="1:16" ht="12.75">
      <c r="A180" s="17" t="s">
        <v>35</v>
      </c>
      <c r="B180" s="21" t="s">
        <v>265</v>
      </c>
      <c r="C180" s="21" t="s">
        <v>266</v>
      </c>
      <c r="D180" s="17" t="s">
        <v>37</v>
      </c>
      <c r="E180" s="22" t="s">
        <v>267</v>
      </c>
      <c r="F180" s="23" t="s">
        <v>102</v>
      </c>
      <c r="G180" s="24">
        <v>47840</v>
      </c>
      <c r="H180" s="25">
        <v>0</v>
      </c>
      <c r="I180" s="25">
        <f>ROUND(ROUND(H180,2)*ROUND(G180,3),2)</f>
        <v>0</v>
      </c>
      <c r="O180">
        <f>(I180*21)/100</f>
        <v>0</v>
      </c>
      <c r="P180" t="s">
        <v>13</v>
      </c>
    </row>
    <row r="181" spans="1:5" ht="25.5">
      <c r="A181" s="26" t="s">
        <v>40</v>
      </c>
      <c r="E181" s="27" t="s">
        <v>268</v>
      </c>
    </row>
    <row r="182" spans="1:5" ht="12.75">
      <c r="A182" s="28" t="s">
        <v>42</v>
      </c>
      <c r="E182" s="29" t="s">
        <v>269</v>
      </c>
    </row>
    <row r="183" spans="1:5" ht="25.5">
      <c r="A183" t="s">
        <v>44</v>
      </c>
      <c r="E183" s="27" t="s">
        <v>270</v>
      </c>
    </row>
    <row r="184" spans="1:16" ht="12.75">
      <c r="A184" s="17" t="s">
        <v>35</v>
      </c>
      <c r="B184" s="21" t="s">
        <v>271</v>
      </c>
      <c r="C184" s="21" t="s">
        <v>272</v>
      </c>
      <c r="D184" s="17" t="s">
        <v>37</v>
      </c>
      <c r="E184" s="22" t="s">
        <v>273</v>
      </c>
      <c r="F184" s="23" t="s">
        <v>102</v>
      </c>
      <c r="G184" s="24">
        <v>23920</v>
      </c>
      <c r="H184" s="25">
        <v>0</v>
      </c>
      <c r="I184" s="25">
        <f>ROUND(ROUND(H184,2)*ROUND(G184,3),2)</f>
        <v>0</v>
      </c>
      <c r="O184">
        <f>(I184*21)/100</f>
        <v>0</v>
      </c>
      <c r="P184" t="s">
        <v>13</v>
      </c>
    </row>
    <row r="185" spans="1:5" ht="25.5">
      <c r="A185" s="26" t="s">
        <v>40</v>
      </c>
      <c r="E185" s="27" t="s">
        <v>274</v>
      </c>
    </row>
    <row r="186" spans="1:5" ht="12.75">
      <c r="A186" s="28" t="s">
        <v>42</v>
      </c>
      <c r="E186" s="29" t="s">
        <v>174</v>
      </c>
    </row>
    <row r="187" spans="1:5" ht="25.5">
      <c r="A187" t="s">
        <v>44</v>
      </c>
      <c r="E187" s="27" t="s">
        <v>270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88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4.9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0+O8+O25+O74+O135+O152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275</v>
      </c>
      <c r="I3" s="32">
        <f>0+I8+I25+I74+I135+I152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275</v>
      </c>
      <c r="D4" s="2"/>
      <c r="E4" s="15" t="s">
        <v>276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0+I9+I13+I17+I21</f>
        <v>0</v>
      </c>
      <c r="R8">
        <f>0+O9+O13+O17+O21</f>
        <v>0</v>
      </c>
    </row>
    <row r="9" spans="1:16" ht="25.5">
      <c r="A9" s="17" t="s">
        <v>35</v>
      </c>
      <c r="B9" s="21" t="s">
        <v>19</v>
      </c>
      <c r="C9" s="21" t="s">
        <v>36</v>
      </c>
      <c r="D9" s="17" t="s">
        <v>37</v>
      </c>
      <c r="E9" s="22" t="s">
        <v>277</v>
      </c>
      <c r="F9" s="23" t="s">
        <v>39</v>
      </c>
      <c r="G9" s="24">
        <v>1712.945</v>
      </c>
      <c r="H9" s="25">
        <v>0</v>
      </c>
      <c r="I9" s="25">
        <f>ROUND(ROUND(H9,2)*ROUND(G9,3),2)</f>
        <v>0</v>
      </c>
      <c r="O9">
        <f>(I9*21)/100</f>
        <v>0</v>
      </c>
      <c r="P9" t="s">
        <v>13</v>
      </c>
    </row>
    <row r="10" spans="1:5" ht="38.25">
      <c r="A10" s="26" t="s">
        <v>40</v>
      </c>
      <c r="E10" s="27" t="s">
        <v>278</v>
      </c>
    </row>
    <row r="11" spans="1:5" ht="38.25">
      <c r="A11" s="28" t="s">
        <v>42</v>
      </c>
      <c r="E11" s="29" t="s">
        <v>279</v>
      </c>
    </row>
    <row r="12" spans="1:5" ht="140.25">
      <c r="A12" t="s">
        <v>44</v>
      </c>
      <c r="E12" s="27" t="s">
        <v>54</v>
      </c>
    </row>
    <row r="13" spans="1:16" ht="25.5">
      <c r="A13" s="17" t="s">
        <v>35</v>
      </c>
      <c r="B13" s="21" t="s">
        <v>265</v>
      </c>
      <c r="C13" s="21" t="s">
        <v>280</v>
      </c>
      <c r="D13" s="17" t="s">
        <v>37</v>
      </c>
      <c r="E13" s="22" t="s">
        <v>281</v>
      </c>
      <c r="F13" s="23" t="s">
        <v>39</v>
      </c>
      <c r="G13" s="24">
        <v>170.5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13</v>
      </c>
    </row>
    <row r="14" spans="1:5" ht="63.75">
      <c r="A14" s="26" t="s">
        <v>40</v>
      </c>
      <c r="E14" s="27" t="s">
        <v>282</v>
      </c>
    </row>
    <row r="15" spans="1:5" ht="12.75">
      <c r="A15" s="28" t="s">
        <v>42</v>
      </c>
      <c r="E15" s="29" t="s">
        <v>283</v>
      </c>
    </row>
    <row r="16" spans="1:5" ht="140.25">
      <c r="A16" t="s">
        <v>44</v>
      </c>
      <c r="E16" s="27" t="s">
        <v>54</v>
      </c>
    </row>
    <row r="17" spans="1:16" ht="25.5">
      <c r="A17" s="17" t="s">
        <v>35</v>
      </c>
      <c r="B17" s="21" t="s">
        <v>13</v>
      </c>
      <c r="C17" s="21" t="s">
        <v>46</v>
      </c>
      <c r="D17" s="17" t="s">
        <v>37</v>
      </c>
      <c r="E17" s="22" t="s">
        <v>284</v>
      </c>
      <c r="F17" s="23" t="s">
        <v>39</v>
      </c>
      <c r="G17" s="24">
        <v>1078.095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13</v>
      </c>
    </row>
    <row r="18" spans="1:5" ht="76.5">
      <c r="A18" s="26" t="s">
        <v>40</v>
      </c>
      <c r="E18" s="27" t="s">
        <v>285</v>
      </c>
    </row>
    <row r="19" spans="1:5" ht="76.5">
      <c r="A19" s="28" t="s">
        <v>42</v>
      </c>
      <c r="E19" s="29" t="s">
        <v>286</v>
      </c>
    </row>
    <row r="20" spans="1:5" ht="140.25">
      <c r="A20" t="s">
        <v>44</v>
      </c>
      <c r="E20" s="27" t="s">
        <v>54</v>
      </c>
    </row>
    <row r="21" spans="1:16" ht="25.5">
      <c r="A21" s="17" t="s">
        <v>35</v>
      </c>
      <c r="B21" s="21" t="s">
        <v>12</v>
      </c>
      <c r="C21" s="21" t="s">
        <v>55</v>
      </c>
      <c r="D21" s="17" t="s">
        <v>37</v>
      </c>
      <c r="E21" s="22" t="s">
        <v>287</v>
      </c>
      <c r="F21" s="23" t="s">
        <v>39</v>
      </c>
      <c r="G21" s="24">
        <v>2983.829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13</v>
      </c>
    </row>
    <row r="22" spans="1:5" ht="51">
      <c r="A22" s="26" t="s">
        <v>40</v>
      </c>
      <c r="E22" s="27" t="s">
        <v>288</v>
      </c>
    </row>
    <row r="23" spans="1:5" ht="51">
      <c r="A23" s="28" t="s">
        <v>42</v>
      </c>
      <c r="E23" s="29" t="s">
        <v>289</v>
      </c>
    </row>
    <row r="24" spans="1:5" ht="140.25">
      <c r="A24" t="s">
        <v>44</v>
      </c>
      <c r="E24" s="27" t="s">
        <v>54</v>
      </c>
    </row>
    <row r="25" spans="1:18" ht="12.75" customHeight="1">
      <c r="A25" s="10" t="s">
        <v>33</v>
      </c>
      <c r="B25" s="10"/>
      <c r="C25" s="30" t="s">
        <v>19</v>
      </c>
      <c r="D25" s="10"/>
      <c r="E25" s="19" t="s">
        <v>81</v>
      </c>
      <c r="F25" s="10"/>
      <c r="G25" s="10"/>
      <c r="H25" s="10"/>
      <c r="I25" s="31">
        <f>0+Q25</f>
        <v>0</v>
      </c>
      <c r="O25">
        <f>0+R25</f>
        <v>0</v>
      </c>
      <c r="Q25">
        <f>0+I26+I30+I34+I38+I42+I46+I50+I54+I58+I62+I66+I70</f>
        <v>0</v>
      </c>
      <c r="R25">
        <f>0+O26+O30+O34+O38+O42+O46+O50+O54+O58+O62+O66+O70</f>
        <v>0</v>
      </c>
    </row>
    <row r="26" spans="1:16" ht="25.5">
      <c r="A26" s="17" t="s">
        <v>35</v>
      </c>
      <c r="B26" s="21" t="s">
        <v>23</v>
      </c>
      <c r="C26" s="21" t="s">
        <v>290</v>
      </c>
      <c r="D26" s="17" t="s">
        <v>37</v>
      </c>
      <c r="E26" s="22" t="s">
        <v>291</v>
      </c>
      <c r="F26" s="23" t="s">
        <v>84</v>
      </c>
      <c r="G26" s="24">
        <v>77.5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13</v>
      </c>
    </row>
    <row r="27" spans="1:5" ht="63.75">
      <c r="A27" s="26" t="s">
        <v>40</v>
      </c>
      <c r="E27" s="27" t="s">
        <v>282</v>
      </c>
    </row>
    <row r="28" spans="1:5" ht="12.75">
      <c r="A28" s="28" t="s">
        <v>42</v>
      </c>
      <c r="E28" s="29" t="s">
        <v>292</v>
      </c>
    </row>
    <row r="29" spans="1:5" ht="63.75">
      <c r="A29" t="s">
        <v>44</v>
      </c>
      <c r="E29" s="27" t="s">
        <v>87</v>
      </c>
    </row>
    <row r="30" spans="1:16" ht="25.5">
      <c r="A30" s="17" t="s">
        <v>35</v>
      </c>
      <c r="B30" s="21" t="s">
        <v>25</v>
      </c>
      <c r="C30" s="21" t="s">
        <v>82</v>
      </c>
      <c r="D30" s="17" t="s">
        <v>37</v>
      </c>
      <c r="E30" s="22" t="s">
        <v>83</v>
      </c>
      <c r="F30" s="23" t="s">
        <v>84</v>
      </c>
      <c r="G30" s="24">
        <v>1515.44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13</v>
      </c>
    </row>
    <row r="31" spans="1:5" ht="51">
      <c r="A31" s="26" t="s">
        <v>40</v>
      </c>
      <c r="E31" s="27" t="s">
        <v>293</v>
      </c>
    </row>
    <row r="32" spans="1:5" ht="12.75">
      <c r="A32" s="28" t="s">
        <v>42</v>
      </c>
      <c r="E32" s="29" t="s">
        <v>294</v>
      </c>
    </row>
    <row r="33" spans="1:5" ht="63.75">
      <c r="A33" t="s">
        <v>44</v>
      </c>
      <c r="E33" s="27" t="s">
        <v>87</v>
      </c>
    </row>
    <row r="34" spans="1:16" ht="12.75">
      <c r="A34" s="17" t="s">
        <v>35</v>
      </c>
      <c r="B34" s="21" t="s">
        <v>27</v>
      </c>
      <c r="C34" s="21" t="s">
        <v>295</v>
      </c>
      <c r="D34" s="17" t="s">
        <v>37</v>
      </c>
      <c r="E34" s="22" t="s">
        <v>296</v>
      </c>
      <c r="F34" s="23" t="s">
        <v>84</v>
      </c>
      <c r="G34" s="24">
        <v>399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13</v>
      </c>
    </row>
    <row r="35" spans="1:5" ht="63.75">
      <c r="A35" s="26" t="s">
        <v>40</v>
      </c>
      <c r="E35" s="27" t="s">
        <v>297</v>
      </c>
    </row>
    <row r="36" spans="1:5" ht="12.75">
      <c r="A36" s="28" t="s">
        <v>42</v>
      </c>
      <c r="E36" s="29" t="s">
        <v>298</v>
      </c>
    </row>
    <row r="37" spans="1:5" ht="63.75">
      <c r="A37" t="s">
        <v>44</v>
      </c>
      <c r="E37" s="27" t="s">
        <v>87</v>
      </c>
    </row>
    <row r="38" spans="1:16" ht="25.5">
      <c r="A38" s="17" t="s">
        <v>35</v>
      </c>
      <c r="B38" s="21" t="s">
        <v>70</v>
      </c>
      <c r="C38" s="21" t="s">
        <v>89</v>
      </c>
      <c r="D38" s="17" t="s">
        <v>37</v>
      </c>
      <c r="E38" s="22" t="s">
        <v>90</v>
      </c>
      <c r="F38" s="23" t="s">
        <v>84</v>
      </c>
      <c r="G38" s="24">
        <v>68.25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13</v>
      </c>
    </row>
    <row r="39" spans="1:5" ht="89.25">
      <c r="A39" s="26" t="s">
        <v>40</v>
      </c>
      <c r="E39" s="27" t="s">
        <v>299</v>
      </c>
    </row>
    <row r="40" spans="1:5" ht="12.75">
      <c r="A40" s="28" t="s">
        <v>42</v>
      </c>
      <c r="E40" s="29" t="s">
        <v>300</v>
      </c>
    </row>
    <row r="41" spans="1:5" ht="63.75">
      <c r="A41" t="s">
        <v>44</v>
      </c>
      <c r="E41" s="27" t="s">
        <v>87</v>
      </c>
    </row>
    <row r="42" spans="1:16" ht="25.5">
      <c r="A42" s="17" t="s">
        <v>35</v>
      </c>
      <c r="B42" s="21" t="s">
        <v>74</v>
      </c>
      <c r="C42" s="21" t="s">
        <v>94</v>
      </c>
      <c r="D42" s="17" t="s">
        <v>37</v>
      </c>
      <c r="E42" s="22" t="s">
        <v>95</v>
      </c>
      <c r="F42" s="23" t="s">
        <v>96</v>
      </c>
      <c r="G42" s="24">
        <v>163.8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13</v>
      </c>
    </row>
    <row r="43" spans="1:5" ht="76.5">
      <c r="A43" s="26" t="s">
        <v>40</v>
      </c>
      <c r="E43" s="27" t="s">
        <v>301</v>
      </c>
    </row>
    <row r="44" spans="1:5" ht="12.75">
      <c r="A44" s="28" t="s">
        <v>42</v>
      </c>
      <c r="E44" s="29" t="s">
        <v>302</v>
      </c>
    </row>
    <row r="45" spans="1:5" ht="63.75">
      <c r="A45" t="s">
        <v>44</v>
      </c>
      <c r="E45" s="27" t="s">
        <v>87</v>
      </c>
    </row>
    <row r="46" spans="1:16" ht="12.75">
      <c r="A46" s="17" t="s">
        <v>35</v>
      </c>
      <c r="B46" s="21" t="s">
        <v>30</v>
      </c>
      <c r="C46" s="21" t="s">
        <v>303</v>
      </c>
      <c r="D46" s="17" t="s">
        <v>37</v>
      </c>
      <c r="E46" s="22" t="s">
        <v>304</v>
      </c>
      <c r="F46" s="23" t="s">
        <v>96</v>
      </c>
      <c r="G46" s="24">
        <v>59.4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13</v>
      </c>
    </row>
    <row r="47" spans="1:5" ht="76.5">
      <c r="A47" s="26" t="s">
        <v>40</v>
      </c>
      <c r="E47" s="27" t="s">
        <v>305</v>
      </c>
    </row>
    <row r="48" spans="1:5" ht="12.75">
      <c r="A48" s="28" t="s">
        <v>42</v>
      </c>
      <c r="E48" s="29" t="s">
        <v>306</v>
      </c>
    </row>
    <row r="49" spans="1:5" ht="63.75">
      <c r="A49" t="s">
        <v>44</v>
      </c>
      <c r="E49" s="27" t="s">
        <v>87</v>
      </c>
    </row>
    <row r="50" spans="1:16" ht="12.75">
      <c r="A50" s="17" t="s">
        <v>35</v>
      </c>
      <c r="B50" s="21" t="s">
        <v>260</v>
      </c>
      <c r="C50" s="21" t="s">
        <v>307</v>
      </c>
      <c r="D50" s="17" t="s">
        <v>37</v>
      </c>
      <c r="E50" s="22" t="s">
        <v>308</v>
      </c>
      <c r="F50" s="23" t="s">
        <v>102</v>
      </c>
      <c r="G50" s="24">
        <v>7976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13</v>
      </c>
    </row>
    <row r="51" spans="1:5" ht="89.25">
      <c r="A51" s="26" t="s">
        <v>40</v>
      </c>
      <c r="E51" s="27" t="s">
        <v>309</v>
      </c>
    </row>
    <row r="52" spans="1:5" ht="12.75">
      <c r="A52" s="28" t="s">
        <v>42</v>
      </c>
      <c r="E52" s="29" t="s">
        <v>310</v>
      </c>
    </row>
    <row r="53" spans="1:5" ht="63.75">
      <c r="A53" t="s">
        <v>44</v>
      </c>
      <c r="E53" s="27" t="s">
        <v>87</v>
      </c>
    </row>
    <row r="54" spans="1:16" ht="12.75">
      <c r="A54" s="17" t="s">
        <v>35</v>
      </c>
      <c r="B54" s="21" t="s">
        <v>32</v>
      </c>
      <c r="C54" s="21" t="s">
        <v>106</v>
      </c>
      <c r="D54" s="17" t="s">
        <v>37</v>
      </c>
      <c r="E54" s="22" t="s">
        <v>107</v>
      </c>
      <c r="F54" s="23" t="s">
        <v>84</v>
      </c>
      <c r="G54" s="24">
        <v>797.6</v>
      </c>
      <c r="H54" s="25">
        <v>0</v>
      </c>
      <c r="I54" s="25">
        <f>ROUND(ROUND(H54,2)*ROUND(G54,3),2)</f>
        <v>0</v>
      </c>
      <c r="O54">
        <f>(I54*21)/100</f>
        <v>0</v>
      </c>
      <c r="P54" t="s">
        <v>13</v>
      </c>
    </row>
    <row r="55" spans="1:5" ht="76.5">
      <c r="A55" s="26" t="s">
        <v>40</v>
      </c>
      <c r="E55" s="27" t="s">
        <v>311</v>
      </c>
    </row>
    <row r="56" spans="1:5" ht="12.75">
      <c r="A56" s="28" t="s">
        <v>42</v>
      </c>
      <c r="E56" s="29" t="s">
        <v>312</v>
      </c>
    </row>
    <row r="57" spans="1:5" ht="369.75">
      <c r="A57" t="s">
        <v>44</v>
      </c>
      <c r="E57" s="27" t="s">
        <v>110</v>
      </c>
    </row>
    <row r="58" spans="1:16" ht="12.75">
      <c r="A58" s="17" t="s">
        <v>35</v>
      </c>
      <c r="B58" s="21" t="s">
        <v>88</v>
      </c>
      <c r="C58" s="21" t="s">
        <v>112</v>
      </c>
      <c r="D58" s="17" t="s">
        <v>37</v>
      </c>
      <c r="E58" s="22" t="s">
        <v>113</v>
      </c>
      <c r="F58" s="23" t="s">
        <v>84</v>
      </c>
      <c r="G58" s="24">
        <v>103.95</v>
      </c>
      <c r="H58" s="25">
        <v>0</v>
      </c>
      <c r="I58" s="25">
        <f>ROUND(ROUND(H58,2)*ROUND(G58,3),2)</f>
        <v>0</v>
      </c>
      <c r="O58">
        <f>(I58*21)/100</f>
        <v>0</v>
      </c>
      <c r="P58" t="s">
        <v>13</v>
      </c>
    </row>
    <row r="59" spans="1:5" ht="51">
      <c r="A59" s="26" t="s">
        <v>40</v>
      </c>
      <c r="E59" s="27" t="s">
        <v>313</v>
      </c>
    </row>
    <row r="60" spans="1:5" ht="12.75">
      <c r="A60" s="28" t="s">
        <v>42</v>
      </c>
      <c r="E60" s="29" t="s">
        <v>314</v>
      </c>
    </row>
    <row r="61" spans="1:5" ht="63.75">
      <c r="A61" t="s">
        <v>44</v>
      </c>
      <c r="E61" s="27" t="s">
        <v>116</v>
      </c>
    </row>
    <row r="62" spans="1:16" ht="12.75">
      <c r="A62" s="17" t="s">
        <v>35</v>
      </c>
      <c r="B62" s="21" t="s">
        <v>93</v>
      </c>
      <c r="C62" s="21" t="s">
        <v>315</v>
      </c>
      <c r="D62" s="17" t="s">
        <v>37</v>
      </c>
      <c r="E62" s="22" t="s">
        <v>316</v>
      </c>
      <c r="F62" s="23" t="s">
        <v>228</v>
      </c>
      <c r="G62" s="24">
        <v>10</v>
      </c>
      <c r="H62" s="25">
        <v>0</v>
      </c>
      <c r="I62" s="25">
        <f>ROUND(ROUND(H62,2)*ROUND(G62,3),2)</f>
        <v>0</v>
      </c>
      <c r="O62">
        <f>(I62*21)/100</f>
        <v>0</v>
      </c>
      <c r="P62" t="s">
        <v>13</v>
      </c>
    </row>
    <row r="63" spans="1:5" ht="12.75">
      <c r="A63" s="26" t="s">
        <v>40</v>
      </c>
      <c r="E63" s="27" t="s">
        <v>317</v>
      </c>
    </row>
    <row r="64" spans="1:5" ht="12.75">
      <c r="A64" s="28" t="s">
        <v>42</v>
      </c>
      <c r="E64" s="29" t="s">
        <v>318</v>
      </c>
    </row>
    <row r="65" spans="1:5" ht="63.75">
      <c r="A65" t="s">
        <v>44</v>
      </c>
      <c r="E65" s="27" t="s">
        <v>116</v>
      </c>
    </row>
    <row r="66" spans="1:16" ht="12.75">
      <c r="A66" s="17" t="s">
        <v>35</v>
      </c>
      <c r="B66" s="21" t="s">
        <v>99</v>
      </c>
      <c r="C66" s="21" t="s">
        <v>123</v>
      </c>
      <c r="D66" s="17" t="s">
        <v>37</v>
      </c>
      <c r="E66" s="22" t="s">
        <v>124</v>
      </c>
      <c r="F66" s="23" t="s">
        <v>84</v>
      </c>
      <c r="G66" s="24">
        <v>797.6</v>
      </c>
      <c r="H66" s="25">
        <v>0</v>
      </c>
      <c r="I66" s="25">
        <f>ROUND(ROUND(H66,2)*ROUND(G66,3),2)</f>
        <v>0</v>
      </c>
      <c r="O66">
        <f>(I66*21)/100</f>
        <v>0</v>
      </c>
      <c r="P66" t="s">
        <v>13</v>
      </c>
    </row>
    <row r="67" spans="1:5" ht="76.5">
      <c r="A67" s="26" t="s">
        <v>40</v>
      </c>
      <c r="E67" s="27" t="s">
        <v>311</v>
      </c>
    </row>
    <row r="68" spans="1:5" ht="12.75">
      <c r="A68" s="28" t="s">
        <v>42</v>
      </c>
      <c r="E68" s="29" t="s">
        <v>312</v>
      </c>
    </row>
    <row r="69" spans="1:5" ht="280.5">
      <c r="A69" t="s">
        <v>44</v>
      </c>
      <c r="E69" s="27" t="s">
        <v>125</v>
      </c>
    </row>
    <row r="70" spans="1:16" ht="12.75">
      <c r="A70" s="17" t="s">
        <v>35</v>
      </c>
      <c r="B70" s="21" t="s">
        <v>105</v>
      </c>
      <c r="C70" s="21" t="s">
        <v>127</v>
      </c>
      <c r="D70" s="17" t="s">
        <v>37</v>
      </c>
      <c r="E70" s="22" t="s">
        <v>128</v>
      </c>
      <c r="F70" s="23" t="s">
        <v>102</v>
      </c>
      <c r="G70" s="24">
        <v>7976</v>
      </c>
      <c r="H70" s="25">
        <v>0</v>
      </c>
      <c r="I70" s="25">
        <f>ROUND(ROUND(H70,2)*ROUND(G70,3),2)</f>
        <v>0</v>
      </c>
      <c r="O70">
        <f>(I70*21)/100</f>
        <v>0</v>
      </c>
      <c r="P70" t="s">
        <v>13</v>
      </c>
    </row>
    <row r="71" spans="1:5" ht="25.5">
      <c r="A71" s="26" t="s">
        <v>40</v>
      </c>
      <c r="E71" s="27" t="s">
        <v>319</v>
      </c>
    </row>
    <row r="72" spans="1:5" ht="12.75">
      <c r="A72" s="28" t="s">
        <v>42</v>
      </c>
      <c r="E72" s="29" t="s">
        <v>310</v>
      </c>
    </row>
    <row r="73" spans="1:5" ht="25.5">
      <c r="A73" t="s">
        <v>44</v>
      </c>
      <c r="E73" s="27" t="s">
        <v>131</v>
      </c>
    </row>
    <row r="74" spans="1:18" ht="12.75" customHeight="1">
      <c r="A74" s="10" t="s">
        <v>33</v>
      </c>
      <c r="B74" s="10"/>
      <c r="C74" s="30" t="s">
        <v>25</v>
      </c>
      <c r="D74" s="10"/>
      <c r="E74" s="19" t="s">
        <v>132</v>
      </c>
      <c r="F74" s="10"/>
      <c r="G74" s="10"/>
      <c r="H74" s="10"/>
      <c r="I74" s="31">
        <f>0+Q74</f>
        <v>0</v>
      </c>
      <c r="O74">
        <f>0+R74</f>
        <v>0</v>
      </c>
      <c r="Q74">
        <f>0+I75+I79+I83+I87+I91+I95+I99+I103+I107+I111+I115+I119+I123+I127+I131</f>
        <v>0</v>
      </c>
      <c r="R74">
        <f>0+O75+O79+O83+O87+O91+O95+O99+O103+O107+O111+O115+O119+O123+O127+O131</f>
        <v>0</v>
      </c>
    </row>
    <row r="75" spans="1:16" ht="25.5">
      <c r="A75" s="17" t="s">
        <v>35</v>
      </c>
      <c r="B75" s="21" t="s">
        <v>111</v>
      </c>
      <c r="C75" s="21" t="s">
        <v>320</v>
      </c>
      <c r="D75" s="17" t="s">
        <v>37</v>
      </c>
      <c r="E75" s="22" t="s">
        <v>321</v>
      </c>
      <c r="F75" s="23" t="s">
        <v>102</v>
      </c>
      <c r="G75" s="24">
        <v>7976</v>
      </c>
      <c r="H75" s="25">
        <v>0</v>
      </c>
      <c r="I75" s="25">
        <f>ROUND(ROUND(H75,2)*ROUND(G75,3),2)</f>
        <v>0</v>
      </c>
      <c r="O75">
        <f>(I75*21)/100</f>
        <v>0</v>
      </c>
      <c r="P75" t="s">
        <v>13</v>
      </c>
    </row>
    <row r="76" spans="1:5" ht="38.25">
      <c r="A76" s="26" t="s">
        <v>40</v>
      </c>
      <c r="E76" s="27" t="s">
        <v>322</v>
      </c>
    </row>
    <row r="77" spans="1:5" ht="12.75">
      <c r="A77" s="28" t="s">
        <v>42</v>
      </c>
      <c r="E77" s="29" t="s">
        <v>310</v>
      </c>
    </row>
    <row r="78" spans="1:5" ht="51">
      <c r="A78" t="s">
        <v>44</v>
      </c>
      <c r="E78" s="27" t="s">
        <v>144</v>
      </c>
    </row>
    <row r="79" spans="1:16" ht="12.75">
      <c r="A79" s="17" t="s">
        <v>35</v>
      </c>
      <c r="B79" s="21" t="s">
        <v>117</v>
      </c>
      <c r="C79" s="21" t="s">
        <v>323</v>
      </c>
      <c r="D79" s="17" t="s">
        <v>37</v>
      </c>
      <c r="E79" s="22" t="s">
        <v>324</v>
      </c>
      <c r="F79" s="23" t="s">
        <v>102</v>
      </c>
      <c r="G79" s="24">
        <v>273</v>
      </c>
      <c r="H79" s="25">
        <v>0</v>
      </c>
      <c r="I79" s="25">
        <f>ROUND(ROUND(H79,2)*ROUND(G79,3),2)</f>
        <v>0</v>
      </c>
      <c r="O79">
        <f>(I79*21)/100</f>
        <v>0</v>
      </c>
      <c r="P79" t="s">
        <v>13</v>
      </c>
    </row>
    <row r="80" spans="1:5" ht="76.5">
      <c r="A80" s="26" t="s">
        <v>40</v>
      </c>
      <c r="E80" s="27" t="s">
        <v>325</v>
      </c>
    </row>
    <row r="81" spans="1:5" ht="12.75">
      <c r="A81" s="28" t="s">
        <v>42</v>
      </c>
      <c r="E81" s="29" t="s">
        <v>326</v>
      </c>
    </row>
    <row r="82" spans="1:5" ht="51">
      <c r="A82" t="s">
        <v>44</v>
      </c>
      <c r="E82" s="27" t="s">
        <v>144</v>
      </c>
    </row>
    <row r="83" spans="1:16" ht="12.75">
      <c r="A83" s="17" t="s">
        <v>35</v>
      </c>
      <c r="B83" s="21" t="s">
        <v>117</v>
      </c>
      <c r="C83" s="21" t="s">
        <v>323</v>
      </c>
      <c r="D83" s="17" t="s">
        <v>19</v>
      </c>
      <c r="E83" s="22" t="s">
        <v>324</v>
      </c>
      <c r="F83" s="23" t="s">
        <v>102</v>
      </c>
      <c r="G83" s="24">
        <v>7976</v>
      </c>
      <c r="H83" s="25">
        <v>0</v>
      </c>
      <c r="I83" s="25">
        <f>ROUND(ROUND(H83,2)*ROUND(G83,3),2)</f>
        <v>0</v>
      </c>
      <c r="O83">
        <f>(I83*21)/100</f>
        <v>0</v>
      </c>
      <c r="P83" t="s">
        <v>13</v>
      </c>
    </row>
    <row r="84" spans="1:5" ht="38.25">
      <c r="A84" s="26" t="s">
        <v>40</v>
      </c>
      <c r="E84" s="27" t="s">
        <v>327</v>
      </c>
    </row>
    <row r="85" spans="1:5" ht="12.75">
      <c r="A85" s="28" t="s">
        <v>42</v>
      </c>
      <c r="E85" s="29" t="s">
        <v>310</v>
      </c>
    </row>
    <row r="86" spans="1:5" ht="51">
      <c r="A86" t="s">
        <v>44</v>
      </c>
      <c r="E86" s="27" t="s">
        <v>144</v>
      </c>
    </row>
    <row r="87" spans="1:16" ht="12.75">
      <c r="A87" s="17" t="s">
        <v>35</v>
      </c>
      <c r="B87" s="21" t="s">
        <v>122</v>
      </c>
      <c r="C87" s="21" t="s">
        <v>328</v>
      </c>
      <c r="D87" s="17" t="s">
        <v>37</v>
      </c>
      <c r="E87" s="22" t="s">
        <v>329</v>
      </c>
      <c r="F87" s="23" t="s">
        <v>102</v>
      </c>
      <c r="G87" s="24">
        <v>310</v>
      </c>
      <c r="H87" s="25">
        <v>0</v>
      </c>
      <c r="I87" s="25">
        <f>ROUND(ROUND(H87,2)*ROUND(G87,3),2)</f>
        <v>0</v>
      </c>
      <c r="O87">
        <f>(I87*21)/100</f>
        <v>0</v>
      </c>
      <c r="P87" t="s">
        <v>13</v>
      </c>
    </row>
    <row r="88" spans="1:5" ht="76.5">
      <c r="A88" s="26" t="s">
        <v>40</v>
      </c>
      <c r="E88" s="27" t="s">
        <v>330</v>
      </c>
    </row>
    <row r="89" spans="1:5" ht="12.75">
      <c r="A89" s="28" t="s">
        <v>42</v>
      </c>
      <c r="E89" s="29" t="s">
        <v>331</v>
      </c>
    </row>
    <row r="90" spans="1:5" ht="51">
      <c r="A90" t="s">
        <v>44</v>
      </c>
      <c r="E90" s="27" t="s">
        <v>144</v>
      </c>
    </row>
    <row r="91" spans="1:16" ht="12.75">
      <c r="A91" s="17" t="s">
        <v>35</v>
      </c>
      <c r="B91" s="21" t="s">
        <v>126</v>
      </c>
      <c r="C91" s="21" t="s">
        <v>332</v>
      </c>
      <c r="D91" s="17" t="s">
        <v>37</v>
      </c>
      <c r="E91" s="22" t="s">
        <v>333</v>
      </c>
      <c r="F91" s="23" t="s">
        <v>102</v>
      </c>
      <c r="G91" s="24">
        <v>310</v>
      </c>
      <c r="H91" s="25">
        <v>0</v>
      </c>
      <c r="I91" s="25">
        <f>ROUND(ROUND(H91,2)*ROUND(G91,3),2)</f>
        <v>0</v>
      </c>
      <c r="O91">
        <f>(I91*21)/100</f>
        <v>0</v>
      </c>
      <c r="P91" t="s">
        <v>13</v>
      </c>
    </row>
    <row r="92" spans="1:5" ht="76.5">
      <c r="A92" s="26" t="s">
        <v>40</v>
      </c>
      <c r="E92" s="27" t="s">
        <v>330</v>
      </c>
    </row>
    <row r="93" spans="1:5" ht="12.75">
      <c r="A93" s="28" t="s">
        <v>42</v>
      </c>
      <c r="E93" s="29" t="s">
        <v>331</v>
      </c>
    </row>
    <row r="94" spans="1:5" ht="102">
      <c r="A94" t="s">
        <v>44</v>
      </c>
      <c r="E94" s="27" t="s">
        <v>154</v>
      </c>
    </row>
    <row r="95" spans="1:16" ht="12.75">
      <c r="A95" s="17" t="s">
        <v>35</v>
      </c>
      <c r="B95" s="21" t="s">
        <v>133</v>
      </c>
      <c r="C95" s="21" t="s">
        <v>156</v>
      </c>
      <c r="D95" s="17" t="s">
        <v>37</v>
      </c>
      <c r="E95" s="22" t="s">
        <v>157</v>
      </c>
      <c r="F95" s="23" t="s">
        <v>102</v>
      </c>
      <c r="G95" s="24">
        <v>693</v>
      </c>
      <c r="H95" s="25">
        <v>0</v>
      </c>
      <c r="I95" s="25">
        <f>ROUND(ROUND(H95,2)*ROUND(G95,3),2)</f>
        <v>0</v>
      </c>
      <c r="O95">
        <f>(I95*21)/100</f>
        <v>0</v>
      </c>
      <c r="P95" t="s">
        <v>13</v>
      </c>
    </row>
    <row r="96" spans="1:5" ht="12.75">
      <c r="A96" s="26" t="s">
        <v>40</v>
      </c>
      <c r="E96" s="27" t="s">
        <v>334</v>
      </c>
    </row>
    <row r="97" spans="1:5" ht="12.75">
      <c r="A97" s="28" t="s">
        <v>42</v>
      </c>
      <c r="E97" s="29" t="s">
        <v>335</v>
      </c>
    </row>
    <row r="98" spans="1:5" ht="102">
      <c r="A98" t="s">
        <v>44</v>
      </c>
      <c r="E98" s="27" t="s">
        <v>154</v>
      </c>
    </row>
    <row r="99" spans="1:16" ht="12.75">
      <c r="A99" s="17" t="s">
        <v>35</v>
      </c>
      <c r="B99" s="21" t="s">
        <v>139</v>
      </c>
      <c r="C99" s="21" t="s">
        <v>160</v>
      </c>
      <c r="D99" s="17" t="s">
        <v>37</v>
      </c>
      <c r="E99" s="22" t="s">
        <v>161</v>
      </c>
      <c r="F99" s="23" t="s">
        <v>102</v>
      </c>
      <c r="G99" s="24">
        <v>7976</v>
      </c>
      <c r="H99" s="25">
        <v>0</v>
      </c>
      <c r="I99" s="25">
        <f>ROUND(ROUND(H99,2)*ROUND(G99,3),2)</f>
        <v>0</v>
      </c>
      <c r="O99">
        <f>(I99*21)/100</f>
        <v>0</v>
      </c>
      <c r="P99" t="s">
        <v>13</v>
      </c>
    </row>
    <row r="100" spans="1:5" ht="25.5">
      <c r="A100" s="26" t="s">
        <v>40</v>
      </c>
      <c r="E100" s="27" t="s">
        <v>336</v>
      </c>
    </row>
    <row r="101" spans="1:5" ht="12.75">
      <c r="A101" s="28" t="s">
        <v>42</v>
      </c>
      <c r="E101" s="29" t="s">
        <v>310</v>
      </c>
    </row>
    <row r="102" spans="1:5" ht="51">
      <c r="A102" t="s">
        <v>44</v>
      </c>
      <c r="E102" s="27" t="s">
        <v>164</v>
      </c>
    </row>
    <row r="103" spans="1:16" ht="12.75">
      <c r="A103" s="17" t="s">
        <v>35</v>
      </c>
      <c r="B103" s="21" t="s">
        <v>145</v>
      </c>
      <c r="C103" s="21" t="s">
        <v>166</v>
      </c>
      <c r="D103" s="17" t="s">
        <v>37</v>
      </c>
      <c r="E103" s="22" t="s">
        <v>167</v>
      </c>
      <c r="F103" s="23" t="s">
        <v>102</v>
      </c>
      <c r="G103" s="24">
        <v>15952</v>
      </c>
      <c r="H103" s="25">
        <v>0</v>
      </c>
      <c r="I103" s="25">
        <f>ROUND(ROUND(H103,2)*ROUND(G103,3),2)</f>
        <v>0</v>
      </c>
      <c r="O103">
        <f>(I103*21)/100</f>
        <v>0</v>
      </c>
      <c r="P103" t="s">
        <v>13</v>
      </c>
    </row>
    <row r="104" spans="1:5" ht="51">
      <c r="A104" s="26" t="s">
        <v>40</v>
      </c>
      <c r="E104" s="27" t="s">
        <v>337</v>
      </c>
    </row>
    <row r="105" spans="1:5" ht="38.25">
      <c r="A105" s="28" t="s">
        <v>42</v>
      </c>
      <c r="E105" s="29" t="s">
        <v>338</v>
      </c>
    </row>
    <row r="106" spans="1:5" ht="51">
      <c r="A106" t="s">
        <v>44</v>
      </c>
      <c r="E106" s="27" t="s">
        <v>164</v>
      </c>
    </row>
    <row r="107" spans="1:16" ht="12.75">
      <c r="A107" s="17" t="s">
        <v>35</v>
      </c>
      <c r="B107" s="21" t="s">
        <v>149</v>
      </c>
      <c r="C107" s="21" t="s">
        <v>339</v>
      </c>
      <c r="D107" s="17" t="s">
        <v>37</v>
      </c>
      <c r="E107" s="22" t="s">
        <v>340</v>
      </c>
      <c r="F107" s="23" t="s">
        <v>102</v>
      </c>
      <c r="G107" s="24">
        <v>310</v>
      </c>
      <c r="H107" s="25">
        <v>0</v>
      </c>
      <c r="I107" s="25">
        <f>ROUND(ROUND(H107,2)*ROUND(G107,3),2)</f>
        <v>0</v>
      </c>
      <c r="O107">
        <f>(I107*21)/100</f>
        <v>0</v>
      </c>
      <c r="P107" t="s">
        <v>13</v>
      </c>
    </row>
    <row r="108" spans="1:5" ht="76.5">
      <c r="A108" s="26" t="s">
        <v>40</v>
      </c>
      <c r="E108" s="27" t="s">
        <v>330</v>
      </c>
    </row>
    <row r="109" spans="1:5" ht="12.75">
      <c r="A109" s="28" t="s">
        <v>42</v>
      </c>
      <c r="E109" s="29" t="s">
        <v>331</v>
      </c>
    </row>
    <row r="110" spans="1:5" ht="140.25">
      <c r="A110" t="s">
        <v>44</v>
      </c>
      <c r="E110" s="27" t="s">
        <v>175</v>
      </c>
    </row>
    <row r="111" spans="1:16" ht="12.75">
      <c r="A111" s="17" t="s">
        <v>35</v>
      </c>
      <c r="B111" s="21" t="s">
        <v>159</v>
      </c>
      <c r="C111" s="21" t="s">
        <v>341</v>
      </c>
      <c r="D111" s="17" t="s">
        <v>37</v>
      </c>
      <c r="E111" s="22" t="s">
        <v>342</v>
      </c>
      <c r="F111" s="23" t="s">
        <v>102</v>
      </c>
      <c r="G111" s="24">
        <v>7976</v>
      </c>
      <c r="H111" s="25">
        <v>0</v>
      </c>
      <c r="I111" s="25">
        <f>ROUND(ROUND(H111,2)*ROUND(G111,3),2)</f>
        <v>0</v>
      </c>
      <c r="O111">
        <f>(I111*21)/100</f>
        <v>0</v>
      </c>
      <c r="P111" t="s">
        <v>13</v>
      </c>
    </row>
    <row r="112" spans="1:5" ht="38.25">
      <c r="A112" s="26" t="s">
        <v>40</v>
      </c>
      <c r="E112" s="27" t="s">
        <v>343</v>
      </c>
    </row>
    <row r="113" spans="1:5" ht="12.75">
      <c r="A113" s="28" t="s">
        <v>42</v>
      </c>
      <c r="E113" s="29" t="s">
        <v>310</v>
      </c>
    </row>
    <row r="114" spans="1:5" ht="140.25">
      <c r="A114" t="s">
        <v>44</v>
      </c>
      <c r="E114" s="27" t="s">
        <v>175</v>
      </c>
    </row>
    <row r="115" spans="1:16" ht="12.75">
      <c r="A115" s="17" t="s">
        <v>35</v>
      </c>
      <c r="B115" s="21" t="s">
        <v>165</v>
      </c>
      <c r="C115" s="21" t="s">
        <v>344</v>
      </c>
      <c r="D115" s="17" t="s">
        <v>37</v>
      </c>
      <c r="E115" s="22" t="s">
        <v>345</v>
      </c>
      <c r="F115" s="23" t="s">
        <v>102</v>
      </c>
      <c r="G115" s="24">
        <v>7976</v>
      </c>
      <c r="H115" s="25">
        <v>0</v>
      </c>
      <c r="I115" s="25">
        <f>ROUND(ROUND(H115,2)*ROUND(G115,3),2)</f>
        <v>0</v>
      </c>
      <c r="O115">
        <f>(I115*21)/100</f>
        <v>0</v>
      </c>
      <c r="P115" t="s">
        <v>13</v>
      </c>
    </row>
    <row r="116" spans="1:5" ht="38.25">
      <c r="A116" s="26" t="s">
        <v>40</v>
      </c>
      <c r="E116" s="27" t="s">
        <v>346</v>
      </c>
    </row>
    <row r="117" spans="1:5" ht="12.75">
      <c r="A117" s="28" t="s">
        <v>42</v>
      </c>
      <c r="E117" s="29" t="s">
        <v>310</v>
      </c>
    </row>
    <row r="118" spans="1:5" ht="140.25">
      <c r="A118" t="s">
        <v>44</v>
      </c>
      <c r="E118" s="27" t="s">
        <v>175</v>
      </c>
    </row>
    <row r="119" spans="1:16" ht="12.75">
      <c r="A119" s="17" t="s">
        <v>35</v>
      </c>
      <c r="B119" s="21" t="s">
        <v>155</v>
      </c>
      <c r="C119" s="21" t="s">
        <v>187</v>
      </c>
      <c r="D119" s="17" t="s">
        <v>37</v>
      </c>
      <c r="E119" s="22" t="s">
        <v>188</v>
      </c>
      <c r="F119" s="23" t="s">
        <v>102</v>
      </c>
      <c r="G119" s="24">
        <v>7976</v>
      </c>
      <c r="H119" s="25">
        <v>0</v>
      </c>
      <c r="I119" s="25">
        <f>ROUND(ROUND(H119,2)*ROUND(G119,3),2)</f>
        <v>0</v>
      </c>
      <c r="O119">
        <f>(I119*21)/100</f>
        <v>0</v>
      </c>
      <c r="P119" t="s">
        <v>13</v>
      </c>
    </row>
    <row r="120" spans="1:5" ht="38.25">
      <c r="A120" s="26" t="s">
        <v>40</v>
      </c>
      <c r="E120" s="27" t="s">
        <v>347</v>
      </c>
    </row>
    <row r="121" spans="1:5" ht="12.75">
      <c r="A121" s="28" t="s">
        <v>42</v>
      </c>
      <c r="E121" s="29" t="s">
        <v>310</v>
      </c>
    </row>
    <row r="122" spans="1:5" ht="140.25">
      <c r="A122" t="s">
        <v>44</v>
      </c>
      <c r="E122" s="27" t="s">
        <v>175</v>
      </c>
    </row>
    <row r="123" spans="1:16" ht="12.75">
      <c r="A123" s="17" t="s">
        <v>35</v>
      </c>
      <c r="B123" s="21" t="s">
        <v>186</v>
      </c>
      <c r="C123" s="21" t="s">
        <v>348</v>
      </c>
      <c r="D123" s="17" t="s">
        <v>37</v>
      </c>
      <c r="E123" s="22" t="s">
        <v>349</v>
      </c>
      <c r="F123" s="23" t="s">
        <v>102</v>
      </c>
      <c r="G123" s="24">
        <v>273</v>
      </c>
      <c r="H123" s="25">
        <v>0</v>
      </c>
      <c r="I123" s="25">
        <f>ROUND(ROUND(H123,2)*ROUND(G123,3),2)</f>
        <v>0</v>
      </c>
      <c r="O123">
        <f>(I123*21)/100</f>
        <v>0</v>
      </c>
      <c r="P123" t="s">
        <v>13</v>
      </c>
    </row>
    <row r="124" spans="1:5" ht="89.25">
      <c r="A124" s="26" t="s">
        <v>40</v>
      </c>
      <c r="E124" s="27" t="s">
        <v>350</v>
      </c>
    </row>
    <row r="125" spans="1:5" ht="12.75">
      <c r="A125" s="28" t="s">
        <v>42</v>
      </c>
      <c r="E125" s="29" t="s">
        <v>326</v>
      </c>
    </row>
    <row r="126" spans="1:5" ht="165.75">
      <c r="A126" t="s">
        <v>44</v>
      </c>
      <c r="E126" s="27" t="s">
        <v>206</v>
      </c>
    </row>
    <row r="127" spans="1:16" ht="12.75">
      <c r="A127" s="17" t="s">
        <v>35</v>
      </c>
      <c r="B127" s="21" t="s">
        <v>170</v>
      </c>
      <c r="C127" s="21" t="s">
        <v>351</v>
      </c>
      <c r="D127" s="17" t="s">
        <v>37</v>
      </c>
      <c r="E127" s="22" t="s">
        <v>352</v>
      </c>
      <c r="F127" s="23" t="s">
        <v>102</v>
      </c>
      <c r="G127" s="24">
        <v>910</v>
      </c>
      <c r="H127" s="25">
        <v>0</v>
      </c>
      <c r="I127" s="25">
        <f>ROUND(ROUND(H127,2)*ROUND(G127,3),2)</f>
        <v>0</v>
      </c>
      <c r="O127">
        <f>(I127*21)/100</f>
        <v>0</v>
      </c>
      <c r="P127" t="s">
        <v>13</v>
      </c>
    </row>
    <row r="128" spans="1:5" ht="76.5">
      <c r="A128" s="26" t="s">
        <v>40</v>
      </c>
      <c r="E128" s="27" t="s">
        <v>353</v>
      </c>
    </row>
    <row r="129" spans="1:5" ht="12.75">
      <c r="A129" s="28" t="s">
        <v>42</v>
      </c>
      <c r="E129" s="29" t="s">
        <v>354</v>
      </c>
    </row>
    <row r="130" spans="1:5" ht="102">
      <c r="A130" t="s">
        <v>44</v>
      </c>
      <c r="E130" s="27" t="s">
        <v>212</v>
      </c>
    </row>
    <row r="131" spans="1:16" ht="12.75">
      <c r="A131" s="17" t="s">
        <v>35</v>
      </c>
      <c r="B131" s="21" t="s">
        <v>176</v>
      </c>
      <c r="C131" s="21" t="s">
        <v>214</v>
      </c>
      <c r="D131" s="17" t="s">
        <v>37</v>
      </c>
      <c r="E131" s="22" t="s">
        <v>215</v>
      </c>
      <c r="F131" s="23" t="s">
        <v>96</v>
      </c>
      <c r="G131" s="24">
        <v>2607</v>
      </c>
      <c r="H131" s="25">
        <v>0</v>
      </c>
      <c r="I131" s="25">
        <f>ROUND(ROUND(H131,2)*ROUND(G131,3),2)</f>
        <v>0</v>
      </c>
      <c r="O131">
        <f>(I131*21)/100</f>
        <v>0</v>
      </c>
      <c r="P131" t="s">
        <v>13</v>
      </c>
    </row>
    <row r="132" spans="1:5" ht="63.75">
      <c r="A132" s="26" t="s">
        <v>40</v>
      </c>
      <c r="E132" s="27" t="s">
        <v>355</v>
      </c>
    </row>
    <row r="133" spans="1:5" ht="12.75">
      <c r="A133" s="28" t="s">
        <v>42</v>
      </c>
      <c r="E133" s="29" t="s">
        <v>356</v>
      </c>
    </row>
    <row r="134" spans="1:5" ht="38.25">
      <c r="A134" t="s">
        <v>44</v>
      </c>
      <c r="E134" s="27" t="s">
        <v>218</v>
      </c>
    </row>
    <row r="135" spans="1:18" ht="12.75" customHeight="1">
      <c r="A135" s="10" t="s">
        <v>33</v>
      </c>
      <c r="B135" s="10"/>
      <c r="C135" s="30" t="s">
        <v>74</v>
      </c>
      <c r="D135" s="10"/>
      <c r="E135" s="19" t="s">
        <v>357</v>
      </c>
      <c r="F135" s="10"/>
      <c r="G135" s="10"/>
      <c r="H135" s="10"/>
      <c r="I135" s="31">
        <f>0+Q135</f>
        <v>0</v>
      </c>
      <c r="O135">
        <f>0+R135</f>
        <v>0</v>
      </c>
      <c r="Q135">
        <f>0+I136+I140+I144+I148</f>
        <v>0</v>
      </c>
      <c r="R135">
        <f>0+O136+O140+O144+O148</f>
        <v>0</v>
      </c>
    </row>
    <row r="136" spans="1:16" ht="12.75">
      <c r="A136" s="17" t="s">
        <v>35</v>
      </c>
      <c r="B136" s="21" t="s">
        <v>181</v>
      </c>
      <c r="C136" s="21" t="s">
        <v>358</v>
      </c>
      <c r="D136" s="17" t="s">
        <v>37</v>
      </c>
      <c r="E136" s="22" t="s">
        <v>359</v>
      </c>
      <c r="F136" s="23" t="s">
        <v>228</v>
      </c>
      <c r="G136" s="24">
        <v>4</v>
      </c>
      <c r="H136" s="25">
        <v>0</v>
      </c>
      <c r="I136" s="25">
        <f>ROUND(ROUND(H136,2)*ROUND(G136,3),2)</f>
        <v>0</v>
      </c>
      <c r="O136">
        <f>(I136*21)/100</f>
        <v>0</v>
      </c>
      <c r="P136" t="s">
        <v>13</v>
      </c>
    </row>
    <row r="137" spans="1:5" ht="51">
      <c r="A137" s="26" t="s">
        <v>40</v>
      </c>
      <c r="E137" s="27" t="s">
        <v>360</v>
      </c>
    </row>
    <row r="138" spans="1:5" ht="12.75">
      <c r="A138" s="28" t="s">
        <v>42</v>
      </c>
      <c r="E138" s="29" t="s">
        <v>361</v>
      </c>
    </row>
    <row r="139" spans="1:5" ht="267.75">
      <c r="A139" t="s">
        <v>44</v>
      </c>
      <c r="E139" s="27" t="s">
        <v>362</v>
      </c>
    </row>
    <row r="140" spans="1:16" ht="12.75">
      <c r="A140" s="17" t="s">
        <v>35</v>
      </c>
      <c r="B140" s="21" t="s">
        <v>190</v>
      </c>
      <c r="C140" s="21" t="s">
        <v>363</v>
      </c>
      <c r="D140" s="17" t="s">
        <v>37</v>
      </c>
      <c r="E140" s="22" t="s">
        <v>364</v>
      </c>
      <c r="F140" s="23" t="s">
        <v>228</v>
      </c>
      <c r="G140" s="24">
        <v>10</v>
      </c>
      <c r="H140" s="25">
        <v>0</v>
      </c>
      <c r="I140" s="25">
        <f>ROUND(ROUND(H140,2)*ROUND(G140,3),2)</f>
        <v>0</v>
      </c>
      <c r="O140">
        <f>(I140*21)/100</f>
        <v>0</v>
      </c>
      <c r="P140" t="s">
        <v>13</v>
      </c>
    </row>
    <row r="141" spans="1:5" ht="51">
      <c r="A141" s="26" t="s">
        <v>40</v>
      </c>
      <c r="E141" s="27" t="s">
        <v>365</v>
      </c>
    </row>
    <row r="142" spans="1:5" ht="12.75">
      <c r="A142" s="28" t="s">
        <v>42</v>
      </c>
      <c r="E142" s="29" t="s">
        <v>318</v>
      </c>
    </row>
    <row r="143" spans="1:5" ht="76.5">
      <c r="A143" t="s">
        <v>44</v>
      </c>
      <c r="E143" s="27" t="s">
        <v>366</v>
      </c>
    </row>
    <row r="144" spans="1:16" ht="12.75">
      <c r="A144" s="17" t="s">
        <v>35</v>
      </c>
      <c r="B144" s="21" t="s">
        <v>195</v>
      </c>
      <c r="C144" s="21" t="s">
        <v>367</v>
      </c>
      <c r="D144" s="17" t="s">
        <v>37</v>
      </c>
      <c r="E144" s="22" t="s">
        <v>368</v>
      </c>
      <c r="F144" s="23" t="s">
        <v>228</v>
      </c>
      <c r="G144" s="24">
        <v>4</v>
      </c>
      <c r="H144" s="25">
        <v>0</v>
      </c>
      <c r="I144" s="25">
        <f>ROUND(ROUND(H144,2)*ROUND(G144,3),2)</f>
        <v>0</v>
      </c>
      <c r="O144">
        <f>(I144*21)/100</f>
        <v>0</v>
      </c>
      <c r="P144" t="s">
        <v>13</v>
      </c>
    </row>
    <row r="145" spans="1:5" ht="12.75">
      <c r="A145" s="26" t="s">
        <v>40</v>
      </c>
      <c r="E145" s="27" t="s">
        <v>369</v>
      </c>
    </row>
    <row r="146" spans="1:5" ht="12.75">
      <c r="A146" s="28" t="s">
        <v>42</v>
      </c>
      <c r="E146" s="29" t="s">
        <v>361</v>
      </c>
    </row>
    <row r="147" spans="1:5" ht="38.25">
      <c r="A147" t="s">
        <v>44</v>
      </c>
      <c r="E147" s="27" t="s">
        <v>370</v>
      </c>
    </row>
    <row r="148" spans="1:16" ht="12.75">
      <c r="A148" s="17" t="s">
        <v>35</v>
      </c>
      <c r="B148" s="21" t="s">
        <v>201</v>
      </c>
      <c r="C148" s="21" t="s">
        <v>371</v>
      </c>
      <c r="D148" s="17" t="s">
        <v>37</v>
      </c>
      <c r="E148" s="22" t="s">
        <v>372</v>
      </c>
      <c r="F148" s="23" t="s">
        <v>228</v>
      </c>
      <c r="G148" s="24">
        <v>10</v>
      </c>
      <c r="H148" s="25">
        <v>0</v>
      </c>
      <c r="I148" s="25">
        <f>ROUND(ROUND(H148,2)*ROUND(G148,3),2)</f>
        <v>0</v>
      </c>
      <c r="O148">
        <f>(I148*21)/100</f>
        <v>0</v>
      </c>
      <c r="P148" t="s">
        <v>13</v>
      </c>
    </row>
    <row r="149" spans="1:5" ht="12.75">
      <c r="A149" s="26" t="s">
        <v>40</v>
      </c>
      <c r="E149" s="27" t="s">
        <v>373</v>
      </c>
    </row>
    <row r="150" spans="1:5" ht="12.75">
      <c r="A150" s="28" t="s">
        <v>42</v>
      </c>
      <c r="E150" s="29" t="s">
        <v>318</v>
      </c>
    </row>
    <row r="151" spans="1:5" ht="38.25">
      <c r="A151" t="s">
        <v>44</v>
      </c>
      <c r="E151" s="27" t="s">
        <v>370</v>
      </c>
    </row>
    <row r="152" spans="1:18" ht="12.75" customHeight="1">
      <c r="A152" s="10" t="s">
        <v>33</v>
      </c>
      <c r="B152" s="10"/>
      <c r="C152" s="30" t="s">
        <v>30</v>
      </c>
      <c r="D152" s="10"/>
      <c r="E152" s="19" t="s">
        <v>219</v>
      </c>
      <c r="F152" s="10"/>
      <c r="G152" s="10"/>
      <c r="H152" s="10"/>
      <c r="I152" s="31">
        <f>0+Q152</f>
        <v>0</v>
      </c>
      <c r="O152">
        <f>0+R152</f>
        <v>0</v>
      </c>
      <c r="Q152">
        <f>0+I153+I157+I161+I165+I169+I173+I177+I181+I185</f>
        <v>0</v>
      </c>
      <c r="R152">
        <f>0+O153+O157+O161+O165+O169+O173+O177+O181+O185</f>
        <v>0</v>
      </c>
    </row>
    <row r="153" spans="1:16" ht="25.5">
      <c r="A153" s="17" t="s">
        <v>35</v>
      </c>
      <c r="B153" s="21" t="s">
        <v>207</v>
      </c>
      <c r="C153" s="21" t="s">
        <v>238</v>
      </c>
      <c r="D153" s="17" t="s">
        <v>37</v>
      </c>
      <c r="E153" s="22" t="s">
        <v>239</v>
      </c>
      <c r="F153" s="23" t="s">
        <v>102</v>
      </c>
      <c r="G153" s="24">
        <v>573.75</v>
      </c>
      <c r="H153" s="25">
        <v>0</v>
      </c>
      <c r="I153" s="25">
        <f>ROUND(ROUND(H153,2)*ROUND(G153,3),2)</f>
        <v>0</v>
      </c>
      <c r="O153">
        <f>(I153*21)/100</f>
        <v>0</v>
      </c>
      <c r="P153" t="s">
        <v>13</v>
      </c>
    </row>
    <row r="154" spans="1:5" ht="12.75">
      <c r="A154" s="26" t="s">
        <v>40</v>
      </c>
      <c r="E154" s="27" t="s">
        <v>374</v>
      </c>
    </row>
    <row r="155" spans="1:5" ht="12.75">
      <c r="A155" s="28" t="s">
        <v>42</v>
      </c>
      <c r="E155" s="29" t="s">
        <v>37</v>
      </c>
    </row>
    <row r="156" spans="1:5" ht="38.25">
      <c r="A156" t="s">
        <v>44</v>
      </c>
      <c r="E156" s="27" t="s">
        <v>242</v>
      </c>
    </row>
    <row r="157" spans="1:16" ht="25.5">
      <c r="A157" s="17" t="s">
        <v>35</v>
      </c>
      <c r="B157" s="21" t="s">
        <v>213</v>
      </c>
      <c r="C157" s="21" t="s">
        <v>244</v>
      </c>
      <c r="D157" s="17" t="s">
        <v>37</v>
      </c>
      <c r="E157" s="22" t="s">
        <v>245</v>
      </c>
      <c r="F157" s="23" t="s">
        <v>102</v>
      </c>
      <c r="G157" s="24">
        <v>573.75</v>
      </c>
      <c r="H157" s="25">
        <v>0</v>
      </c>
      <c r="I157" s="25">
        <f>ROUND(ROUND(H157,2)*ROUND(G157,3),2)</f>
        <v>0</v>
      </c>
      <c r="O157">
        <f>(I157*21)/100</f>
        <v>0</v>
      </c>
      <c r="P157" t="s">
        <v>13</v>
      </c>
    </row>
    <row r="158" spans="1:5" ht="38.25">
      <c r="A158" s="26" t="s">
        <v>40</v>
      </c>
      <c r="E158" s="27" t="s">
        <v>246</v>
      </c>
    </row>
    <row r="159" spans="1:5" ht="267.75">
      <c r="A159" s="28" t="s">
        <v>42</v>
      </c>
      <c r="E159" s="29" t="s">
        <v>375</v>
      </c>
    </row>
    <row r="160" spans="1:5" ht="38.25">
      <c r="A160" t="s">
        <v>44</v>
      </c>
      <c r="E160" s="27" t="s">
        <v>242</v>
      </c>
    </row>
    <row r="161" spans="1:16" ht="12.75">
      <c r="A161" s="17" t="s">
        <v>35</v>
      </c>
      <c r="B161" s="21" t="s">
        <v>220</v>
      </c>
      <c r="C161" s="21" t="s">
        <v>255</v>
      </c>
      <c r="D161" s="17" t="s">
        <v>37</v>
      </c>
      <c r="E161" s="22" t="s">
        <v>256</v>
      </c>
      <c r="F161" s="23" t="s">
        <v>228</v>
      </c>
      <c r="G161" s="24">
        <v>12</v>
      </c>
      <c r="H161" s="25">
        <v>0</v>
      </c>
      <c r="I161" s="25">
        <f>ROUND(ROUND(H161,2)*ROUND(G161,3),2)</f>
        <v>0</v>
      </c>
      <c r="O161">
        <f>(I161*21)/100</f>
        <v>0</v>
      </c>
      <c r="P161" t="s">
        <v>13</v>
      </c>
    </row>
    <row r="162" spans="1:5" ht="12.75">
      <c r="A162" s="26" t="s">
        <v>40</v>
      </c>
      <c r="E162" s="27" t="s">
        <v>257</v>
      </c>
    </row>
    <row r="163" spans="1:5" ht="12.75">
      <c r="A163" s="28" t="s">
        <v>42</v>
      </c>
      <c r="E163" s="29" t="s">
        <v>376</v>
      </c>
    </row>
    <row r="164" spans="1:5" ht="38.25">
      <c r="A164" t="s">
        <v>44</v>
      </c>
      <c r="E164" s="27" t="s">
        <v>259</v>
      </c>
    </row>
    <row r="165" spans="1:16" ht="12.75">
      <c r="A165" s="17" t="s">
        <v>35</v>
      </c>
      <c r="B165" s="21" t="s">
        <v>225</v>
      </c>
      <c r="C165" s="21" t="s">
        <v>261</v>
      </c>
      <c r="D165" s="17" t="s">
        <v>37</v>
      </c>
      <c r="E165" s="22" t="s">
        <v>262</v>
      </c>
      <c r="F165" s="23" t="s">
        <v>96</v>
      </c>
      <c r="G165" s="24">
        <v>163.8</v>
      </c>
      <c r="H165" s="25">
        <v>0</v>
      </c>
      <c r="I165" s="25">
        <f>ROUND(ROUND(H165,2)*ROUND(G165,3),2)</f>
        <v>0</v>
      </c>
      <c r="O165">
        <f>(I165*21)/100</f>
        <v>0</v>
      </c>
      <c r="P165" t="s">
        <v>13</v>
      </c>
    </row>
    <row r="166" spans="1:5" ht="76.5">
      <c r="A166" s="26" t="s">
        <v>40</v>
      </c>
      <c r="E166" s="27" t="s">
        <v>301</v>
      </c>
    </row>
    <row r="167" spans="1:5" ht="12.75">
      <c r="A167" s="28" t="s">
        <v>42</v>
      </c>
      <c r="E167" s="29" t="s">
        <v>302</v>
      </c>
    </row>
    <row r="168" spans="1:5" ht="51">
      <c r="A168" t="s">
        <v>44</v>
      </c>
      <c r="E168" s="27" t="s">
        <v>264</v>
      </c>
    </row>
    <row r="169" spans="1:16" ht="12.75">
      <c r="A169" s="17" t="s">
        <v>35</v>
      </c>
      <c r="B169" s="21" t="s">
        <v>232</v>
      </c>
      <c r="C169" s="21" t="s">
        <v>377</v>
      </c>
      <c r="D169" s="17" t="s">
        <v>37</v>
      </c>
      <c r="E169" s="22" t="s">
        <v>378</v>
      </c>
      <c r="F169" s="23" t="s">
        <v>96</v>
      </c>
      <c r="G169" s="24">
        <v>59.4</v>
      </c>
      <c r="H169" s="25">
        <v>0</v>
      </c>
      <c r="I169" s="25">
        <f>ROUND(ROUND(H169,2)*ROUND(G169,3),2)</f>
        <v>0</v>
      </c>
      <c r="O169">
        <f>(I169*21)/100</f>
        <v>0</v>
      </c>
      <c r="P169" t="s">
        <v>13</v>
      </c>
    </row>
    <row r="170" spans="1:5" ht="76.5">
      <c r="A170" s="26" t="s">
        <v>40</v>
      </c>
      <c r="E170" s="27" t="s">
        <v>305</v>
      </c>
    </row>
    <row r="171" spans="1:5" ht="12.75">
      <c r="A171" s="28" t="s">
        <v>42</v>
      </c>
      <c r="E171" s="29" t="s">
        <v>306</v>
      </c>
    </row>
    <row r="172" spans="1:5" ht="51">
      <c r="A172" t="s">
        <v>44</v>
      </c>
      <c r="E172" s="27" t="s">
        <v>379</v>
      </c>
    </row>
    <row r="173" spans="1:16" ht="12.75">
      <c r="A173" s="17" t="s">
        <v>35</v>
      </c>
      <c r="B173" s="21" t="s">
        <v>237</v>
      </c>
      <c r="C173" s="21" t="s">
        <v>266</v>
      </c>
      <c r="D173" s="17" t="s">
        <v>37</v>
      </c>
      <c r="E173" s="22" t="s">
        <v>267</v>
      </c>
      <c r="F173" s="23" t="s">
        <v>102</v>
      </c>
      <c r="G173" s="24">
        <v>7976</v>
      </c>
      <c r="H173" s="25">
        <v>0</v>
      </c>
      <c r="I173" s="25">
        <f>ROUND(ROUND(H173,2)*ROUND(G173,3),2)</f>
        <v>0</v>
      </c>
      <c r="O173">
        <f>(I173*21)/100</f>
        <v>0</v>
      </c>
      <c r="P173" t="s">
        <v>13</v>
      </c>
    </row>
    <row r="174" spans="1:5" ht="12.75">
      <c r="A174" s="26" t="s">
        <v>40</v>
      </c>
      <c r="E174" s="27" t="s">
        <v>37</v>
      </c>
    </row>
    <row r="175" spans="1:5" ht="12.75">
      <c r="A175" s="28" t="s">
        <v>42</v>
      </c>
      <c r="E175" s="29" t="s">
        <v>310</v>
      </c>
    </row>
    <row r="176" spans="1:5" ht="25.5">
      <c r="A176" t="s">
        <v>44</v>
      </c>
      <c r="E176" s="27" t="s">
        <v>270</v>
      </c>
    </row>
    <row r="177" spans="1:16" ht="12.75">
      <c r="A177" s="17" t="s">
        <v>35</v>
      </c>
      <c r="B177" s="21" t="s">
        <v>243</v>
      </c>
      <c r="C177" s="21" t="s">
        <v>272</v>
      </c>
      <c r="D177" s="17" t="s">
        <v>37</v>
      </c>
      <c r="E177" s="22" t="s">
        <v>273</v>
      </c>
      <c r="F177" s="23" t="s">
        <v>102</v>
      </c>
      <c r="G177" s="24">
        <v>7976</v>
      </c>
      <c r="H177" s="25">
        <v>0</v>
      </c>
      <c r="I177" s="25">
        <f>ROUND(ROUND(H177,2)*ROUND(G177,3),2)</f>
        <v>0</v>
      </c>
      <c r="O177">
        <f>(I177*21)/100</f>
        <v>0</v>
      </c>
      <c r="P177" t="s">
        <v>13</v>
      </c>
    </row>
    <row r="178" spans="1:5" ht="12.75">
      <c r="A178" s="26" t="s">
        <v>40</v>
      </c>
      <c r="E178" s="27" t="s">
        <v>37</v>
      </c>
    </row>
    <row r="179" spans="1:5" ht="12.75">
      <c r="A179" s="28" t="s">
        <v>42</v>
      </c>
      <c r="E179" s="29" t="s">
        <v>310</v>
      </c>
    </row>
    <row r="180" spans="1:5" ht="25.5">
      <c r="A180" t="s">
        <v>44</v>
      </c>
      <c r="E180" s="27" t="s">
        <v>270</v>
      </c>
    </row>
    <row r="181" spans="1:16" ht="12.75">
      <c r="A181" s="17" t="s">
        <v>35</v>
      </c>
      <c r="B181" s="21" t="s">
        <v>248</v>
      </c>
      <c r="C181" s="21" t="s">
        <v>380</v>
      </c>
      <c r="D181" s="17" t="s">
        <v>37</v>
      </c>
      <c r="E181" s="22" t="s">
        <v>381</v>
      </c>
      <c r="F181" s="23" t="s">
        <v>228</v>
      </c>
      <c r="G181" s="24">
        <v>10</v>
      </c>
      <c r="H181" s="25">
        <v>0</v>
      </c>
      <c r="I181" s="25">
        <f>ROUND(ROUND(H181,2)*ROUND(G181,3),2)</f>
        <v>0</v>
      </c>
      <c r="O181">
        <f>(I181*21)/100</f>
        <v>0</v>
      </c>
      <c r="P181" t="s">
        <v>13</v>
      </c>
    </row>
    <row r="182" spans="1:5" ht="51">
      <c r="A182" s="26" t="s">
        <v>40</v>
      </c>
      <c r="E182" s="27" t="s">
        <v>365</v>
      </c>
    </row>
    <row r="183" spans="1:5" ht="12.75">
      <c r="A183" s="28" t="s">
        <v>42</v>
      </c>
      <c r="E183" s="29" t="s">
        <v>318</v>
      </c>
    </row>
    <row r="184" spans="1:5" ht="102">
      <c r="A184" t="s">
        <v>44</v>
      </c>
      <c r="E184" s="27" t="s">
        <v>382</v>
      </c>
    </row>
    <row r="185" spans="1:16" ht="12.75">
      <c r="A185" s="17" t="s">
        <v>35</v>
      </c>
      <c r="B185" s="21" t="s">
        <v>254</v>
      </c>
      <c r="C185" s="21" t="s">
        <v>383</v>
      </c>
      <c r="D185" s="17" t="s">
        <v>37</v>
      </c>
      <c r="E185" s="22" t="s">
        <v>384</v>
      </c>
      <c r="F185" s="23" t="s">
        <v>228</v>
      </c>
      <c r="G185" s="24">
        <v>4</v>
      </c>
      <c r="H185" s="25">
        <v>0</v>
      </c>
      <c r="I185" s="25">
        <f>ROUND(ROUND(H185,2)*ROUND(G185,3),2)</f>
        <v>0</v>
      </c>
      <c r="O185">
        <f>(I185*21)/100</f>
        <v>0</v>
      </c>
      <c r="P185" t="s">
        <v>13</v>
      </c>
    </row>
    <row r="186" spans="1:5" ht="51">
      <c r="A186" s="26" t="s">
        <v>40</v>
      </c>
      <c r="E186" s="27" t="s">
        <v>360</v>
      </c>
    </row>
    <row r="187" spans="1:5" ht="12.75">
      <c r="A187" s="28" t="s">
        <v>42</v>
      </c>
      <c r="E187" s="29" t="s">
        <v>361</v>
      </c>
    </row>
    <row r="188" spans="1:5" ht="102">
      <c r="A188" t="s">
        <v>44</v>
      </c>
      <c r="E188" s="27" t="s">
        <v>382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55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4.9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0+O8+O21+O78+O139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385</v>
      </c>
      <c r="I3" s="32">
        <f>0+I8+I21+I78+I139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385</v>
      </c>
      <c r="D4" s="2"/>
      <c r="E4" s="15" t="s">
        <v>386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25.5">
      <c r="A9" s="17" t="s">
        <v>35</v>
      </c>
      <c r="B9" s="21" t="s">
        <v>19</v>
      </c>
      <c r="C9" s="21" t="s">
        <v>36</v>
      </c>
      <c r="D9" s="17" t="s">
        <v>37</v>
      </c>
      <c r="E9" s="22" t="s">
        <v>38</v>
      </c>
      <c r="F9" s="23" t="s">
        <v>39</v>
      </c>
      <c r="G9" s="24">
        <v>1142.713</v>
      </c>
      <c r="H9" s="25">
        <v>0</v>
      </c>
      <c r="I9" s="25">
        <f>ROUND(ROUND(H9,2)*ROUND(G9,3),2)</f>
        <v>0</v>
      </c>
      <c r="O9">
        <f>(I9*21)/100</f>
        <v>0</v>
      </c>
      <c r="P9" t="s">
        <v>13</v>
      </c>
    </row>
    <row r="10" spans="1:5" ht="63.75">
      <c r="A10" s="26" t="s">
        <v>40</v>
      </c>
      <c r="E10" s="27" t="s">
        <v>387</v>
      </c>
    </row>
    <row r="11" spans="1:5" ht="63.75">
      <c r="A11" s="28" t="s">
        <v>42</v>
      </c>
      <c r="E11" s="29" t="s">
        <v>388</v>
      </c>
    </row>
    <row r="12" spans="1:5" ht="12.75">
      <c r="A12" t="s">
        <v>44</v>
      </c>
      <c r="E12" s="27" t="s">
        <v>45</v>
      </c>
    </row>
    <row r="13" spans="1:16" ht="25.5">
      <c r="A13" s="17" t="s">
        <v>35</v>
      </c>
      <c r="B13" s="21" t="s">
        <v>13</v>
      </c>
      <c r="C13" s="21" t="s">
        <v>46</v>
      </c>
      <c r="D13" s="17" t="s">
        <v>37</v>
      </c>
      <c r="E13" s="22" t="s">
        <v>47</v>
      </c>
      <c r="F13" s="23" t="s">
        <v>39</v>
      </c>
      <c r="G13" s="24">
        <v>12.6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13</v>
      </c>
    </row>
    <row r="14" spans="1:5" ht="25.5">
      <c r="A14" s="26" t="s">
        <v>40</v>
      </c>
      <c r="E14" s="27" t="s">
        <v>389</v>
      </c>
    </row>
    <row r="15" spans="1:5" ht="12.75">
      <c r="A15" s="28" t="s">
        <v>42</v>
      </c>
      <c r="E15" s="29" t="s">
        <v>390</v>
      </c>
    </row>
    <row r="16" spans="1:5" ht="12.75">
      <c r="A16" t="s">
        <v>44</v>
      </c>
      <c r="E16" s="27" t="s">
        <v>45</v>
      </c>
    </row>
    <row r="17" spans="1:16" ht="25.5">
      <c r="A17" s="17" t="s">
        <v>35</v>
      </c>
      <c r="B17" s="21" t="s">
        <v>12</v>
      </c>
      <c r="C17" s="21" t="s">
        <v>50</v>
      </c>
      <c r="D17" s="17" t="s">
        <v>37</v>
      </c>
      <c r="E17" s="22" t="s">
        <v>391</v>
      </c>
      <c r="F17" s="23" t="s">
        <v>39</v>
      </c>
      <c r="G17" s="24">
        <v>1.1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13</v>
      </c>
    </row>
    <row r="18" spans="1:5" ht="25.5">
      <c r="A18" s="26" t="s">
        <v>40</v>
      </c>
      <c r="E18" s="27" t="s">
        <v>392</v>
      </c>
    </row>
    <row r="19" spans="1:5" ht="12.75">
      <c r="A19" s="28" t="s">
        <v>42</v>
      </c>
      <c r="E19" s="29" t="s">
        <v>393</v>
      </c>
    </row>
    <row r="20" spans="1:5" ht="140.25">
      <c r="A20" t="s">
        <v>44</v>
      </c>
      <c r="E20" s="27" t="s">
        <v>59</v>
      </c>
    </row>
    <row r="21" spans="1:18" ht="12.75" customHeight="1">
      <c r="A21" s="10" t="s">
        <v>33</v>
      </c>
      <c r="B21" s="10"/>
      <c r="C21" s="30" t="s">
        <v>19</v>
      </c>
      <c r="D21" s="10"/>
      <c r="E21" s="19" t="s">
        <v>81</v>
      </c>
      <c r="F21" s="10"/>
      <c r="G21" s="10"/>
      <c r="H21" s="10"/>
      <c r="I21" s="31">
        <f>0+Q21</f>
        <v>0</v>
      </c>
      <c r="O21">
        <f>0+R21</f>
        <v>0</v>
      </c>
      <c r="Q21">
        <f>0+I22+I26+I30+I34+I38+I42+I46+I50+I54+I58+I62+I66+I70+I74</f>
        <v>0</v>
      </c>
      <c r="R21">
        <f>0+O22+O26+O30+O34+O38+O42+O46+O50+O54+O58+O62+O66+O70+O74</f>
        <v>0</v>
      </c>
    </row>
    <row r="22" spans="1:16" ht="12.75">
      <c r="A22" s="17" t="s">
        <v>35</v>
      </c>
      <c r="B22" s="21" t="s">
        <v>23</v>
      </c>
      <c r="C22" s="21" t="s">
        <v>394</v>
      </c>
      <c r="D22" s="17" t="s">
        <v>37</v>
      </c>
      <c r="E22" s="22" t="s">
        <v>395</v>
      </c>
      <c r="F22" s="23" t="s">
        <v>84</v>
      </c>
      <c r="G22" s="24">
        <v>56.188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13</v>
      </c>
    </row>
    <row r="23" spans="1:5" ht="38.25">
      <c r="A23" s="26" t="s">
        <v>40</v>
      </c>
      <c r="E23" s="27" t="s">
        <v>396</v>
      </c>
    </row>
    <row r="24" spans="1:5" ht="38.25">
      <c r="A24" s="28" t="s">
        <v>42</v>
      </c>
      <c r="E24" s="29" t="s">
        <v>397</v>
      </c>
    </row>
    <row r="25" spans="1:5" ht="63.75">
      <c r="A25" t="s">
        <v>44</v>
      </c>
      <c r="E25" s="27" t="s">
        <v>87</v>
      </c>
    </row>
    <row r="26" spans="1:16" ht="25.5">
      <c r="A26" s="17" t="s">
        <v>35</v>
      </c>
      <c r="B26" s="21" t="s">
        <v>25</v>
      </c>
      <c r="C26" s="21" t="s">
        <v>82</v>
      </c>
      <c r="D26" s="17" t="s">
        <v>37</v>
      </c>
      <c r="E26" s="22" t="s">
        <v>83</v>
      </c>
      <c r="F26" s="23" t="s">
        <v>84</v>
      </c>
      <c r="G26" s="24">
        <v>359.24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13</v>
      </c>
    </row>
    <row r="27" spans="1:5" ht="127.5">
      <c r="A27" s="26" t="s">
        <v>40</v>
      </c>
      <c r="E27" s="27" t="s">
        <v>398</v>
      </c>
    </row>
    <row r="28" spans="1:5" ht="38.25">
      <c r="A28" s="28" t="s">
        <v>42</v>
      </c>
      <c r="E28" s="29" t="s">
        <v>399</v>
      </c>
    </row>
    <row r="29" spans="1:5" ht="63.75">
      <c r="A29" t="s">
        <v>44</v>
      </c>
      <c r="E29" s="27" t="s">
        <v>87</v>
      </c>
    </row>
    <row r="30" spans="1:16" ht="12.75">
      <c r="A30" s="17" t="s">
        <v>35</v>
      </c>
      <c r="B30" s="21" t="s">
        <v>27</v>
      </c>
      <c r="C30" s="21" t="s">
        <v>400</v>
      </c>
      <c r="D30" s="17" t="s">
        <v>37</v>
      </c>
      <c r="E30" s="22" t="s">
        <v>401</v>
      </c>
      <c r="F30" s="23" t="s">
        <v>102</v>
      </c>
      <c r="G30" s="24">
        <v>1119.78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13</v>
      </c>
    </row>
    <row r="31" spans="1:5" ht="153">
      <c r="A31" s="26" t="s">
        <v>40</v>
      </c>
      <c r="E31" s="27" t="s">
        <v>402</v>
      </c>
    </row>
    <row r="32" spans="1:5" ht="51">
      <c r="A32" s="28" t="s">
        <v>42</v>
      </c>
      <c r="E32" s="29" t="s">
        <v>403</v>
      </c>
    </row>
    <row r="33" spans="1:5" ht="63.75">
      <c r="A33" t="s">
        <v>44</v>
      </c>
      <c r="E33" s="27" t="s">
        <v>87</v>
      </c>
    </row>
    <row r="34" spans="1:16" ht="12.75">
      <c r="A34" s="17" t="s">
        <v>35</v>
      </c>
      <c r="B34" s="21" t="s">
        <v>70</v>
      </c>
      <c r="C34" s="21" t="s">
        <v>100</v>
      </c>
      <c r="D34" s="17" t="s">
        <v>37</v>
      </c>
      <c r="E34" s="22" t="s">
        <v>101</v>
      </c>
      <c r="F34" s="23" t="s">
        <v>102</v>
      </c>
      <c r="G34" s="24">
        <v>1798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13</v>
      </c>
    </row>
    <row r="35" spans="1:5" ht="25.5">
      <c r="A35" s="26" t="s">
        <v>40</v>
      </c>
      <c r="E35" s="27" t="s">
        <v>404</v>
      </c>
    </row>
    <row r="36" spans="1:5" ht="12.75">
      <c r="A36" s="28" t="s">
        <v>42</v>
      </c>
      <c r="E36" s="29" t="s">
        <v>405</v>
      </c>
    </row>
    <row r="37" spans="1:5" ht="63.75">
      <c r="A37" t="s">
        <v>44</v>
      </c>
      <c r="E37" s="27" t="s">
        <v>87</v>
      </c>
    </row>
    <row r="38" spans="1:16" ht="12.75">
      <c r="A38" s="17" t="s">
        <v>35</v>
      </c>
      <c r="B38" s="21" t="s">
        <v>74</v>
      </c>
      <c r="C38" s="21" t="s">
        <v>406</v>
      </c>
      <c r="D38" s="17" t="s">
        <v>37</v>
      </c>
      <c r="E38" s="22" t="s">
        <v>407</v>
      </c>
      <c r="F38" s="23" t="s">
        <v>84</v>
      </c>
      <c r="G38" s="24">
        <v>4.935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13</v>
      </c>
    </row>
    <row r="39" spans="1:5" ht="12.75">
      <c r="A39" s="26" t="s">
        <v>40</v>
      </c>
      <c r="E39" s="27" t="s">
        <v>408</v>
      </c>
    </row>
    <row r="40" spans="1:5" ht="12.75">
      <c r="A40" s="28" t="s">
        <v>42</v>
      </c>
      <c r="E40" s="29" t="s">
        <v>409</v>
      </c>
    </row>
    <row r="41" spans="1:5" ht="38.25">
      <c r="A41" t="s">
        <v>44</v>
      </c>
      <c r="E41" s="27" t="s">
        <v>410</v>
      </c>
    </row>
    <row r="42" spans="1:16" ht="12.75">
      <c r="A42" s="17" t="s">
        <v>35</v>
      </c>
      <c r="B42" s="21" t="s">
        <v>30</v>
      </c>
      <c r="C42" s="21" t="s">
        <v>106</v>
      </c>
      <c r="D42" s="17" t="s">
        <v>37</v>
      </c>
      <c r="E42" s="22" t="s">
        <v>107</v>
      </c>
      <c r="F42" s="23" t="s">
        <v>84</v>
      </c>
      <c r="G42" s="24">
        <v>466.205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13</v>
      </c>
    </row>
    <row r="43" spans="1:5" ht="153">
      <c r="A43" s="26" t="s">
        <v>40</v>
      </c>
      <c r="E43" s="27" t="s">
        <v>411</v>
      </c>
    </row>
    <row r="44" spans="1:5" ht="63.75">
      <c r="A44" s="28" t="s">
        <v>42</v>
      </c>
      <c r="E44" s="29" t="s">
        <v>412</v>
      </c>
    </row>
    <row r="45" spans="1:5" ht="369.75">
      <c r="A45" t="s">
        <v>44</v>
      </c>
      <c r="E45" s="27" t="s">
        <v>110</v>
      </c>
    </row>
    <row r="46" spans="1:16" ht="12.75">
      <c r="A46" s="17" t="s">
        <v>35</v>
      </c>
      <c r="B46" s="21" t="s">
        <v>32</v>
      </c>
      <c r="C46" s="21" t="s">
        <v>112</v>
      </c>
      <c r="D46" s="17" t="s">
        <v>37</v>
      </c>
      <c r="E46" s="22" t="s">
        <v>113</v>
      </c>
      <c r="F46" s="23" t="s">
        <v>84</v>
      </c>
      <c r="G46" s="24">
        <v>27.615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13</v>
      </c>
    </row>
    <row r="47" spans="1:5" ht="12.75">
      <c r="A47" s="26" t="s">
        <v>40</v>
      </c>
      <c r="E47" s="27" t="s">
        <v>413</v>
      </c>
    </row>
    <row r="48" spans="1:5" ht="12.75">
      <c r="A48" s="28" t="s">
        <v>42</v>
      </c>
      <c r="E48" s="29" t="s">
        <v>414</v>
      </c>
    </row>
    <row r="49" spans="1:5" ht="63.75">
      <c r="A49" t="s">
        <v>44</v>
      </c>
      <c r="E49" s="27" t="s">
        <v>116</v>
      </c>
    </row>
    <row r="50" spans="1:16" ht="12.75">
      <c r="A50" s="17" t="s">
        <v>35</v>
      </c>
      <c r="B50" s="21" t="s">
        <v>88</v>
      </c>
      <c r="C50" s="21" t="s">
        <v>415</v>
      </c>
      <c r="D50" s="17" t="s">
        <v>37</v>
      </c>
      <c r="E50" s="22" t="s">
        <v>416</v>
      </c>
      <c r="F50" s="23" t="s">
        <v>84</v>
      </c>
      <c r="G50" s="24">
        <v>438.384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13</v>
      </c>
    </row>
    <row r="51" spans="1:5" ht="127.5">
      <c r="A51" s="26" t="s">
        <v>40</v>
      </c>
      <c r="E51" s="27" t="s">
        <v>417</v>
      </c>
    </row>
    <row r="52" spans="1:5" ht="38.25">
      <c r="A52" s="28" t="s">
        <v>42</v>
      </c>
      <c r="E52" s="29" t="s">
        <v>418</v>
      </c>
    </row>
    <row r="53" spans="1:5" ht="267.75">
      <c r="A53" t="s">
        <v>44</v>
      </c>
      <c r="E53" s="27" t="s">
        <v>419</v>
      </c>
    </row>
    <row r="54" spans="1:16" ht="12.75">
      <c r="A54" s="17" t="s">
        <v>35</v>
      </c>
      <c r="B54" s="21" t="s">
        <v>93</v>
      </c>
      <c r="C54" s="21" t="s">
        <v>420</v>
      </c>
      <c r="D54" s="17" t="s">
        <v>37</v>
      </c>
      <c r="E54" s="22" t="s">
        <v>421</v>
      </c>
      <c r="F54" s="23" t="s">
        <v>84</v>
      </c>
      <c r="G54" s="24">
        <v>24.288</v>
      </c>
      <c r="H54" s="25">
        <v>0</v>
      </c>
      <c r="I54" s="25">
        <f>ROUND(ROUND(H54,2)*ROUND(G54,3),2)</f>
        <v>0</v>
      </c>
      <c r="O54">
        <f>(I54*21)/100</f>
        <v>0</v>
      </c>
      <c r="P54" t="s">
        <v>13</v>
      </c>
    </row>
    <row r="55" spans="1:5" ht="12.75">
      <c r="A55" s="26" t="s">
        <v>40</v>
      </c>
      <c r="E55" s="27" t="s">
        <v>37</v>
      </c>
    </row>
    <row r="56" spans="1:5" ht="12.75">
      <c r="A56" s="28" t="s">
        <v>42</v>
      </c>
      <c r="E56" s="29" t="s">
        <v>422</v>
      </c>
    </row>
    <row r="57" spans="1:5" ht="242.25">
      <c r="A57" t="s">
        <v>44</v>
      </c>
      <c r="E57" s="27" t="s">
        <v>423</v>
      </c>
    </row>
    <row r="58" spans="1:16" ht="12.75">
      <c r="A58" s="17" t="s">
        <v>35</v>
      </c>
      <c r="B58" s="21" t="s">
        <v>99</v>
      </c>
      <c r="C58" s="21" t="s">
        <v>424</v>
      </c>
      <c r="D58" s="17" t="s">
        <v>37</v>
      </c>
      <c r="E58" s="22" t="s">
        <v>425</v>
      </c>
      <c r="F58" s="23" t="s">
        <v>84</v>
      </c>
      <c r="G58" s="24">
        <v>25.88</v>
      </c>
      <c r="H58" s="25">
        <v>0</v>
      </c>
      <c r="I58" s="25">
        <f>ROUND(ROUND(H58,2)*ROUND(G58,3),2)</f>
        <v>0</v>
      </c>
      <c r="O58">
        <f>(I58*21)/100</f>
        <v>0</v>
      </c>
      <c r="P58" t="s">
        <v>13</v>
      </c>
    </row>
    <row r="59" spans="1:5" ht="25.5">
      <c r="A59" s="26" t="s">
        <v>40</v>
      </c>
      <c r="E59" s="27" t="s">
        <v>426</v>
      </c>
    </row>
    <row r="60" spans="1:5" ht="12.75">
      <c r="A60" s="28" t="s">
        <v>42</v>
      </c>
      <c r="E60" s="29" t="s">
        <v>427</v>
      </c>
    </row>
    <row r="61" spans="1:5" ht="229.5">
      <c r="A61" t="s">
        <v>44</v>
      </c>
      <c r="E61" s="27" t="s">
        <v>428</v>
      </c>
    </row>
    <row r="62" spans="1:16" ht="12.75">
      <c r="A62" s="17" t="s">
        <v>35</v>
      </c>
      <c r="B62" s="21" t="s">
        <v>105</v>
      </c>
      <c r="C62" s="21" t="s">
        <v>127</v>
      </c>
      <c r="D62" s="17" t="s">
        <v>37</v>
      </c>
      <c r="E62" s="22" t="s">
        <v>128</v>
      </c>
      <c r="F62" s="23" t="s">
        <v>102</v>
      </c>
      <c r="G62" s="24">
        <v>720</v>
      </c>
      <c r="H62" s="25">
        <v>0</v>
      </c>
      <c r="I62" s="25">
        <f>ROUND(ROUND(H62,2)*ROUND(G62,3),2)</f>
        <v>0</v>
      </c>
      <c r="O62">
        <f>(I62*21)/100</f>
        <v>0</v>
      </c>
      <c r="P62" t="s">
        <v>13</v>
      </c>
    </row>
    <row r="63" spans="1:5" ht="76.5">
      <c r="A63" s="26" t="s">
        <v>40</v>
      </c>
      <c r="E63" s="27" t="s">
        <v>429</v>
      </c>
    </row>
    <row r="64" spans="1:5" ht="12.75">
      <c r="A64" s="28" t="s">
        <v>42</v>
      </c>
      <c r="E64" s="29" t="s">
        <v>430</v>
      </c>
    </row>
    <row r="65" spans="1:5" ht="25.5">
      <c r="A65" t="s">
        <v>44</v>
      </c>
      <c r="E65" s="27" t="s">
        <v>131</v>
      </c>
    </row>
    <row r="66" spans="1:16" ht="12.75">
      <c r="A66" s="17" t="s">
        <v>35</v>
      </c>
      <c r="B66" s="21" t="s">
        <v>111</v>
      </c>
      <c r="C66" s="21" t="s">
        <v>431</v>
      </c>
      <c r="D66" s="17" t="s">
        <v>37</v>
      </c>
      <c r="E66" s="22" t="s">
        <v>432</v>
      </c>
      <c r="F66" s="23" t="s">
        <v>102</v>
      </c>
      <c r="G66" s="24">
        <v>720</v>
      </c>
      <c r="H66" s="25">
        <v>0</v>
      </c>
      <c r="I66" s="25">
        <f>ROUND(ROUND(H66,2)*ROUND(G66,3),2)</f>
        <v>0</v>
      </c>
      <c r="O66">
        <f>(I66*21)/100</f>
        <v>0</v>
      </c>
      <c r="P66" t="s">
        <v>13</v>
      </c>
    </row>
    <row r="67" spans="1:5" ht="76.5">
      <c r="A67" s="26" t="s">
        <v>40</v>
      </c>
      <c r="E67" s="27" t="s">
        <v>429</v>
      </c>
    </row>
    <row r="68" spans="1:5" ht="12.75">
      <c r="A68" s="28" t="s">
        <v>42</v>
      </c>
      <c r="E68" s="29" t="s">
        <v>430</v>
      </c>
    </row>
    <row r="69" spans="1:5" ht="12.75">
      <c r="A69" t="s">
        <v>44</v>
      </c>
      <c r="E69" s="27" t="s">
        <v>433</v>
      </c>
    </row>
    <row r="70" spans="1:16" ht="12.75">
      <c r="A70" s="17" t="s">
        <v>35</v>
      </c>
      <c r="B70" s="21" t="s">
        <v>117</v>
      </c>
      <c r="C70" s="21" t="s">
        <v>434</v>
      </c>
      <c r="D70" s="17" t="s">
        <v>37</v>
      </c>
      <c r="E70" s="22" t="s">
        <v>435</v>
      </c>
      <c r="F70" s="23" t="s">
        <v>102</v>
      </c>
      <c r="G70" s="24">
        <v>65</v>
      </c>
      <c r="H70" s="25">
        <v>0</v>
      </c>
      <c r="I70" s="25">
        <f>ROUND(ROUND(H70,2)*ROUND(G70,3),2)</f>
        <v>0</v>
      </c>
      <c r="O70">
        <f>(I70*21)/100</f>
        <v>0</v>
      </c>
      <c r="P70" t="s">
        <v>13</v>
      </c>
    </row>
    <row r="71" spans="1:5" ht="25.5">
      <c r="A71" s="26" t="s">
        <v>40</v>
      </c>
      <c r="E71" s="27" t="s">
        <v>436</v>
      </c>
    </row>
    <row r="72" spans="1:5" ht="12.75">
      <c r="A72" s="28" t="s">
        <v>42</v>
      </c>
      <c r="E72" s="29" t="s">
        <v>437</v>
      </c>
    </row>
    <row r="73" spans="1:5" ht="38.25">
      <c r="A73" t="s">
        <v>44</v>
      </c>
      <c r="E73" s="27" t="s">
        <v>438</v>
      </c>
    </row>
    <row r="74" spans="1:16" ht="12.75">
      <c r="A74" s="17" t="s">
        <v>35</v>
      </c>
      <c r="B74" s="21" t="s">
        <v>122</v>
      </c>
      <c r="C74" s="21" t="s">
        <v>439</v>
      </c>
      <c r="D74" s="17" t="s">
        <v>37</v>
      </c>
      <c r="E74" s="22" t="s">
        <v>440</v>
      </c>
      <c r="F74" s="23" t="s">
        <v>102</v>
      </c>
      <c r="G74" s="24">
        <v>65</v>
      </c>
      <c r="H74" s="25">
        <v>0</v>
      </c>
      <c r="I74" s="25">
        <f>ROUND(ROUND(H74,2)*ROUND(G74,3),2)</f>
        <v>0</v>
      </c>
      <c r="O74">
        <f>(I74*21)/100</f>
        <v>0</v>
      </c>
      <c r="P74" t="s">
        <v>13</v>
      </c>
    </row>
    <row r="75" spans="1:5" ht="12.75">
      <c r="A75" s="26" t="s">
        <v>40</v>
      </c>
      <c r="E75" s="27" t="s">
        <v>441</v>
      </c>
    </row>
    <row r="76" spans="1:5" ht="12.75">
      <c r="A76" s="28" t="s">
        <v>42</v>
      </c>
      <c r="E76" s="29" t="s">
        <v>437</v>
      </c>
    </row>
    <row r="77" spans="1:5" ht="25.5">
      <c r="A77" t="s">
        <v>44</v>
      </c>
      <c r="E77" s="27" t="s">
        <v>442</v>
      </c>
    </row>
    <row r="78" spans="1:18" ht="12.75" customHeight="1">
      <c r="A78" s="10" t="s">
        <v>33</v>
      </c>
      <c r="B78" s="10"/>
      <c r="C78" s="30" t="s">
        <v>25</v>
      </c>
      <c r="D78" s="10"/>
      <c r="E78" s="19" t="s">
        <v>132</v>
      </c>
      <c r="F78" s="10"/>
      <c r="G78" s="10"/>
      <c r="H78" s="10"/>
      <c r="I78" s="31">
        <f>0+Q78</f>
        <v>0</v>
      </c>
      <c r="O78">
        <f>0+R78</f>
        <v>0</v>
      </c>
      <c r="Q78">
        <f>0+I79+I83+I87+I91+I95+I99+I103+I107+I111+I115+I119+I123+I127+I131+I135</f>
        <v>0</v>
      </c>
      <c r="R78">
        <f>0+O79+O83+O87+O91+O95+O99+O103+O107+O111+O115+O119+O123+O127+O131+O135</f>
        <v>0</v>
      </c>
    </row>
    <row r="79" spans="1:16" ht="25.5">
      <c r="A79" s="17" t="s">
        <v>35</v>
      </c>
      <c r="B79" s="21" t="s">
        <v>126</v>
      </c>
      <c r="C79" s="21" t="s">
        <v>320</v>
      </c>
      <c r="D79" s="17" t="s">
        <v>37</v>
      </c>
      <c r="E79" s="22" t="s">
        <v>321</v>
      </c>
      <c r="F79" s="23" t="s">
        <v>102</v>
      </c>
      <c r="G79" s="24">
        <v>720</v>
      </c>
      <c r="H79" s="25">
        <v>0</v>
      </c>
      <c r="I79" s="25">
        <f>ROUND(ROUND(H79,2)*ROUND(G79,3),2)</f>
        <v>0</v>
      </c>
      <c r="O79">
        <f>(I79*21)/100</f>
        <v>0</v>
      </c>
      <c r="P79" t="s">
        <v>13</v>
      </c>
    </row>
    <row r="80" spans="1:5" ht="76.5">
      <c r="A80" s="26" t="s">
        <v>40</v>
      </c>
      <c r="E80" s="27" t="s">
        <v>443</v>
      </c>
    </row>
    <row r="81" spans="1:5" ht="12.75">
      <c r="A81" s="28" t="s">
        <v>42</v>
      </c>
      <c r="E81" s="29" t="s">
        <v>430</v>
      </c>
    </row>
    <row r="82" spans="1:5" ht="51">
      <c r="A82" t="s">
        <v>44</v>
      </c>
      <c r="E82" s="27" t="s">
        <v>144</v>
      </c>
    </row>
    <row r="83" spans="1:16" ht="12.75">
      <c r="A83" s="17" t="s">
        <v>35</v>
      </c>
      <c r="B83" s="21" t="s">
        <v>133</v>
      </c>
      <c r="C83" s="21" t="s">
        <v>140</v>
      </c>
      <c r="D83" s="17" t="s">
        <v>37</v>
      </c>
      <c r="E83" s="22" t="s">
        <v>141</v>
      </c>
      <c r="F83" s="23" t="s">
        <v>84</v>
      </c>
      <c r="G83" s="24">
        <v>83.904</v>
      </c>
      <c r="H83" s="25">
        <v>0</v>
      </c>
      <c r="I83" s="25">
        <f>ROUND(ROUND(H83,2)*ROUND(G83,3),2)</f>
        <v>0</v>
      </c>
      <c r="O83">
        <f>(I83*21)/100</f>
        <v>0</v>
      </c>
      <c r="P83" t="s">
        <v>13</v>
      </c>
    </row>
    <row r="84" spans="1:5" ht="38.25">
      <c r="A84" s="26" t="s">
        <v>40</v>
      </c>
      <c r="E84" s="27" t="s">
        <v>444</v>
      </c>
    </row>
    <row r="85" spans="1:5" ht="12.75">
      <c r="A85" s="28" t="s">
        <v>42</v>
      </c>
      <c r="E85" s="29" t="s">
        <v>445</v>
      </c>
    </row>
    <row r="86" spans="1:5" ht="51">
      <c r="A86" t="s">
        <v>44</v>
      </c>
      <c r="E86" s="27" t="s">
        <v>144</v>
      </c>
    </row>
    <row r="87" spans="1:16" ht="12.75">
      <c r="A87" s="17" t="s">
        <v>35</v>
      </c>
      <c r="B87" s="21" t="s">
        <v>139</v>
      </c>
      <c r="C87" s="21" t="s">
        <v>323</v>
      </c>
      <c r="D87" s="17" t="s">
        <v>37</v>
      </c>
      <c r="E87" s="22" t="s">
        <v>324</v>
      </c>
      <c r="F87" s="23" t="s">
        <v>102</v>
      </c>
      <c r="G87" s="24">
        <v>206.24</v>
      </c>
      <c r="H87" s="25">
        <v>0</v>
      </c>
      <c r="I87" s="25">
        <f>ROUND(ROUND(H87,2)*ROUND(G87,3),2)</f>
        <v>0</v>
      </c>
      <c r="O87">
        <f>(I87*21)/100</f>
        <v>0</v>
      </c>
      <c r="P87" t="s">
        <v>13</v>
      </c>
    </row>
    <row r="88" spans="1:5" ht="25.5">
      <c r="A88" s="26" t="s">
        <v>40</v>
      </c>
      <c r="E88" s="27" t="s">
        <v>446</v>
      </c>
    </row>
    <row r="89" spans="1:5" ht="38.25">
      <c r="A89" s="28" t="s">
        <v>42</v>
      </c>
      <c r="E89" s="29" t="s">
        <v>447</v>
      </c>
    </row>
    <row r="90" spans="1:5" ht="51">
      <c r="A90" t="s">
        <v>44</v>
      </c>
      <c r="E90" s="27" t="s">
        <v>144</v>
      </c>
    </row>
    <row r="91" spans="1:16" ht="12.75">
      <c r="A91" s="17" t="s">
        <v>35</v>
      </c>
      <c r="B91" s="21" t="s">
        <v>145</v>
      </c>
      <c r="C91" s="21" t="s">
        <v>146</v>
      </c>
      <c r="D91" s="17" t="s">
        <v>37</v>
      </c>
      <c r="E91" s="22" t="s">
        <v>147</v>
      </c>
      <c r="F91" s="23" t="s">
        <v>102</v>
      </c>
      <c r="G91" s="24">
        <v>720</v>
      </c>
      <c r="H91" s="25">
        <v>0</v>
      </c>
      <c r="I91" s="25">
        <f>ROUND(ROUND(H91,2)*ROUND(G91,3),2)</f>
        <v>0</v>
      </c>
      <c r="O91">
        <f>(I91*21)/100</f>
        <v>0</v>
      </c>
      <c r="P91" t="s">
        <v>13</v>
      </c>
    </row>
    <row r="92" spans="1:5" ht="76.5">
      <c r="A92" s="26" t="s">
        <v>40</v>
      </c>
      <c r="E92" s="27" t="s">
        <v>448</v>
      </c>
    </row>
    <row r="93" spans="1:5" ht="12.75">
      <c r="A93" s="28" t="s">
        <v>42</v>
      </c>
      <c r="E93" s="29" t="s">
        <v>430</v>
      </c>
    </row>
    <row r="94" spans="1:5" ht="51">
      <c r="A94" t="s">
        <v>44</v>
      </c>
      <c r="E94" s="27" t="s">
        <v>144</v>
      </c>
    </row>
    <row r="95" spans="1:16" ht="12.75">
      <c r="A95" s="17" t="s">
        <v>35</v>
      </c>
      <c r="B95" s="21" t="s">
        <v>149</v>
      </c>
      <c r="C95" s="21" t="s">
        <v>150</v>
      </c>
      <c r="D95" s="17" t="s">
        <v>37</v>
      </c>
      <c r="E95" s="22" t="s">
        <v>151</v>
      </c>
      <c r="F95" s="23" t="s">
        <v>84</v>
      </c>
      <c r="G95" s="24">
        <v>125.856</v>
      </c>
      <c r="H95" s="25">
        <v>0</v>
      </c>
      <c r="I95" s="25">
        <f>ROUND(ROUND(H95,2)*ROUND(G95,3),2)</f>
        <v>0</v>
      </c>
      <c r="O95">
        <f>(I95*21)/100</f>
        <v>0</v>
      </c>
      <c r="P95" t="s">
        <v>13</v>
      </c>
    </row>
    <row r="96" spans="1:5" ht="38.25">
      <c r="A96" s="26" t="s">
        <v>40</v>
      </c>
      <c r="E96" s="27" t="s">
        <v>449</v>
      </c>
    </row>
    <row r="97" spans="1:5" ht="12.75">
      <c r="A97" s="28" t="s">
        <v>42</v>
      </c>
      <c r="E97" s="29" t="s">
        <v>450</v>
      </c>
    </row>
    <row r="98" spans="1:5" ht="102">
      <c r="A98" t="s">
        <v>44</v>
      </c>
      <c r="E98" s="27" t="s">
        <v>154</v>
      </c>
    </row>
    <row r="99" spans="1:16" ht="12.75">
      <c r="A99" s="17" t="s">
        <v>35</v>
      </c>
      <c r="B99" s="21" t="s">
        <v>155</v>
      </c>
      <c r="C99" s="21" t="s">
        <v>156</v>
      </c>
      <c r="D99" s="17" t="s">
        <v>37</v>
      </c>
      <c r="E99" s="22" t="s">
        <v>157</v>
      </c>
      <c r="F99" s="23" t="s">
        <v>102</v>
      </c>
      <c r="G99" s="24">
        <v>27.615</v>
      </c>
      <c r="H99" s="25">
        <v>0</v>
      </c>
      <c r="I99" s="25">
        <f>ROUND(ROUND(H99,2)*ROUND(G99,3),2)</f>
        <v>0</v>
      </c>
      <c r="O99">
        <f>(I99*21)/100</f>
        <v>0</v>
      </c>
      <c r="P99" t="s">
        <v>13</v>
      </c>
    </row>
    <row r="100" spans="1:5" ht="12.75">
      <c r="A100" s="26" t="s">
        <v>40</v>
      </c>
      <c r="E100" s="27" t="s">
        <v>451</v>
      </c>
    </row>
    <row r="101" spans="1:5" ht="12.75">
      <c r="A101" s="28" t="s">
        <v>42</v>
      </c>
      <c r="E101" s="29" t="s">
        <v>452</v>
      </c>
    </row>
    <row r="102" spans="1:5" ht="102">
      <c r="A102" t="s">
        <v>44</v>
      </c>
      <c r="E102" s="27" t="s">
        <v>154</v>
      </c>
    </row>
    <row r="103" spans="1:16" ht="12.75">
      <c r="A103" s="17" t="s">
        <v>35</v>
      </c>
      <c r="B103" s="21" t="s">
        <v>159</v>
      </c>
      <c r="C103" s="21" t="s">
        <v>160</v>
      </c>
      <c r="D103" s="17" t="s">
        <v>37</v>
      </c>
      <c r="E103" s="22" t="s">
        <v>161</v>
      </c>
      <c r="F103" s="23" t="s">
        <v>102</v>
      </c>
      <c r="G103" s="24">
        <v>940.8</v>
      </c>
      <c r="H103" s="25">
        <v>0</v>
      </c>
      <c r="I103" s="25">
        <f>ROUND(ROUND(H103,2)*ROUND(G103,3),2)</f>
        <v>0</v>
      </c>
      <c r="O103">
        <f>(I103*21)/100</f>
        <v>0</v>
      </c>
      <c r="P103" t="s">
        <v>13</v>
      </c>
    </row>
    <row r="104" spans="1:5" ht="140.25">
      <c r="A104" s="26" t="s">
        <v>40</v>
      </c>
      <c r="E104" s="27" t="s">
        <v>453</v>
      </c>
    </row>
    <row r="105" spans="1:5" ht="38.25">
      <c r="A105" s="28" t="s">
        <v>42</v>
      </c>
      <c r="E105" s="29" t="s">
        <v>454</v>
      </c>
    </row>
    <row r="106" spans="1:5" ht="51">
      <c r="A106" t="s">
        <v>44</v>
      </c>
      <c r="E106" s="27" t="s">
        <v>164</v>
      </c>
    </row>
    <row r="107" spans="1:16" ht="12.75">
      <c r="A107" s="17" t="s">
        <v>35</v>
      </c>
      <c r="B107" s="21" t="s">
        <v>165</v>
      </c>
      <c r="C107" s="21" t="s">
        <v>166</v>
      </c>
      <c r="D107" s="17" t="s">
        <v>37</v>
      </c>
      <c r="E107" s="22" t="s">
        <v>167</v>
      </c>
      <c r="F107" s="23" t="s">
        <v>102</v>
      </c>
      <c r="G107" s="24">
        <v>4523.647</v>
      </c>
      <c r="H107" s="25">
        <v>0</v>
      </c>
      <c r="I107" s="25">
        <f>ROUND(ROUND(H107,2)*ROUND(G107,3),2)</f>
        <v>0</v>
      </c>
      <c r="O107">
        <f>(I107*21)/100</f>
        <v>0</v>
      </c>
      <c r="P107" t="s">
        <v>13</v>
      </c>
    </row>
    <row r="108" spans="1:5" ht="51">
      <c r="A108" s="26" t="s">
        <v>40</v>
      </c>
      <c r="E108" s="27" t="s">
        <v>455</v>
      </c>
    </row>
    <row r="109" spans="1:5" ht="38.25">
      <c r="A109" s="28" t="s">
        <v>42</v>
      </c>
      <c r="E109" s="29" t="s">
        <v>456</v>
      </c>
    </row>
    <row r="110" spans="1:5" ht="51">
      <c r="A110" t="s">
        <v>44</v>
      </c>
      <c r="E110" s="27" t="s">
        <v>164</v>
      </c>
    </row>
    <row r="111" spans="1:16" ht="12.75">
      <c r="A111" s="17" t="s">
        <v>35</v>
      </c>
      <c r="B111" s="21" t="s">
        <v>170</v>
      </c>
      <c r="C111" s="21" t="s">
        <v>171</v>
      </c>
      <c r="D111" s="17" t="s">
        <v>37</v>
      </c>
      <c r="E111" s="22" t="s">
        <v>172</v>
      </c>
      <c r="F111" s="23" t="s">
        <v>102</v>
      </c>
      <c r="G111" s="24">
        <v>1515.749</v>
      </c>
      <c r="H111" s="25">
        <v>0</v>
      </c>
      <c r="I111" s="25">
        <f>ROUND(ROUND(H111,2)*ROUND(G111,3),2)</f>
        <v>0</v>
      </c>
      <c r="O111">
        <f>(I111*21)/100</f>
        <v>0</v>
      </c>
      <c r="P111" t="s">
        <v>13</v>
      </c>
    </row>
    <row r="112" spans="1:5" ht="63.75">
      <c r="A112" s="26" t="s">
        <v>40</v>
      </c>
      <c r="E112" s="27" t="s">
        <v>457</v>
      </c>
    </row>
    <row r="113" spans="1:5" ht="25.5">
      <c r="A113" s="28" t="s">
        <v>42</v>
      </c>
      <c r="E113" s="29" t="s">
        <v>458</v>
      </c>
    </row>
    <row r="114" spans="1:5" ht="140.25">
      <c r="A114" t="s">
        <v>44</v>
      </c>
      <c r="E114" s="27" t="s">
        <v>175</v>
      </c>
    </row>
    <row r="115" spans="1:16" ht="12.75">
      <c r="A115" s="17" t="s">
        <v>35</v>
      </c>
      <c r="B115" s="21" t="s">
        <v>176</v>
      </c>
      <c r="C115" s="21" t="s">
        <v>177</v>
      </c>
      <c r="D115" s="17" t="s">
        <v>37</v>
      </c>
      <c r="E115" s="22" t="s">
        <v>178</v>
      </c>
      <c r="F115" s="23" t="s">
        <v>102</v>
      </c>
      <c r="G115" s="24">
        <v>1515.749</v>
      </c>
      <c r="H115" s="25">
        <v>0</v>
      </c>
      <c r="I115" s="25">
        <f>ROUND(ROUND(H115,2)*ROUND(G115,3),2)</f>
        <v>0</v>
      </c>
      <c r="O115">
        <f>(I115*21)/100</f>
        <v>0</v>
      </c>
      <c r="P115" t="s">
        <v>13</v>
      </c>
    </row>
    <row r="116" spans="1:5" ht="38.25">
      <c r="A116" s="26" t="s">
        <v>40</v>
      </c>
      <c r="E116" s="27" t="s">
        <v>459</v>
      </c>
    </row>
    <row r="117" spans="1:5" ht="25.5">
      <c r="A117" s="28" t="s">
        <v>42</v>
      </c>
      <c r="E117" s="29" t="s">
        <v>458</v>
      </c>
    </row>
    <row r="118" spans="1:5" ht="140.25">
      <c r="A118" t="s">
        <v>44</v>
      </c>
      <c r="E118" s="27" t="s">
        <v>175</v>
      </c>
    </row>
    <row r="119" spans="1:16" ht="12.75">
      <c r="A119" s="17" t="s">
        <v>35</v>
      </c>
      <c r="B119" s="21" t="s">
        <v>181</v>
      </c>
      <c r="C119" s="21" t="s">
        <v>182</v>
      </c>
      <c r="D119" s="17" t="s">
        <v>37</v>
      </c>
      <c r="E119" s="22" t="s">
        <v>183</v>
      </c>
      <c r="F119" s="23" t="s">
        <v>102</v>
      </c>
      <c r="G119" s="24">
        <v>940.8</v>
      </c>
      <c r="H119" s="25">
        <v>0</v>
      </c>
      <c r="I119" s="25">
        <f>ROUND(ROUND(H119,2)*ROUND(G119,3),2)</f>
        <v>0</v>
      </c>
      <c r="O119">
        <f>(I119*21)/100</f>
        <v>0</v>
      </c>
      <c r="P119" t="s">
        <v>13</v>
      </c>
    </row>
    <row r="120" spans="1:5" ht="127.5">
      <c r="A120" s="26" t="s">
        <v>40</v>
      </c>
      <c r="E120" s="27" t="s">
        <v>460</v>
      </c>
    </row>
    <row r="121" spans="1:5" ht="38.25">
      <c r="A121" s="28" t="s">
        <v>42</v>
      </c>
      <c r="E121" s="29" t="s">
        <v>461</v>
      </c>
    </row>
    <row r="122" spans="1:5" ht="140.25">
      <c r="A122" t="s">
        <v>44</v>
      </c>
      <c r="E122" s="27" t="s">
        <v>175</v>
      </c>
    </row>
    <row r="123" spans="1:16" ht="12.75">
      <c r="A123" s="17" t="s">
        <v>35</v>
      </c>
      <c r="B123" s="21" t="s">
        <v>186</v>
      </c>
      <c r="C123" s="21" t="s">
        <v>187</v>
      </c>
      <c r="D123" s="17" t="s">
        <v>37</v>
      </c>
      <c r="E123" s="22" t="s">
        <v>188</v>
      </c>
      <c r="F123" s="23" t="s">
        <v>102</v>
      </c>
      <c r="G123" s="24">
        <v>1481.854</v>
      </c>
      <c r="H123" s="25">
        <v>0</v>
      </c>
      <c r="I123" s="25">
        <f>ROUND(ROUND(H123,2)*ROUND(G123,3),2)</f>
        <v>0</v>
      </c>
      <c r="O123">
        <f>(I123*21)/100</f>
        <v>0</v>
      </c>
      <c r="P123" t="s">
        <v>13</v>
      </c>
    </row>
    <row r="124" spans="1:5" ht="51">
      <c r="A124" s="26" t="s">
        <v>40</v>
      </c>
      <c r="E124" s="27" t="s">
        <v>462</v>
      </c>
    </row>
    <row r="125" spans="1:5" ht="12.75">
      <c r="A125" s="28" t="s">
        <v>42</v>
      </c>
      <c r="E125" s="29" t="s">
        <v>463</v>
      </c>
    </row>
    <row r="126" spans="1:5" ht="140.25">
      <c r="A126" t="s">
        <v>44</v>
      </c>
      <c r="E126" s="27" t="s">
        <v>175</v>
      </c>
    </row>
    <row r="127" spans="1:16" ht="12.75">
      <c r="A127" s="17" t="s">
        <v>35</v>
      </c>
      <c r="B127" s="21" t="s">
        <v>190</v>
      </c>
      <c r="C127" s="21" t="s">
        <v>202</v>
      </c>
      <c r="D127" s="17" t="s">
        <v>37</v>
      </c>
      <c r="E127" s="22" t="s">
        <v>203</v>
      </c>
      <c r="F127" s="23" t="s">
        <v>102</v>
      </c>
      <c r="G127" s="24">
        <v>125.031</v>
      </c>
      <c r="H127" s="25">
        <v>0</v>
      </c>
      <c r="I127" s="25">
        <f>ROUND(ROUND(H127,2)*ROUND(G127,3),2)</f>
        <v>0</v>
      </c>
      <c r="O127">
        <f>(I127*21)/100</f>
        <v>0</v>
      </c>
      <c r="P127" t="s">
        <v>13</v>
      </c>
    </row>
    <row r="128" spans="1:5" ht="76.5">
      <c r="A128" s="26" t="s">
        <v>40</v>
      </c>
      <c r="E128" s="27" t="s">
        <v>464</v>
      </c>
    </row>
    <row r="129" spans="1:5" ht="51">
      <c r="A129" s="28" t="s">
        <v>42</v>
      </c>
      <c r="E129" s="29" t="s">
        <v>465</v>
      </c>
    </row>
    <row r="130" spans="1:5" ht="165.75">
      <c r="A130" t="s">
        <v>44</v>
      </c>
      <c r="E130" s="27" t="s">
        <v>206</v>
      </c>
    </row>
    <row r="131" spans="1:16" ht="12.75">
      <c r="A131" s="17" t="s">
        <v>35</v>
      </c>
      <c r="B131" s="21" t="s">
        <v>195</v>
      </c>
      <c r="C131" s="21" t="s">
        <v>466</v>
      </c>
      <c r="D131" s="17" t="s">
        <v>37</v>
      </c>
      <c r="E131" s="22" t="s">
        <v>467</v>
      </c>
      <c r="F131" s="23" t="s">
        <v>96</v>
      </c>
      <c r="G131" s="24">
        <v>156</v>
      </c>
      <c r="H131" s="25">
        <v>0</v>
      </c>
      <c r="I131" s="25">
        <f>ROUND(ROUND(H131,2)*ROUND(G131,3),2)</f>
        <v>0</v>
      </c>
      <c r="O131">
        <f>(I131*21)/100</f>
        <v>0</v>
      </c>
      <c r="P131" t="s">
        <v>13</v>
      </c>
    </row>
    <row r="132" spans="1:5" ht="12.75">
      <c r="A132" s="26" t="s">
        <v>40</v>
      </c>
      <c r="E132" s="27" t="s">
        <v>468</v>
      </c>
    </row>
    <row r="133" spans="1:5" ht="12.75">
      <c r="A133" s="28" t="s">
        <v>42</v>
      </c>
      <c r="E133" s="29" t="s">
        <v>469</v>
      </c>
    </row>
    <row r="134" spans="1:5" ht="38.25">
      <c r="A134" t="s">
        <v>44</v>
      </c>
      <c r="E134" s="27" t="s">
        <v>218</v>
      </c>
    </row>
    <row r="135" spans="1:16" ht="12.75">
      <c r="A135" s="17" t="s">
        <v>35</v>
      </c>
      <c r="B135" s="21" t="s">
        <v>201</v>
      </c>
      <c r="C135" s="21" t="s">
        <v>214</v>
      </c>
      <c r="D135" s="17" t="s">
        <v>37</v>
      </c>
      <c r="E135" s="22" t="s">
        <v>215</v>
      </c>
      <c r="F135" s="23" t="s">
        <v>96</v>
      </c>
      <c r="G135" s="24">
        <v>153</v>
      </c>
      <c r="H135" s="25">
        <v>0</v>
      </c>
      <c r="I135" s="25">
        <f>ROUND(ROUND(H135,2)*ROUND(G135,3),2)</f>
        <v>0</v>
      </c>
      <c r="O135">
        <f>(I135*21)/100</f>
        <v>0</v>
      </c>
      <c r="P135" t="s">
        <v>13</v>
      </c>
    </row>
    <row r="136" spans="1:5" ht="12.75">
      <c r="A136" s="26" t="s">
        <v>40</v>
      </c>
      <c r="E136" s="27" t="s">
        <v>470</v>
      </c>
    </row>
    <row r="137" spans="1:5" ht="12.75">
      <c r="A137" s="28" t="s">
        <v>42</v>
      </c>
      <c r="E137" s="29" t="s">
        <v>471</v>
      </c>
    </row>
    <row r="138" spans="1:5" ht="38.25">
      <c r="A138" t="s">
        <v>44</v>
      </c>
      <c r="E138" s="27" t="s">
        <v>218</v>
      </c>
    </row>
    <row r="139" spans="1:18" ht="12.75" customHeight="1">
      <c r="A139" s="10" t="s">
        <v>33</v>
      </c>
      <c r="B139" s="10"/>
      <c r="C139" s="30" t="s">
        <v>30</v>
      </c>
      <c r="D139" s="10"/>
      <c r="E139" s="19" t="s">
        <v>219</v>
      </c>
      <c r="F139" s="10"/>
      <c r="G139" s="10"/>
      <c r="H139" s="10"/>
      <c r="I139" s="31">
        <f>0+Q139</f>
        <v>0</v>
      </c>
      <c r="O139">
        <f>0+R139</f>
        <v>0</v>
      </c>
      <c r="Q139">
        <f>0+I140+I144+I148+I152</f>
        <v>0</v>
      </c>
      <c r="R139">
        <f>0+O140+O144+O148+O152</f>
        <v>0</v>
      </c>
    </row>
    <row r="140" spans="1:16" ht="12.75">
      <c r="A140" s="17" t="s">
        <v>35</v>
      </c>
      <c r="B140" s="21" t="s">
        <v>207</v>
      </c>
      <c r="C140" s="21" t="s">
        <v>472</v>
      </c>
      <c r="D140" s="17" t="s">
        <v>37</v>
      </c>
      <c r="E140" s="22" t="s">
        <v>473</v>
      </c>
      <c r="F140" s="23" t="s">
        <v>96</v>
      </c>
      <c r="G140" s="24">
        <v>42</v>
      </c>
      <c r="H140" s="25">
        <v>0</v>
      </c>
      <c r="I140" s="25">
        <f>ROUND(ROUND(H140,2)*ROUND(G140,3),2)</f>
        <v>0</v>
      </c>
      <c r="O140">
        <f>(I140*21)/100</f>
        <v>0</v>
      </c>
      <c r="P140" t="s">
        <v>13</v>
      </c>
    </row>
    <row r="141" spans="1:5" ht="38.25">
      <c r="A141" s="26" t="s">
        <v>40</v>
      </c>
      <c r="E141" s="27" t="s">
        <v>474</v>
      </c>
    </row>
    <row r="142" spans="1:5" ht="12.75">
      <c r="A142" s="28" t="s">
        <v>42</v>
      </c>
      <c r="E142" s="29" t="s">
        <v>475</v>
      </c>
    </row>
    <row r="143" spans="1:5" ht="63.75">
      <c r="A143" t="s">
        <v>44</v>
      </c>
      <c r="E143" s="27" t="s">
        <v>476</v>
      </c>
    </row>
    <row r="144" spans="1:16" ht="12.75">
      <c r="A144" s="17" t="s">
        <v>35</v>
      </c>
      <c r="B144" s="21" t="s">
        <v>225</v>
      </c>
      <c r="C144" s="21" t="s">
        <v>477</v>
      </c>
      <c r="D144" s="17" t="s">
        <v>37</v>
      </c>
      <c r="E144" s="22" t="s">
        <v>478</v>
      </c>
      <c r="F144" s="23" t="s">
        <v>96</v>
      </c>
      <c r="G144" s="24">
        <v>65</v>
      </c>
      <c r="H144" s="25">
        <v>0</v>
      </c>
      <c r="I144" s="25">
        <f>ROUND(ROUND(H144,2)*ROUND(G144,3),2)</f>
        <v>0</v>
      </c>
      <c r="O144">
        <f>(I144*0)/100</f>
        <v>0</v>
      </c>
      <c r="P144" t="s">
        <v>17</v>
      </c>
    </row>
    <row r="145" spans="1:5" ht="38.25">
      <c r="A145" s="26" t="s">
        <v>40</v>
      </c>
      <c r="E145" s="27" t="s">
        <v>479</v>
      </c>
    </row>
    <row r="146" spans="1:5" ht="12.75">
      <c r="A146" s="28" t="s">
        <v>42</v>
      </c>
      <c r="E146" s="29" t="s">
        <v>480</v>
      </c>
    </row>
    <row r="147" spans="1:5" ht="51">
      <c r="A147" t="s">
        <v>44</v>
      </c>
      <c r="E147" s="27" t="s">
        <v>481</v>
      </c>
    </row>
    <row r="148" spans="1:16" ht="12.75">
      <c r="A148" s="17" t="s">
        <v>35</v>
      </c>
      <c r="B148" s="21" t="s">
        <v>213</v>
      </c>
      <c r="C148" s="21" t="s">
        <v>482</v>
      </c>
      <c r="D148" s="17" t="s">
        <v>37</v>
      </c>
      <c r="E148" s="22" t="s">
        <v>483</v>
      </c>
      <c r="F148" s="23" t="s">
        <v>96</v>
      </c>
      <c r="G148" s="24">
        <v>92</v>
      </c>
      <c r="H148" s="25">
        <v>0</v>
      </c>
      <c r="I148" s="25">
        <f>ROUND(ROUND(H148,2)*ROUND(G148,3),2)</f>
        <v>0</v>
      </c>
      <c r="O148">
        <f>(I148*21)/100</f>
        <v>0</v>
      </c>
      <c r="P148" t="s">
        <v>13</v>
      </c>
    </row>
    <row r="149" spans="1:5" ht="38.25">
      <c r="A149" s="26" t="s">
        <v>40</v>
      </c>
      <c r="E149" s="27" t="s">
        <v>484</v>
      </c>
    </row>
    <row r="150" spans="1:5" ht="38.25">
      <c r="A150" s="28" t="s">
        <v>42</v>
      </c>
      <c r="E150" s="29" t="s">
        <v>485</v>
      </c>
    </row>
    <row r="151" spans="1:5" ht="51">
      <c r="A151" t="s">
        <v>44</v>
      </c>
      <c r="E151" s="27" t="s">
        <v>379</v>
      </c>
    </row>
    <row r="152" spans="1:16" ht="12.75">
      <c r="A152" s="17" t="s">
        <v>35</v>
      </c>
      <c r="B152" s="21" t="s">
        <v>220</v>
      </c>
      <c r="C152" s="21" t="s">
        <v>486</v>
      </c>
      <c r="D152" s="17" t="s">
        <v>37</v>
      </c>
      <c r="E152" s="22" t="s">
        <v>487</v>
      </c>
      <c r="F152" s="23" t="s">
        <v>96</v>
      </c>
      <c r="G152" s="24">
        <v>57.8</v>
      </c>
      <c r="H152" s="25">
        <v>0</v>
      </c>
      <c r="I152" s="25">
        <f>ROUND(ROUND(H152,2)*ROUND(G152,3),2)</f>
        <v>0</v>
      </c>
      <c r="O152">
        <f>(I152*21)/100</f>
        <v>0</v>
      </c>
      <c r="P152" t="s">
        <v>13</v>
      </c>
    </row>
    <row r="153" spans="1:5" ht="12.75">
      <c r="A153" s="26" t="s">
        <v>40</v>
      </c>
      <c r="E153" s="27" t="s">
        <v>488</v>
      </c>
    </row>
    <row r="154" spans="1:5" ht="12.75">
      <c r="A154" s="28" t="s">
        <v>42</v>
      </c>
      <c r="E154" s="29" t="s">
        <v>489</v>
      </c>
    </row>
    <row r="155" spans="1:5" ht="63.75">
      <c r="A155" t="s">
        <v>44</v>
      </c>
      <c r="E155" s="27" t="s">
        <v>87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18"/>
  <sheetViews>
    <sheetView workbookViewId="0" topLeftCell="A1">
      <pane ySplit="7" topLeftCell="A77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4.9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0+O8+O21+O62+O75+O88+O97+O102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490</v>
      </c>
      <c r="I3" s="32">
        <f>0+I8+I21+I62+I75+I88+I97+I102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490</v>
      </c>
      <c r="D4" s="2"/>
      <c r="E4" s="15" t="s">
        <v>491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25.5">
      <c r="A9" s="17" t="s">
        <v>35</v>
      </c>
      <c r="B9" s="21" t="s">
        <v>165</v>
      </c>
      <c r="C9" s="21" t="s">
        <v>36</v>
      </c>
      <c r="D9" s="17" t="s">
        <v>37</v>
      </c>
      <c r="E9" s="22" t="s">
        <v>277</v>
      </c>
      <c r="F9" s="23" t="s">
        <v>39</v>
      </c>
      <c r="G9" s="24">
        <v>349.801</v>
      </c>
      <c r="H9" s="25">
        <v>0</v>
      </c>
      <c r="I9" s="25">
        <f>ROUND(ROUND(H9,2)*ROUND(G9,3),2)</f>
        <v>0</v>
      </c>
      <c r="O9">
        <f>(I9*0)/100</f>
        <v>0</v>
      </c>
      <c r="P9" t="s">
        <v>17</v>
      </c>
    </row>
    <row r="10" spans="1:5" ht="12.75">
      <c r="A10" s="26" t="s">
        <v>40</v>
      </c>
      <c r="E10" s="27" t="s">
        <v>37</v>
      </c>
    </row>
    <row r="11" spans="1:5" ht="12.75">
      <c r="A11" s="28" t="s">
        <v>42</v>
      </c>
      <c r="E11" s="29" t="s">
        <v>492</v>
      </c>
    </row>
    <row r="12" spans="1:5" ht="140.25">
      <c r="A12" t="s">
        <v>44</v>
      </c>
      <c r="E12" s="27" t="s">
        <v>54</v>
      </c>
    </row>
    <row r="13" spans="1:16" ht="25.5">
      <c r="A13" s="17" t="s">
        <v>35</v>
      </c>
      <c r="B13" s="21" t="s">
        <v>170</v>
      </c>
      <c r="C13" s="21" t="s">
        <v>46</v>
      </c>
      <c r="D13" s="17" t="s">
        <v>37</v>
      </c>
      <c r="E13" s="22" t="s">
        <v>284</v>
      </c>
      <c r="F13" s="23" t="s">
        <v>39</v>
      </c>
      <c r="G13" s="24">
        <v>97.478</v>
      </c>
      <c r="H13" s="25">
        <v>0</v>
      </c>
      <c r="I13" s="25">
        <f>ROUND(ROUND(H13,2)*ROUND(G13,3),2)</f>
        <v>0</v>
      </c>
      <c r="O13">
        <f>(I13*0)/100</f>
        <v>0</v>
      </c>
      <c r="P13" t="s">
        <v>17</v>
      </c>
    </row>
    <row r="14" spans="1:5" ht="12.75">
      <c r="A14" s="26" t="s">
        <v>40</v>
      </c>
      <c r="E14" s="27" t="s">
        <v>37</v>
      </c>
    </row>
    <row r="15" spans="1:5" ht="12.75">
      <c r="A15" s="28" t="s">
        <v>42</v>
      </c>
      <c r="E15" s="29" t="s">
        <v>493</v>
      </c>
    </row>
    <row r="16" spans="1:5" ht="140.25">
      <c r="A16" t="s">
        <v>44</v>
      </c>
      <c r="E16" s="27" t="s">
        <v>54</v>
      </c>
    </row>
    <row r="17" spans="1:16" ht="25.5">
      <c r="A17" s="17" t="s">
        <v>35</v>
      </c>
      <c r="B17" s="21" t="s">
        <v>186</v>
      </c>
      <c r="C17" s="21" t="s">
        <v>55</v>
      </c>
      <c r="D17" s="17" t="s">
        <v>37</v>
      </c>
      <c r="E17" s="22" t="s">
        <v>287</v>
      </c>
      <c r="F17" s="23" t="s">
        <v>39</v>
      </c>
      <c r="G17" s="24">
        <v>33.625</v>
      </c>
      <c r="H17" s="25">
        <v>0</v>
      </c>
      <c r="I17" s="25">
        <f>ROUND(ROUND(H17,2)*ROUND(G17,3),2)</f>
        <v>0</v>
      </c>
      <c r="O17">
        <f>(I17*0)/100</f>
        <v>0</v>
      </c>
      <c r="P17" t="s">
        <v>17</v>
      </c>
    </row>
    <row r="18" spans="1:5" ht="12.75">
      <c r="A18" s="26" t="s">
        <v>40</v>
      </c>
      <c r="E18" s="27" t="s">
        <v>37</v>
      </c>
    </row>
    <row r="19" spans="1:5" ht="12.75">
      <c r="A19" s="28" t="s">
        <v>42</v>
      </c>
      <c r="E19" s="29" t="s">
        <v>494</v>
      </c>
    </row>
    <row r="20" spans="1:5" ht="140.25">
      <c r="A20" t="s">
        <v>44</v>
      </c>
      <c r="E20" s="27" t="s">
        <v>54</v>
      </c>
    </row>
    <row r="21" spans="1:18" ht="12.75" customHeight="1">
      <c r="A21" s="10" t="s">
        <v>33</v>
      </c>
      <c r="B21" s="10"/>
      <c r="C21" s="30" t="s">
        <v>19</v>
      </c>
      <c r="D21" s="10"/>
      <c r="E21" s="19" t="s">
        <v>81</v>
      </c>
      <c r="F21" s="10"/>
      <c r="G21" s="10"/>
      <c r="H21" s="10"/>
      <c r="I21" s="31">
        <f>0+Q21</f>
        <v>0</v>
      </c>
      <c r="O21">
        <f>0+R21</f>
        <v>0</v>
      </c>
      <c r="Q21">
        <f>0+I22+I26+I30+I34+I38+I42+I46+I50+I54+I58</f>
        <v>0</v>
      </c>
      <c r="R21">
        <f>0+O22+O26+O30+O34+O38+O42+O46+O50+O54+O58</f>
        <v>0</v>
      </c>
    </row>
    <row r="22" spans="1:16" ht="12.75">
      <c r="A22" s="17" t="s">
        <v>35</v>
      </c>
      <c r="B22" s="21" t="s">
        <v>19</v>
      </c>
      <c r="C22" s="21" t="s">
        <v>495</v>
      </c>
      <c r="D22" s="17" t="s">
        <v>37</v>
      </c>
      <c r="E22" s="22" t="s">
        <v>496</v>
      </c>
      <c r="F22" s="23" t="s">
        <v>84</v>
      </c>
      <c r="G22" s="24">
        <v>15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13</v>
      </c>
    </row>
    <row r="23" spans="1:5" ht="12.75">
      <c r="A23" s="26" t="s">
        <v>40</v>
      </c>
      <c r="E23" s="27" t="s">
        <v>496</v>
      </c>
    </row>
    <row r="24" spans="1:5" ht="12.75">
      <c r="A24" s="28" t="s">
        <v>42</v>
      </c>
      <c r="E24" s="29" t="s">
        <v>497</v>
      </c>
    </row>
    <row r="25" spans="1:5" ht="369.75">
      <c r="A25" t="s">
        <v>44</v>
      </c>
      <c r="E25" s="27" t="s">
        <v>498</v>
      </c>
    </row>
    <row r="26" spans="1:16" ht="12.75">
      <c r="A26" s="17" t="s">
        <v>35</v>
      </c>
      <c r="B26" s="21" t="s">
        <v>13</v>
      </c>
      <c r="C26" s="21" t="s">
        <v>499</v>
      </c>
      <c r="D26" s="17" t="s">
        <v>37</v>
      </c>
      <c r="E26" s="22" t="s">
        <v>500</v>
      </c>
      <c r="F26" s="23" t="s">
        <v>84</v>
      </c>
      <c r="G26" s="24">
        <v>176.938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13</v>
      </c>
    </row>
    <row r="27" spans="1:5" ht="12.75">
      <c r="A27" s="26" t="s">
        <v>40</v>
      </c>
      <c r="E27" s="27" t="s">
        <v>500</v>
      </c>
    </row>
    <row r="28" spans="1:5" ht="12.75">
      <c r="A28" s="28" t="s">
        <v>42</v>
      </c>
      <c r="E28" s="29" t="s">
        <v>501</v>
      </c>
    </row>
    <row r="29" spans="1:5" ht="318.75">
      <c r="A29" t="s">
        <v>44</v>
      </c>
      <c r="E29" s="27" t="s">
        <v>502</v>
      </c>
    </row>
    <row r="30" spans="1:16" ht="12.75">
      <c r="A30" s="17" t="s">
        <v>35</v>
      </c>
      <c r="B30" s="21" t="s">
        <v>12</v>
      </c>
      <c r="C30" s="21" t="s">
        <v>503</v>
      </c>
      <c r="D30" s="17" t="s">
        <v>37</v>
      </c>
      <c r="E30" s="22" t="s">
        <v>504</v>
      </c>
      <c r="F30" s="23" t="s">
        <v>84</v>
      </c>
      <c r="G30" s="24">
        <v>2.396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13</v>
      </c>
    </row>
    <row r="31" spans="1:5" ht="12.75">
      <c r="A31" s="26" t="s">
        <v>40</v>
      </c>
      <c r="E31" s="27" t="s">
        <v>504</v>
      </c>
    </row>
    <row r="32" spans="1:5" ht="12.75">
      <c r="A32" s="28" t="s">
        <v>42</v>
      </c>
      <c r="E32" s="29" t="s">
        <v>505</v>
      </c>
    </row>
    <row r="33" spans="1:5" ht="318.75">
      <c r="A33" t="s">
        <v>44</v>
      </c>
      <c r="E33" s="27" t="s">
        <v>502</v>
      </c>
    </row>
    <row r="34" spans="1:16" ht="12.75">
      <c r="A34" s="17" t="s">
        <v>35</v>
      </c>
      <c r="B34" s="21" t="s">
        <v>23</v>
      </c>
      <c r="C34" s="21" t="s">
        <v>506</v>
      </c>
      <c r="D34" s="17" t="s">
        <v>37</v>
      </c>
      <c r="E34" s="22" t="s">
        <v>507</v>
      </c>
      <c r="F34" s="23" t="s">
        <v>84</v>
      </c>
      <c r="G34" s="24">
        <v>143.916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13</v>
      </c>
    </row>
    <row r="35" spans="1:5" ht="12.75">
      <c r="A35" s="26" t="s">
        <v>40</v>
      </c>
      <c r="E35" s="27" t="s">
        <v>507</v>
      </c>
    </row>
    <row r="36" spans="1:5" ht="12.75">
      <c r="A36" s="28" t="s">
        <v>42</v>
      </c>
      <c r="E36" s="29" t="s">
        <v>508</v>
      </c>
    </row>
    <row r="37" spans="1:5" ht="229.5">
      <c r="A37" t="s">
        <v>44</v>
      </c>
      <c r="E37" s="27" t="s">
        <v>509</v>
      </c>
    </row>
    <row r="38" spans="1:16" ht="12.75">
      <c r="A38" s="17" t="s">
        <v>35</v>
      </c>
      <c r="B38" s="21" t="s">
        <v>25</v>
      </c>
      <c r="C38" s="21" t="s">
        <v>510</v>
      </c>
      <c r="D38" s="17" t="s">
        <v>37</v>
      </c>
      <c r="E38" s="22" t="s">
        <v>511</v>
      </c>
      <c r="F38" s="23" t="s">
        <v>84</v>
      </c>
      <c r="G38" s="24">
        <v>15.966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13</v>
      </c>
    </row>
    <row r="39" spans="1:5" ht="12.75">
      <c r="A39" s="26" t="s">
        <v>40</v>
      </c>
      <c r="E39" s="27" t="s">
        <v>511</v>
      </c>
    </row>
    <row r="40" spans="1:5" ht="12.75">
      <c r="A40" s="28" t="s">
        <v>42</v>
      </c>
      <c r="E40" s="29" t="s">
        <v>512</v>
      </c>
    </row>
    <row r="41" spans="1:5" ht="293.25">
      <c r="A41" t="s">
        <v>44</v>
      </c>
      <c r="E41" s="27" t="s">
        <v>513</v>
      </c>
    </row>
    <row r="42" spans="1:16" ht="12.75">
      <c r="A42" s="17" t="s">
        <v>35</v>
      </c>
      <c r="B42" s="21" t="s">
        <v>27</v>
      </c>
      <c r="C42" s="21" t="s">
        <v>127</v>
      </c>
      <c r="D42" s="17" t="s">
        <v>37</v>
      </c>
      <c r="E42" s="22" t="s">
        <v>128</v>
      </c>
      <c r="F42" s="23" t="s">
        <v>102</v>
      </c>
      <c r="G42" s="24">
        <v>50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13</v>
      </c>
    </row>
    <row r="43" spans="1:5" ht="12.75">
      <c r="A43" s="26" t="s">
        <v>40</v>
      </c>
      <c r="E43" s="27" t="s">
        <v>128</v>
      </c>
    </row>
    <row r="44" spans="1:5" ht="12.75">
      <c r="A44" s="28" t="s">
        <v>42</v>
      </c>
      <c r="E44" s="29" t="s">
        <v>37</v>
      </c>
    </row>
    <row r="45" spans="1:5" ht="25.5">
      <c r="A45" t="s">
        <v>44</v>
      </c>
      <c r="E45" s="27" t="s">
        <v>131</v>
      </c>
    </row>
    <row r="46" spans="1:16" ht="12.75">
      <c r="A46" s="17" t="s">
        <v>35</v>
      </c>
      <c r="B46" s="21" t="s">
        <v>70</v>
      </c>
      <c r="C46" s="21" t="s">
        <v>514</v>
      </c>
      <c r="D46" s="17" t="s">
        <v>37</v>
      </c>
      <c r="E46" s="22" t="s">
        <v>515</v>
      </c>
      <c r="F46" s="23" t="s">
        <v>102</v>
      </c>
      <c r="G46" s="24">
        <v>50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13</v>
      </c>
    </row>
    <row r="47" spans="1:5" ht="12.75">
      <c r="A47" s="26" t="s">
        <v>40</v>
      </c>
      <c r="E47" s="27" t="s">
        <v>515</v>
      </c>
    </row>
    <row r="48" spans="1:5" ht="12.75">
      <c r="A48" s="28" t="s">
        <v>42</v>
      </c>
      <c r="E48" s="29" t="s">
        <v>37</v>
      </c>
    </row>
    <row r="49" spans="1:5" ht="12.75">
      <c r="A49" t="s">
        <v>44</v>
      </c>
      <c r="E49" s="27" t="s">
        <v>516</v>
      </c>
    </row>
    <row r="50" spans="1:16" ht="12.75">
      <c r="A50" s="17" t="s">
        <v>35</v>
      </c>
      <c r="B50" s="21" t="s">
        <v>74</v>
      </c>
      <c r="C50" s="21" t="s">
        <v>517</v>
      </c>
      <c r="D50" s="17" t="s">
        <v>37</v>
      </c>
      <c r="E50" s="22" t="s">
        <v>518</v>
      </c>
      <c r="F50" s="23" t="s">
        <v>102</v>
      </c>
      <c r="G50" s="24">
        <v>50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13</v>
      </c>
    </row>
    <row r="51" spans="1:5" ht="12.75">
      <c r="A51" s="26" t="s">
        <v>40</v>
      </c>
      <c r="E51" s="27" t="s">
        <v>518</v>
      </c>
    </row>
    <row r="52" spans="1:5" ht="12.75">
      <c r="A52" s="28" t="s">
        <v>42</v>
      </c>
      <c r="E52" s="29" t="s">
        <v>37</v>
      </c>
    </row>
    <row r="53" spans="1:5" ht="38.25">
      <c r="A53" t="s">
        <v>44</v>
      </c>
      <c r="E53" s="27" t="s">
        <v>519</v>
      </c>
    </row>
    <row r="54" spans="1:16" ht="12.75">
      <c r="A54" s="17" t="s">
        <v>35</v>
      </c>
      <c r="B54" s="21" t="s">
        <v>30</v>
      </c>
      <c r="C54" s="21" t="s">
        <v>439</v>
      </c>
      <c r="D54" s="17" t="s">
        <v>37</v>
      </c>
      <c r="E54" s="22" t="s">
        <v>440</v>
      </c>
      <c r="F54" s="23" t="s">
        <v>102</v>
      </c>
      <c r="G54" s="24">
        <v>50</v>
      </c>
      <c r="H54" s="25">
        <v>0</v>
      </c>
      <c r="I54" s="25">
        <f>ROUND(ROUND(H54,2)*ROUND(G54,3),2)</f>
        <v>0</v>
      </c>
      <c r="O54">
        <f>(I54*21)/100</f>
        <v>0</v>
      </c>
      <c r="P54" t="s">
        <v>13</v>
      </c>
    </row>
    <row r="55" spans="1:5" ht="12.75">
      <c r="A55" s="26" t="s">
        <v>40</v>
      </c>
      <c r="E55" s="27" t="s">
        <v>440</v>
      </c>
    </row>
    <row r="56" spans="1:5" ht="12.75">
      <c r="A56" s="28" t="s">
        <v>42</v>
      </c>
      <c r="E56" s="29" t="s">
        <v>37</v>
      </c>
    </row>
    <row r="57" spans="1:5" ht="25.5">
      <c r="A57" t="s">
        <v>44</v>
      </c>
      <c r="E57" s="27" t="s">
        <v>442</v>
      </c>
    </row>
    <row r="58" spans="1:16" ht="12.75">
      <c r="A58" s="17" t="s">
        <v>35</v>
      </c>
      <c r="B58" s="21" t="s">
        <v>32</v>
      </c>
      <c r="C58" s="21" t="s">
        <v>520</v>
      </c>
      <c r="D58" s="17" t="s">
        <v>37</v>
      </c>
      <c r="E58" s="22" t="s">
        <v>521</v>
      </c>
      <c r="F58" s="23" t="s">
        <v>102</v>
      </c>
      <c r="G58" s="24">
        <v>50</v>
      </c>
      <c r="H58" s="25">
        <v>0</v>
      </c>
      <c r="I58" s="25">
        <f>ROUND(ROUND(H58,2)*ROUND(G58,3),2)</f>
        <v>0</v>
      </c>
      <c r="O58">
        <f>(I58*21)/100</f>
        <v>0</v>
      </c>
      <c r="P58" t="s">
        <v>13</v>
      </c>
    </row>
    <row r="59" spans="1:5" ht="12.75">
      <c r="A59" s="26" t="s">
        <v>40</v>
      </c>
      <c r="E59" s="27" t="s">
        <v>521</v>
      </c>
    </row>
    <row r="60" spans="1:5" ht="12.75">
      <c r="A60" s="28" t="s">
        <v>42</v>
      </c>
      <c r="E60" s="29" t="s">
        <v>37</v>
      </c>
    </row>
    <row r="61" spans="1:5" ht="25.5">
      <c r="A61" t="s">
        <v>44</v>
      </c>
      <c r="E61" s="27" t="s">
        <v>522</v>
      </c>
    </row>
    <row r="62" spans="1:18" ht="12.75" customHeight="1">
      <c r="A62" s="10" t="s">
        <v>33</v>
      </c>
      <c r="B62" s="10"/>
      <c r="C62" s="30" t="s">
        <v>13</v>
      </c>
      <c r="D62" s="10"/>
      <c r="E62" s="19" t="s">
        <v>523</v>
      </c>
      <c r="F62" s="10"/>
      <c r="G62" s="10"/>
      <c r="H62" s="10"/>
      <c r="I62" s="31">
        <f>0+Q62</f>
        <v>0</v>
      </c>
      <c r="O62">
        <f>0+R62</f>
        <v>0</v>
      </c>
      <c r="Q62">
        <f>0+I63+I67+I71</f>
        <v>0</v>
      </c>
      <c r="R62">
        <f>0+O63+O67+O71</f>
        <v>0</v>
      </c>
    </row>
    <row r="63" spans="1:16" ht="12.75">
      <c r="A63" s="17" t="s">
        <v>35</v>
      </c>
      <c r="B63" s="21" t="s">
        <v>88</v>
      </c>
      <c r="C63" s="21" t="s">
        <v>524</v>
      </c>
      <c r="D63" s="17" t="s">
        <v>37</v>
      </c>
      <c r="E63" s="22" t="s">
        <v>525</v>
      </c>
      <c r="F63" s="23" t="s">
        <v>84</v>
      </c>
      <c r="G63" s="24">
        <v>8.19</v>
      </c>
      <c r="H63" s="25">
        <v>0</v>
      </c>
      <c r="I63" s="25">
        <f>ROUND(ROUND(H63,2)*ROUND(G63,3),2)</f>
        <v>0</v>
      </c>
      <c r="O63">
        <f>(I63*21)/100</f>
        <v>0</v>
      </c>
      <c r="P63" t="s">
        <v>13</v>
      </c>
    </row>
    <row r="64" spans="1:5" ht="12.75">
      <c r="A64" s="26" t="s">
        <v>40</v>
      </c>
      <c r="E64" s="27" t="s">
        <v>525</v>
      </c>
    </row>
    <row r="65" spans="1:5" ht="12.75">
      <c r="A65" s="28" t="s">
        <v>42</v>
      </c>
      <c r="E65" s="29" t="s">
        <v>526</v>
      </c>
    </row>
    <row r="66" spans="1:5" ht="369.75">
      <c r="A66" t="s">
        <v>44</v>
      </c>
      <c r="E66" s="27" t="s">
        <v>527</v>
      </c>
    </row>
    <row r="67" spans="1:16" ht="12.75">
      <c r="A67" s="17" t="s">
        <v>35</v>
      </c>
      <c r="B67" s="21" t="s">
        <v>93</v>
      </c>
      <c r="C67" s="21" t="s">
        <v>528</v>
      </c>
      <c r="D67" s="17" t="s">
        <v>37</v>
      </c>
      <c r="E67" s="22" t="s">
        <v>529</v>
      </c>
      <c r="F67" s="23" t="s">
        <v>84</v>
      </c>
      <c r="G67" s="24">
        <v>2</v>
      </c>
      <c r="H67" s="25">
        <v>0</v>
      </c>
      <c r="I67" s="25">
        <f>ROUND(ROUND(H67,2)*ROUND(G67,3),2)</f>
        <v>0</v>
      </c>
      <c r="O67">
        <f>(I67*21)/100</f>
        <v>0</v>
      </c>
      <c r="P67" t="s">
        <v>13</v>
      </c>
    </row>
    <row r="68" spans="1:5" ht="12.75">
      <c r="A68" s="26" t="s">
        <v>40</v>
      </c>
      <c r="E68" s="27" t="s">
        <v>529</v>
      </c>
    </row>
    <row r="69" spans="1:5" ht="12.75">
      <c r="A69" s="28" t="s">
        <v>42</v>
      </c>
      <c r="E69" s="29" t="s">
        <v>530</v>
      </c>
    </row>
    <row r="70" spans="1:5" ht="369.75">
      <c r="A70" t="s">
        <v>44</v>
      </c>
      <c r="E70" s="27" t="s">
        <v>527</v>
      </c>
    </row>
    <row r="71" spans="1:16" ht="12.75">
      <c r="A71" s="17" t="s">
        <v>35</v>
      </c>
      <c r="B71" s="21" t="s">
        <v>99</v>
      </c>
      <c r="C71" s="21" t="s">
        <v>531</v>
      </c>
      <c r="D71" s="17" t="s">
        <v>37</v>
      </c>
      <c r="E71" s="22" t="s">
        <v>532</v>
      </c>
      <c r="F71" s="23" t="s">
        <v>84</v>
      </c>
      <c r="G71" s="24">
        <v>1.152</v>
      </c>
      <c r="H71" s="25">
        <v>0</v>
      </c>
      <c r="I71" s="25">
        <f>ROUND(ROUND(H71,2)*ROUND(G71,3),2)</f>
        <v>0</v>
      </c>
      <c r="O71">
        <f>(I71*21)/100</f>
        <v>0</v>
      </c>
      <c r="P71" t="s">
        <v>13</v>
      </c>
    </row>
    <row r="72" spans="1:5" ht="12.75">
      <c r="A72" s="26" t="s">
        <v>40</v>
      </c>
      <c r="E72" s="27" t="s">
        <v>532</v>
      </c>
    </row>
    <row r="73" spans="1:5" ht="12.75">
      <c r="A73" s="28" t="s">
        <v>42</v>
      </c>
      <c r="E73" s="29" t="s">
        <v>533</v>
      </c>
    </row>
    <row r="74" spans="1:5" ht="369.75">
      <c r="A74" t="s">
        <v>44</v>
      </c>
      <c r="E74" s="27" t="s">
        <v>527</v>
      </c>
    </row>
    <row r="75" spans="1:18" ht="12.75" customHeight="1">
      <c r="A75" s="10" t="s">
        <v>33</v>
      </c>
      <c r="B75" s="10"/>
      <c r="C75" s="30" t="s">
        <v>23</v>
      </c>
      <c r="D75" s="10"/>
      <c r="E75" s="19" t="s">
        <v>534</v>
      </c>
      <c r="F75" s="10"/>
      <c r="G75" s="10"/>
      <c r="H75" s="10"/>
      <c r="I75" s="31">
        <f>0+Q75</f>
        <v>0</v>
      </c>
      <c r="O75">
        <f>0+R75</f>
        <v>0</v>
      </c>
      <c r="Q75">
        <f>0+I76+I80+I84</f>
        <v>0</v>
      </c>
      <c r="R75">
        <f>0+O76+O80+O84</f>
        <v>0</v>
      </c>
    </row>
    <row r="76" spans="1:16" ht="12.75">
      <c r="A76" s="17" t="s">
        <v>35</v>
      </c>
      <c r="B76" s="21" t="s">
        <v>105</v>
      </c>
      <c r="C76" s="21" t="s">
        <v>535</v>
      </c>
      <c r="D76" s="17" t="s">
        <v>37</v>
      </c>
      <c r="E76" s="22" t="s">
        <v>536</v>
      </c>
      <c r="F76" s="23" t="s">
        <v>84</v>
      </c>
      <c r="G76" s="24">
        <v>0.627</v>
      </c>
      <c r="H76" s="25">
        <v>0</v>
      </c>
      <c r="I76" s="25">
        <f>ROUND(ROUND(H76,2)*ROUND(G76,3),2)</f>
        <v>0</v>
      </c>
      <c r="O76">
        <f>(I76*21)/100</f>
        <v>0</v>
      </c>
      <c r="P76" t="s">
        <v>13</v>
      </c>
    </row>
    <row r="77" spans="1:5" ht="12.75">
      <c r="A77" s="26" t="s">
        <v>40</v>
      </c>
      <c r="E77" s="27" t="s">
        <v>536</v>
      </c>
    </row>
    <row r="78" spans="1:5" ht="12.75">
      <c r="A78" s="28" t="s">
        <v>42</v>
      </c>
      <c r="E78" s="29" t="s">
        <v>537</v>
      </c>
    </row>
    <row r="79" spans="1:5" ht="369.75">
      <c r="A79" t="s">
        <v>44</v>
      </c>
      <c r="E79" s="27" t="s">
        <v>538</v>
      </c>
    </row>
    <row r="80" spans="1:16" ht="12.75">
      <c r="A80" s="17" t="s">
        <v>35</v>
      </c>
      <c r="B80" s="21" t="s">
        <v>111</v>
      </c>
      <c r="C80" s="21" t="s">
        <v>539</v>
      </c>
      <c r="D80" s="17" t="s">
        <v>37</v>
      </c>
      <c r="E80" s="22" t="s">
        <v>540</v>
      </c>
      <c r="F80" s="23" t="s">
        <v>84</v>
      </c>
      <c r="G80" s="24">
        <v>0.627</v>
      </c>
      <c r="H80" s="25">
        <v>0</v>
      </c>
      <c r="I80" s="25">
        <f>ROUND(ROUND(H80,2)*ROUND(G80,3),2)</f>
        <v>0</v>
      </c>
      <c r="O80">
        <f>(I80*21)/100</f>
        <v>0</v>
      </c>
      <c r="P80" t="s">
        <v>13</v>
      </c>
    </row>
    <row r="81" spans="1:5" ht="12.75">
      <c r="A81" s="26" t="s">
        <v>40</v>
      </c>
      <c r="E81" s="27" t="s">
        <v>540</v>
      </c>
    </row>
    <row r="82" spans="1:5" ht="12.75">
      <c r="A82" s="28" t="s">
        <v>42</v>
      </c>
      <c r="E82" s="29" t="s">
        <v>37</v>
      </c>
    </row>
    <row r="83" spans="1:5" ht="38.25">
      <c r="A83" t="s">
        <v>44</v>
      </c>
      <c r="E83" s="27" t="s">
        <v>541</v>
      </c>
    </row>
    <row r="84" spans="1:16" ht="12.75">
      <c r="A84" s="17" t="s">
        <v>35</v>
      </c>
      <c r="B84" s="21" t="s">
        <v>117</v>
      </c>
      <c r="C84" s="21" t="s">
        <v>542</v>
      </c>
      <c r="D84" s="17" t="s">
        <v>37</v>
      </c>
      <c r="E84" s="22" t="s">
        <v>543</v>
      </c>
      <c r="F84" s="23" t="s">
        <v>84</v>
      </c>
      <c r="G84" s="24">
        <v>1.254</v>
      </c>
      <c r="H84" s="25">
        <v>0</v>
      </c>
      <c r="I84" s="25">
        <f>ROUND(ROUND(H84,2)*ROUND(G84,3),2)</f>
        <v>0</v>
      </c>
      <c r="O84">
        <f>(I84*21)/100</f>
        <v>0</v>
      </c>
      <c r="P84" t="s">
        <v>13</v>
      </c>
    </row>
    <row r="85" spans="1:5" ht="12.75">
      <c r="A85" s="26" t="s">
        <v>40</v>
      </c>
      <c r="E85" s="27" t="s">
        <v>543</v>
      </c>
    </row>
    <row r="86" spans="1:5" ht="12.75">
      <c r="A86" s="28" t="s">
        <v>42</v>
      </c>
      <c r="E86" s="29" t="s">
        <v>544</v>
      </c>
    </row>
    <row r="87" spans="1:5" ht="102">
      <c r="A87" t="s">
        <v>44</v>
      </c>
      <c r="E87" s="27" t="s">
        <v>545</v>
      </c>
    </row>
    <row r="88" spans="1:18" ht="12.75" customHeight="1">
      <c r="A88" s="10" t="s">
        <v>33</v>
      </c>
      <c r="B88" s="10"/>
      <c r="C88" s="30" t="s">
        <v>546</v>
      </c>
      <c r="D88" s="10"/>
      <c r="E88" s="19" t="s">
        <v>547</v>
      </c>
      <c r="F88" s="10"/>
      <c r="G88" s="10"/>
      <c r="H88" s="10"/>
      <c r="I88" s="31">
        <f>0+Q88</f>
        <v>0</v>
      </c>
      <c r="O88">
        <f>0+R88</f>
        <v>0</v>
      </c>
      <c r="Q88">
        <f>0+I89+I93</f>
        <v>0</v>
      </c>
      <c r="R88">
        <f>0+O89+O93</f>
        <v>0</v>
      </c>
    </row>
    <row r="89" spans="1:16" ht="25.5">
      <c r="A89" s="17" t="s">
        <v>35</v>
      </c>
      <c r="B89" s="21" t="s">
        <v>149</v>
      </c>
      <c r="C89" s="21" t="s">
        <v>548</v>
      </c>
      <c r="D89" s="17" t="s">
        <v>37</v>
      </c>
      <c r="E89" s="22" t="s">
        <v>549</v>
      </c>
      <c r="F89" s="23" t="s">
        <v>102</v>
      </c>
      <c r="G89" s="24">
        <v>146.5</v>
      </c>
      <c r="H89" s="25">
        <v>0</v>
      </c>
      <c r="I89" s="25">
        <f>ROUND(ROUND(H89,2)*ROUND(G89,3),2)</f>
        <v>0</v>
      </c>
      <c r="O89">
        <f>(I89*21)/100</f>
        <v>0</v>
      </c>
      <c r="P89" t="s">
        <v>13</v>
      </c>
    </row>
    <row r="90" spans="1:5" ht="25.5">
      <c r="A90" s="26" t="s">
        <v>40</v>
      </c>
      <c r="E90" s="27" t="s">
        <v>549</v>
      </c>
    </row>
    <row r="91" spans="1:5" ht="12.75">
      <c r="A91" s="28" t="s">
        <v>42</v>
      </c>
      <c r="E91" s="29" t="s">
        <v>550</v>
      </c>
    </row>
    <row r="92" spans="1:5" ht="191.25">
      <c r="A92" t="s">
        <v>44</v>
      </c>
      <c r="E92" s="27" t="s">
        <v>551</v>
      </c>
    </row>
    <row r="93" spans="1:16" ht="12.75">
      <c r="A93" s="17" t="s">
        <v>35</v>
      </c>
      <c r="B93" s="21" t="s">
        <v>155</v>
      </c>
      <c r="C93" s="21" t="s">
        <v>552</v>
      </c>
      <c r="D93" s="17" t="s">
        <v>37</v>
      </c>
      <c r="E93" s="22" t="s">
        <v>553</v>
      </c>
      <c r="F93" s="23" t="s">
        <v>102</v>
      </c>
      <c r="G93" s="24">
        <v>48.833</v>
      </c>
      <c r="H93" s="25">
        <v>0</v>
      </c>
      <c r="I93" s="25">
        <f>ROUND(ROUND(H93,2)*ROUND(G93,3),2)</f>
        <v>0</v>
      </c>
      <c r="O93">
        <f>(I93*21)/100</f>
        <v>0</v>
      </c>
      <c r="P93" t="s">
        <v>13</v>
      </c>
    </row>
    <row r="94" spans="1:5" ht="12.75">
      <c r="A94" s="26" t="s">
        <v>40</v>
      </c>
      <c r="E94" s="27" t="s">
        <v>553</v>
      </c>
    </row>
    <row r="95" spans="1:5" ht="12.75">
      <c r="A95" s="28" t="s">
        <v>42</v>
      </c>
      <c r="E95" s="29" t="s">
        <v>554</v>
      </c>
    </row>
    <row r="96" spans="1:5" ht="38.25">
      <c r="A96" t="s">
        <v>44</v>
      </c>
      <c r="E96" s="27" t="s">
        <v>555</v>
      </c>
    </row>
    <row r="97" spans="1:18" ht="12.75" customHeight="1">
      <c r="A97" s="10" t="s">
        <v>33</v>
      </c>
      <c r="B97" s="10"/>
      <c r="C97" s="30" t="s">
        <v>74</v>
      </c>
      <c r="D97" s="10"/>
      <c r="E97" s="19" t="s">
        <v>556</v>
      </c>
      <c r="F97" s="10"/>
      <c r="G97" s="10"/>
      <c r="H97" s="10"/>
      <c r="I97" s="31">
        <f>0+Q97</f>
        <v>0</v>
      </c>
      <c r="O97">
        <f>0+R97</f>
        <v>0</v>
      </c>
      <c r="Q97">
        <f>0+I98</f>
        <v>0</v>
      </c>
      <c r="R97">
        <f>0+O98</f>
        <v>0</v>
      </c>
    </row>
    <row r="98" spans="1:16" ht="12.75">
      <c r="A98" s="17" t="s">
        <v>35</v>
      </c>
      <c r="B98" s="21" t="s">
        <v>122</v>
      </c>
      <c r="C98" s="21" t="s">
        <v>557</v>
      </c>
      <c r="D98" s="17" t="s">
        <v>37</v>
      </c>
      <c r="E98" s="22" t="s">
        <v>558</v>
      </c>
      <c r="F98" s="23" t="s">
        <v>96</v>
      </c>
      <c r="G98" s="24">
        <v>19.2</v>
      </c>
      <c r="H98" s="25">
        <v>0</v>
      </c>
      <c r="I98" s="25">
        <f>ROUND(ROUND(H98,2)*ROUND(G98,3),2)</f>
        <v>0</v>
      </c>
      <c r="O98">
        <f>(I98*21)/100</f>
        <v>0</v>
      </c>
      <c r="P98" t="s">
        <v>13</v>
      </c>
    </row>
    <row r="99" spans="1:5" ht="12.75">
      <c r="A99" s="26" t="s">
        <v>40</v>
      </c>
      <c r="E99" s="27" t="s">
        <v>558</v>
      </c>
    </row>
    <row r="100" spans="1:5" ht="12.75">
      <c r="A100" s="28" t="s">
        <v>42</v>
      </c>
      <c r="E100" s="29" t="s">
        <v>37</v>
      </c>
    </row>
    <row r="101" spans="1:5" ht="255">
      <c r="A101" t="s">
        <v>44</v>
      </c>
      <c r="E101" s="27" t="s">
        <v>559</v>
      </c>
    </row>
    <row r="102" spans="1:18" ht="12.75" customHeight="1">
      <c r="A102" s="10" t="s">
        <v>33</v>
      </c>
      <c r="B102" s="10"/>
      <c r="C102" s="30" t="s">
        <v>30</v>
      </c>
      <c r="D102" s="10"/>
      <c r="E102" s="19" t="s">
        <v>560</v>
      </c>
      <c r="F102" s="10"/>
      <c r="G102" s="10"/>
      <c r="H102" s="10"/>
      <c r="I102" s="31">
        <f>0+Q102</f>
        <v>0</v>
      </c>
      <c r="O102">
        <f>0+R102</f>
        <v>0</v>
      </c>
      <c r="Q102">
        <f>0+I103+I107+I111+I115</f>
        <v>0</v>
      </c>
      <c r="R102">
        <f>0+O103+O107+O111+O115</f>
        <v>0</v>
      </c>
    </row>
    <row r="103" spans="1:16" ht="12.75">
      <c r="A103" s="17" t="s">
        <v>35</v>
      </c>
      <c r="B103" s="21" t="s">
        <v>126</v>
      </c>
      <c r="C103" s="21" t="s">
        <v>561</v>
      </c>
      <c r="D103" s="17" t="s">
        <v>37</v>
      </c>
      <c r="E103" s="22" t="s">
        <v>562</v>
      </c>
      <c r="F103" s="23" t="s">
        <v>96</v>
      </c>
      <c r="G103" s="24">
        <v>10.5</v>
      </c>
      <c r="H103" s="25">
        <v>0</v>
      </c>
      <c r="I103" s="25">
        <f>ROUND(ROUND(H103,2)*ROUND(G103,3),2)</f>
        <v>0</v>
      </c>
      <c r="O103">
        <f>(I103*21)/100</f>
        <v>0</v>
      </c>
      <c r="P103" t="s">
        <v>13</v>
      </c>
    </row>
    <row r="104" spans="1:5" ht="12.75">
      <c r="A104" s="26" t="s">
        <v>40</v>
      </c>
      <c r="E104" s="27" t="s">
        <v>562</v>
      </c>
    </row>
    <row r="105" spans="1:5" ht="12.75">
      <c r="A105" s="28" t="s">
        <v>42</v>
      </c>
      <c r="E105" s="29" t="s">
        <v>37</v>
      </c>
    </row>
    <row r="106" spans="1:5" ht="63.75">
      <c r="A106" t="s">
        <v>44</v>
      </c>
      <c r="E106" s="27" t="s">
        <v>563</v>
      </c>
    </row>
    <row r="107" spans="1:16" ht="12.75">
      <c r="A107" s="17" t="s">
        <v>35</v>
      </c>
      <c r="B107" s="21" t="s">
        <v>133</v>
      </c>
      <c r="C107" s="21" t="s">
        <v>564</v>
      </c>
      <c r="D107" s="17" t="s">
        <v>37</v>
      </c>
      <c r="E107" s="22" t="s">
        <v>565</v>
      </c>
      <c r="F107" s="23" t="s">
        <v>84</v>
      </c>
      <c r="G107" s="24">
        <v>1.92</v>
      </c>
      <c r="H107" s="25">
        <v>0</v>
      </c>
      <c r="I107" s="25">
        <f>ROUND(ROUND(H107,2)*ROUND(G107,3),2)</f>
        <v>0</v>
      </c>
      <c r="O107">
        <f>(I107*21)/100</f>
        <v>0</v>
      </c>
      <c r="P107" t="s">
        <v>13</v>
      </c>
    </row>
    <row r="108" spans="1:5" ht="12.75">
      <c r="A108" s="26" t="s">
        <v>40</v>
      </c>
      <c r="E108" s="27" t="s">
        <v>565</v>
      </c>
    </row>
    <row r="109" spans="1:5" ht="12.75">
      <c r="A109" s="28" t="s">
        <v>42</v>
      </c>
      <c r="E109" s="29" t="s">
        <v>566</v>
      </c>
    </row>
    <row r="110" spans="1:5" ht="229.5">
      <c r="A110" t="s">
        <v>44</v>
      </c>
      <c r="E110" s="27" t="s">
        <v>567</v>
      </c>
    </row>
    <row r="111" spans="1:16" ht="12.75">
      <c r="A111" s="17" t="s">
        <v>35</v>
      </c>
      <c r="B111" s="21" t="s">
        <v>139</v>
      </c>
      <c r="C111" s="21" t="s">
        <v>568</v>
      </c>
      <c r="D111" s="17" t="s">
        <v>37</v>
      </c>
      <c r="E111" s="22" t="s">
        <v>569</v>
      </c>
      <c r="F111" s="23" t="s">
        <v>84</v>
      </c>
      <c r="G111" s="24">
        <v>15.284</v>
      </c>
      <c r="H111" s="25">
        <v>0</v>
      </c>
      <c r="I111" s="25">
        <f>ROUND(ROUND(H111,2)*ROUND(G111,3),2)</f>
        <v>0</v>
      </c>
      <c r="O111">
        <f>(I111*21)/100</f>
        <v>0</v>
      </c>
      <c r="P111" t="s">
        <v>13</v>
      </c>
    </row>
    <row r="112" spans="1:5" ht="12.75">
      <c r="A112" s="26" t="s">
        <v>40</v>
      </c>
      <c r="E112" s="27" t="s">
        <v>569</v>
      </c>
    </row>
    <row r="113" spans="1:5" ht="12.75">
      <c r="A113" s="28" t="s">
        <v>42</v>
      </c>
      <c r="E113" s="29" t="s">
        <v>37</v>
      </c>
    </row>
    <row r="114" spans="1:5" ht="114.75">
      <c r="A114" t="s">
        <v>44</v>
      </c>
      <c r="E114" s="27" t="s">
        <v>570</v>
      </c>
    </row>
    <row r="115" spans="1:16" ht="12.75">
      <c r="A115" s="17" t="s">
        <v>35</v>
      </c>
      <c r="B115" s="21" t="s">
        <v>145</v>
      </c>
      <c r="C115" s="21" t="s">
        <v>571</v>
      </c>
      <c r="D115" s="17" t="s">
        <v>37</v>
      </c>
      <c r="E115" s="22" t="s">
        <v>572</v>
      </c>
      <c r="F115" s="23" t="s">
        <v>84</v>
      </c>
      <c r="G115" s="24">
        <v>38.991</v>
      </c>
      <c r="H115" s="25">
        <v>0</v>
      </c>
      <c r="I115" s="25">
        <f>ROUND(ROUND(H115,2)*ROUND(G115,3),2)</f>
        <v>0</v>
      </c>
      <c r="O115">
        <f>(I115*21)/100</f>
        <v>0</v>
      </c>
      <c r="P115" t="s">
        <v>13</v>
      </c>
    </row>
    <row r="116" spans="1:5" ht="12.75">
      <c r="A116" s="26" t="s">
        <v>40</v>
      </c>
      <c r="E116" s="27" t="s">
        <v>572</v>
      </c>
    </row>
    <row r="117" spans="1:5" ht="12.75">
      <c r="A117" s="28" t="s">
        <v>42</v>
      </c>
      <c r="E117" s="29" t="s">
        <v>37</v>
      </c>
    </row>
    <row r="118" spans="1:5" ht="114.75">
      <c r="A118" t="s">
        <v>44</v>
      </c>
      <c r="E118" s="27" t="s">
        <v>570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58"/>
  <sheetViews>
    <sheetView workbookViewId="0" topLeftCell="A1">
      <pane ySplit="7" topLeftCell="A29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4.9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0+O8+O21+O50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573</v>
      </c>
      <c r="I3" s="32">
        <f>0+I8+I21+I50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573</v>
      </c>
      <c r="D4" s="2"/>
      <c r="E4" s="15" t="s">
        <v>574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25.5">
      <c r="A9" s="17" t="s">
        <v>35</v>
      </c>
      <c r="B9" s="21" t="s">
        <v>88</v>
      </c>
      <c r="C9" s="21" t="s">
        <v>36</v>
      </c>
      <c r="D9" s="17" t="s">
        <v>37</v>
      </c>
      <c r="E9" s="22" t="s">
        <v>277</v>
      </c>
      <c r="F9" s="23" t="s">
        <v>39</v>
      </c>
      <c r="G9" s="24">
        <v>174.42</v>
      </c>
      <c r="H9" s="25">
        <v>0</v>
      </c>
      <c r="I9" s="25">
        <f>ROUND(ROUND(H9,2)*ROUND(G9,3),2)</f>
        <v>0</v>
      </c>
      <c r="O9">
        <f>(I9*0)/100</f>
        <v>0</v>
      </c>
      <c r="P9" t="s">
        <v>17</v>
      </c>
    </row>
    <row r="10" spans="1:5" ht="12.75">
      <c r="A10" s="26" t="s">
        <v>40</v>
      </c>
      <c r="E10" s="27" t="s">
        <v>37</v>
      </c>
    </row>
    <row r="11" spans="1:5" ht="12.75">
      <c r="A11" s="28" t="s">
        <v>42</v>
      </c>
      <c r="E11" s="29" t="s">
        <v>575</v>
      </c>
    </row>
    <row r="12" spans="1:5" ht="140.25">
      <c r="A12" t="s">
        <v>44</v>
      </c>
      <c r="E12" s="27" t="s">
        <v>54</v>
      </c>
    </row>
    <row r="13" spans="1:16" ht="25.5">
      <c r="A13" s="17" t="s">
        <v>35</v>
      </c>
      <c r="B13" s="21" t="s">
        <v>99</v>
      </c>
      <c r="C13" s="21" t="s">
        <v>46</v>
      </c>
      <c r="D13" s="17" t="s">
        <v>37</v>
      </c>
      <c r="E13" s="22" t="s">
        <v>284</v>
      </c>
      <c r="F13" s="23" t="s">
        <v>39</v>
      </c>
      <c r="G13" s="24">
        <v>3.725</v>
      </c>
      <c r="H13" s="25">
        <v>0</v>
      </c>
      <c r="I13" s="25">
        <f>ROUND(ROUND(H13,2)*ROUND(G13,3),2)</f>
        <v>0</v>
      </c>
      <c r="O13">
        <f>(I13*0)/100</f>
        <v>0</v>
      </c>
      <c r="P13" t="s">
        <v>17</v>
      </c>
    </row>
    <row r="14" spans="1:5" ht="12.75">
      <c r="A14" s="26" t="s">
        <v>40</v>
      </c>
      <c r="E14" s="27" t="s">
        <v>37</v>
      </c>
    </row>
    <row r="15" spans="1:5" ht="12.75">
      <c r="A15" s="28" t="s">
        <v>42</v>
      </c>
      <c r="E15" s="29" t="s">
        <v>576</v>
      </c>
    </row>
    <row r="16" spans="1:5" ht="140.25">
      <c r="A16" t="s">
        <v>44</v>
      </c>
      <c r="E16" s="27" t="s">
        <v>54</v>
      </c>
    </row>
    <row r="17" spans="1:16" ht="25.5">
      <c r="A17" s="17" t="s">
        <v>35</v>
      </c>
      <c r="B17" s="21" t="s">
        <v>93</v>
      </c>
      <c r="C17" s="21" t="s">
        <v>55</v>
      </c>
      <c r="D17" s="17" t="s">
        <v>37</v>
      </c>
      <c r="E17" s="22" t="s">
        <v>287</v>
      </c>
      <c r="F17" s="23" t="s">
        <v>39</v>
      </c>
      <c r="G17" s="24">
        <v>11.88</v>
      </c>
      <c r="H17" s="25">
        <v>0</v>
      </c>
      <c r="I17" s="25">
        <f>ROUND(ROUND(H17,2)*ROUND(G17,3),2)</f>
        <v>0</v>
      </c>
      <c r="O17">
        <f>(I17*0)/100</f>
        <v>0</v>
      </c>
      <c r="P17" t="s">
        <v>17</v>
      </c>
    </row>
    <row r="18" spans="1:5" ht="12.75">
      <c r="A18" s="26" t="s">
        <v>40</v>
      </c>
      <c r="E18" s="27" t="s">
        <v>37</v>
      </c>
    </row>
    <row r="19" spans="1:5" ht="12.75">
      <c r="A19" s="28" t="s">
        <v>42</v>
      </c>
      <c r="E19" s="29" t="s">
        <v>577</v>
      </c>
    </row>
    <row r="20" spans="1:5" ht="140.25">
      <c r="A20" t="s">
        <v>44</v>
      </c>
      <c r="E20" s="27" t="s">
        <v>54</v>
      </c>
    </row>
    <row r="21" spans="1:18" ht="12.75" customHeight="1">
      <c r="A21" s="10" t="s">
        <v>33</v>
      </c>
      <c r="B21" s="10"/>
      <c r="C21" s="30" t="s">
        <v>19</v>
      </c>
      <c r="D21" s="10"/>
      <c r="E21" s="19" t="s">
        <v>81</v>
      </c>
      <c r="F21" s="10"/>
      <c r="G21" s="10"/>
      <c r="H21" s="10"/>
      <c r="I21" s="31">
        <f>0+Q21</f>
        <v>0</v>
      </c>
      <c r="O21">
        <f>0+R21</f>
        <v>0</v>
      </c>
      <c r="Q21">
        <f>0+I22+I26+I30+I34+I38+I42+I46</f>
        <v>0</v>
      </c>
      <c r="R21">
        <f>0+O22+O26+O30+O34+O38+O42+O46</f>
        <v>0</v>
      </c>
    </row>
    <row r="22" spans="1:16" ht="12.75">
      <c r="A22" s="17" t="s">
        <v>35</v>
      </c>
      <c r="B22" s="21" t="s">
        <v>19</v>
      </c>
      <c r="C22" s="21" t="s">
        <v>499</v>
      </c>
      <c r="D22" s="17" t="s">
        <v>37</v>
      </c>
      <c r="E22" s="22" t="s">
        <v>500</v>
      </c>
      <c r="F22" s="23" t="s">
        <v>84</v>
      </c>
      <c r="G22" s="24">
        <v>96.9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13</v>
      </c>
    </row>
    <row r="23" spans="1:5" ht="12.75">
      <c r="A23" s="26" t="s">
        <v>40</v>
      </c>
      <c r="E23" s="27" t="s">
        <v>500</v>
      </c>
    </row>
    <row r="24" spans="1:5" ht="12.75">
      <c r="A24" s="28" t="s">
        <v>42</v>
      </c>
      <c r="E24" s="29" t="s">
        <v>37</v>
      </c>
    </row>
    <row r="25" spans="1:5" ht="318.75">
      <c r="A25" t="s">
        <v>44</v>
      </c>
      <c r="E25" s="27" t="s">
        <v>502</v>
      </c>
    </row>
    <row r="26" spans="1:16" ht="12.75">
      <c r="A26" s="17" t="s">
        <v>35</v>
      </c>
      <c r="B26" s="21" t="s">
        <v>13</v>
      </c>
      <c r="C26" s="21" t="s">
        <v>506</v>
      </c>
      <c r="D26" s="17" t="s">
        <v>37</v>
      </c>
      <c r="E26" s="22" t="s">
        <v>507</v>
      </c>
      <c r="F26" s="23" t="s">
        <v>84</v>
      </c>
      <c r="G26" s="24">
        <v>103.65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13</v>
      </c>
    </row>
    <row r="27" spans="1:5" ht="12.75">
      <c r="A27" s="26" t="s">
        <v>40</v>
      </c>
      <c r="E27" s="27" t="s">
        <v>507</v>
      </c>
    </row>
    <row r="28" spans="1:5" ht="12.75">
      <c r="A28" s="28" t="s">
        <v>42</v>
      </c>
      <c r="E28" s="29" t="s">
        <v>578</v>
      </c>
    </row>
    <row r="29" spans="1:5" ht="229.5">
      <c r="A29" t="s">
        <v>44</v>
      </c>
      <c r="E29" s="27" t="s">
        <v>509</v>
      </c>
    </row>
    <row r="30" spans="1:16" ht="12.75">
      <c r="A30" s="17" t="s">
        <v>35</v>
      </c>
      <c r="B30" s="21" t="s">
        <v>12</v>
      </c>
      <c r="C30" s="21" t="s">
        <v>127</v>
      </c>
      <c r="D30" s="17" t="s">
        <v>37</v>
      </c>
      <c r="E30" s="22" t="s">
        <v>128</v>
      </c>
      <c r="F30" s="23" t="s">
        <v>102</v>
      </c>
      <c r="G30" s="24">
        <v>25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13</v>
      </c>
    </row>
    <row r="31" spans="1:5" ht="12.75">
      <c r="A31" s="26" t="s">
        <v>40</v>
      </c>
      <c r="E31" s="27" t="s">
        <v>128</v>
      </c>
    </row>
    <row r="32" spans="1:5" ht="12.75">
      <c r="A32" s="28" t="s">
        <v>42</v>
      </c>
      <c r="E32" s="29" t="s">
        <v>37</v>
      </c>
    </row>
    <row r="33" spans="1:5" ht="25.5">
      <c r="A33" t="s">
        <v>44</v>
      </c>
      <c r="E33" s="27" t="s">
        <v>131</v>
      </c>
    </row>
    <row r="34" spans="1:16" ht="12.75">
      <c r="A34" s="17" t="s">
        <v>35</v>
      </c>
      <c r="B34" s="21" t="s">
        <v>23</v>
      </c>
      <c r="C34" s="21" t="s">
        <v>514</v>
      </c>
      <c r="D34" s="17" t="s">
        <v>37</v>
      </c>
      <c r="E34" s="22" t="s">
        <v>515</v>
      </c>
      <c r="F34" s="23" t="s">
        <v>102</v>
      </c>
      <c r="G34" s="24">
        <v>25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13</v>
      </c>
    </row>
    <row r="35" spans="1:5" ht="12.75">
      <c r="A35" s="26" t="s">
        <v>40</v>
      </c>
      <c r="E35" s="27" t="s">
        <v>515</v>
      </c>
    </row>
    <row r="36" spans="1:5" ht="12.75">
      <c r="A36" s="28" t="s">
        <v>42</v>
      </c>
      <c r="E36" s="29" t="s">
        <v>37</v>
      </c>
    </row>
    <row r="37" spans="1:5" ht="12.75">
      <c r="A37" t="s">
        <v>44</v>
      </c>
      <c r="E37" s="27" t="s">
        <v>516</v>
      </c>
    </row>
    <row r="38" spans="1:16" ht="12.75">
      <c r="A38" s="17" t="s">
        <v>35</v>
      </c>
      <c r="B38" s="21" t="s">
        <v>25</v>
      </c>
      <c r="C38" s="21" t="s">
        <v>517</v>
      </c>
      <c r="D38" s="17" t="s">
        <v>37</v>
      </c>
      <c r="E38" s="22" t="s">
        <v>518</v>
      </c>
      <c r="F38" s="23" t="s">
        <v>102</v>
      </c>
      <c r="G38" s="24">
        <v>25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13</v>
      </c>
    </row>
    <row r="39" spans="1:5" ht="12.75">
      <c r="A39" s="26" t="s">
        <v>40</v>
      </c>
      <c r="E39" s="27" t="s">
        <v>518</v>
      </c>
    </row>
    <row r="40" spans="1:5" ht="12.75">
      <c r="A40" s="28" t="s">
        <v>42</v>
      </c>
      <c r="E40" s="29" t="s">
        <v>37</v>
      </c>
    </row>
    <row r="41" spans="1:5" ht="38.25">
      <c r="A41" t="s">
        <v>44</v>
      </c>
      <c r="E41" s="27" t="s">
        <v>519</v>
      </c>
    </row>
    <row r="42" spans="1:16" ht="12.75">
      <c r="A42" s="17" t="s">
        <v>35</v>
      </c>
      <c r="B42" s="21" t="s">
        <v>27</v>
      </c>
      <c r="C42" s="21" t="s">
        <v>439</v>
      </c>
      <c r="D42" s="17" t="s">
        <v>37</v>
      </c>
      <c r="E42" s="22" t="s">
        <v>440</v>
      </c>
      <c r="F42" s="23" t="s">
        <v>102</v>
      </c>
      <c r="G42" s="24">
        <v>25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13</v>
      </c>
    </row>
    <row r="43" spans="1:5" ht="12.75">
      <c r="A43" s="26" t="s">
        <v>40</v>
      </c>
      <c r="E43" s="27" t="s">
        <v>440</v>
      </c>
    </row>
    <row r="44" spans="1:5" ht="12.75">
      <c r="A44" s="28" t="s">
        <v>42</v>
      </c>
      <c r="E44" s="29" t="s">
        <v>37</v>
      </c>
    </row>
    <row r="45" spans="1:5" ht="25.5">
      <c r="A45" t="s">
        <v>44</v>
      </c>
      <c r="E45" s="27" t="s">
        <v>442</v>
      </c>
    </row>
    <row r="46" spans="1:16" ht="12.75">
      <c r="A46" s="17" t="s">
        <v>35</v>
      </c>
      <c r="B46" s="21" t="s">
        <v>70</v>
      </c>
      <c r="C46" s="21" t="s">
        <v>520</v>
      </c>
      <c r="D46" s="17" t="s">
        <v>37</v>
      </c>
      <c r="E46" s="22" t="s">
        <v>521</v>
      </c>
      <c r="F46" s="23" t="s">
        <v>102</v>
      </c>
      <c r="G46" s="24">
        <v>25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13</v>
      </c>
    </row>
    <row r="47" spans="1:5" ht="12.75">
      <c r="A47" s="26" t="s">
        <v>40</v>
      </c>
      <c r="E47" s="27" t="s">
        <v>521</v>
      </c>
    </row>
    <row r="48" spans="1:5" ht="12.75">
      <c r="A48" s="28" t="s">
        <v>42</v>
      </c>
      <c r="E48" s="29" t="s">
        <v>37</v>
      </c>
    </row>
    <row r="49" spans="1:5" ht="25.5">
      <c r="A49" t="s">
        <v>44</v>
      </c>
      <c r="E49" s="27" t="s">
        <v>522</v>
      </c>
    </row>
    <row r="50" spans="1:18" ht="12.75" customHeight="1">
      <c r="A50" s="10" t="s">
        <v>33</v>
      </c>
      <c r="B50" s="10"/>
      <c r="C50" s="30" t="s">
        <v>30</v>
      </c>
      <c r="D50" s="10"/>
      <c r="E50" s="19" t="s">
        <v>560</v>
      </c>
      <c r="F50" s="10"/>
      <c r="G50" s="10"/>
      <c r="H50" s="10"/>
      <c r="I50" s="31">
        <f>0+Q50</f>
        <v>0</v>
      </c>
      <c r="O50">
        <f>0+R50</f>
        <v>0</v>
      </c>
      <c r="Q50">
        <f>0+I51+I55</f>
        <v>0</v>
      </c>
      <c r="R50">
        <f>0+O51+O55</f>
        <v>0</v>
      </c>
    </row>
    <row r="51" spans="1:16" ht="12.75">
      <c r="A51" s="17" t="s">
        <v>35</v>
      </c>
      <c r="B51" s="21" t="s">
        <v>74</v>
      </c>
      <c r="C51" s="21" t="s">
        <v>568</v>
      </c>
      <c r="D51" s="17" t="s">
        <v>37</v>
      </c>
      <c r="E51" s="22" t="s">
        <v>569</v>
      </c>
      <c r="F51" s="23" t="s">
        <v>84</v>
      </c>
      <c r="G51" s="24">
        <v>5.4</v>
      </c>
      <c r="H51" s="25">
        <v>0</v>
      </c>
      <c r="I51" s="25">
        <f>ROUND(ROUND(H51,2)*ROUND(G51,3),2)</f>
        <v>0</v>
      </c>
      <c r="O51">
        <f>(I51*21)/100</f>
        <v>0</v>
      </c>
      <c r="P51" t="s">
        <v>13</v>
      </c>
    </row>
    <row r="52" spans="1:5" ht="12.75">
      <c r="A52" s="26" t="s">
        <v>40</v>
      </c>
      <c r="E52" s="27" t="s">
        <v>569</v>
      </c>
    </row>
    <row r="53" spans="1:5" ht="12.75">
      <c r="A53" s="28" t="s">
        <v>42</v>
      </c>
      <c r="E53" s="29" t="s">
        <v>579</v>
      </c>
    </row>
    <row r="54" spans="1:5" ht="114.75">
      <c r="A54" t="s">
        <v>44</v>
      </c>
      <c r="E54" s="27" t="s">
        <v>570</v>
      </c>
    </row>
    <row r="55" spans="1:16" ht="12.75">
      <c r="A55" s="17" t="s">
        <v>35</v>
      </c>
      <c r="B55" s="21" t="s">
        <v>30</v>
      </c>
      <c r="C55" s="21" t="s">
        <v>571</v>
      </c>
      <c r="D55" s="17" t="s">
        <v>37</v>
      </c>
      <c r="E55" s="22" t="s">
        <v>572</v>
      </c>
      <c r="F55" s="23" t="s">
        <v>84</v>
      </c>
      <c r="G55" s="24">
        <v>1.49</v>
      </c>
      <c r="H55" s="25">
        <v>0</v>
      </c>
      <c r="I55" s="25">
        <f>ROUND(ROUND(H55,2)*ROUND(G55,3),2)</f>
        <v>0</v>
      </c>
      <c r="O55">
        <f>(I55*21)/100</f>
        <v>0</v>
      </c>
      <c r="P55" t="s">
        <v>13</v>
      </c>
    </row>
    <row r="56" spans="1:5" ht="12.75">
      <c r="A56" s="26" t="s">
        <v>40</v>
      </c>
      <c r="E56" s="27" t="s">
        <v>572</v>
      </c>
    </row>
    <row r="57" spans="1:5" ht="12.75">
      <c r="A57" s="28" t="s">
        <v>42</v>
      </c>
      <c r="E57" s="29" t="s">
        <v>580</v>
      </c>
    </row>
    <row r="58" spans="1:5" ht="114.75">
      <c r="A58" t="s">
        <v>44</v>
      </c>
      <c r="E58" s="27" t="s">
        <v>570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31"/>
  <sheetViews>
    <sheetView workbookViewId="0" topLeftCell="A1">
      <pane ySplit="7" topLeftCell="A65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4.9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0+O8+O21+O54+O71+O88+O101+O110+O115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581</v>
      </c>
      <c r="I3" s="32">
        <f>0+I8+I21+I54+I71+I88+I101+I110+I115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581</v>
      </c>
      <c r="D4" s="2"/>
      <c r="E4" s="15" t="s">
        <v>582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25.5">
      <c r="A9" s="17" t="s">
        <v>35</v>
      </c>
      <c r="B9" s="21" t="s">
        <v>176</v>
      </c>
      <c r="C9" s="21" t="s">
        <v>36</v>
      </c>
      <c r="D9" s="17" t="s">
        <v>37</v>
      </c>
      <c r="E9" s="22" t="s">
        <v>277</v>
      </c>
      <c r="F9" s="23" t="s">
        <v>39</v>
      </c>
      <c r="G9" s="24">
        <v>181.807</v>
      </c>
      <c r="H9" s="25">
        <v>0</v>
      </c>
      <c r="I9" s="25">
        <f>ROUND(ROUND(H9,2)*ROUND(G9,3),2)</f>
        <v>0</v>
      </c>
      <c r="O9">
        <f>(I9*0)/100</f>
        <v>0</v>
      </c>
      <c r="P9" t="s">
        <v>17</v>
      </c>
    </row>
    <row r="10" spans="1:5" ht="12.75">
      <c r="A10" s="26" t="s">
        <v>40</v>
      </c>
      <c r="E10" s="27" t="s">
        <v>37</v>
      </c>
    </row>
    <row r="11" spans="1:5" ht="12.75">
      <c r="A11" s="28" t="s">
        <v>42</v>
      </c>
      <c r="E11" s="29" t="s">
        <v>583</v>
      </c>
    </row>
    <row r="12" spans="1:5" ht="140.25">
      <c r="A12" t="s">
        <v>44</v>
      </c>
      <c r="E12" s="27" t="s">
        <v>54</v>
      </c>
    </row>
    <row r="13" spans="1:16" ht="25.5">
      <c r="A13" s="17" t="s">
        <v>35</v>
      </c>
      <c r="B13" s="21" t="s">
        <v>190</v>
      </c>
      <c r="C13" s="21" t="s">
        <v>46</v>
      </c>
      <c r="D13" s="17" t="s">
        <v>37</v>
      </c>
      <c r="E13" s="22" t="s">
        <v>284</v>
      </c>
      <c r="F13" s="23" t="s">
        <v>39</v>
      </c>
      <c r="G13" s="24">
        <v>45.628</v>
      </c>
      <c r="H13" s="25">
        <v>0</v>
      </c>
      <c r="I13" s="25">
        <f>ROUND(ROUND(H13,2)*ROUND(G13,3),2)</f>
        <v>0</v>
      </c>
      <c r="O13">
        <f>(I13*0)/100</f>
        <v>0</v>
      </c>
      <c r="P13" t="s">
        <v>17</v>
      </c>
    </row>
    <row r="14" spans="1:5" ht="12.75">
      <c r="A14" s="26" t="s">
        <v>40</v>
      </c>
      <c r="E14" s="27" t="s">
        <v>37</v>
      </c>
    </row>
    <row r="15" spans="1:5" ht="12.75">
      <c r="A15" s="28" t="s">
        <v>42</v>
      </c>
      <c r="E15" s="29" t="s">
        <v>584</v>
      </c>
    </row>
    <row r="16" spans="1:5" ht="140.25">
      <c r="A16" t="s">
        <v>44</v>
      </c>
      <c r="E16" s="27" t="s">
        <v>54</v>
      </c>
    </row>
    <row r="17" spans="1:16" ht="25.5">
      <c r="A17" s="17" t="s">
        <v>35</v>
      </c>
      <c r="B17" s="21" t="s">
        <v>181</v>
      </c>
      <c r="C17" s="21" t="s">
        <v>55</v>
      </c>
      <c r="D17" s="17" t="s">
        <v>37</v>
      </c>
      <c r="E17" s="22" t="s">
        <v>287</v>
      </c>
      <c r="F17" s="23" t="s">
        <v>39</v>
      </c>
      <c r="G17" s="24">
        <v>58.276</v>
      </c>
      <c r="H17" s="25">
        <v>0</v>
      </c>
      <c r="I17" s="25">
        <f>ROUND(ROUND(H17,2)*ROUND(G17,3),2)</f>
        <v>0</v>
      </c>
      <c r="O17">
        <f>(I17*0)/100</f>
        <v>0</v>
      </c>
      <c r="P17" t="s">
        <v>17</v>
      </c>
    </row>
    <row r="18" spans="1:5" ht="12.75">
      <c r="A18" s="26" t="s">
        <v>40</v>
      </c>
      <c r="E18" s="27" t="s">
        <v>37</v>
      </c>
    </row>
    <row r="19" spans="1:5" ht="12.75">
      <c r="A19" s="28" t="s">
        <v>42</v>
      </c>
      <c r="E19" s="29" t="s">
        <v>585</v>
      </c>
    </row>
    <row r="20" spans="1:5" ht="140.25">
      <c r="A20" t="s">
        <v>44</v>
      </c>
      <c r="E20" s="27" t="s">
        <v>54</v>
      </c>
    </row>
    <row r="21" spans="1:18" ht="12.75" customHeight="1">
      <c r="A21" s="10" t="s">
        <v>33</v>
      </c>
      <c r="B21" s="10"/>
      <c r="C21" s="30" t="s">
        <v>19</v>
      </c>
      <c r="D21" s="10"/>
      <c r="E21" s="19" t="s">
        <v>81</v>
      </c>
      <c r="F21" s="10"/>
      <c r="G21" s="10"/>
      <c r="H21" s="10"/>
      <c r="I21" s="31">
        <f>0+Q21</f>
        <v>0</v>
      </c>
      <c r="O21">
        <f>0+R21</f>
        <v>0</v>
      </c>
      <c r="Q21">
        <f>0+I22+I26+I30+I34+I38+I42+I46+I50</f>
        <v>0</v>
      </c>
      <c r="R21">
        <f>0+O22+O26+O30+O34+O38+O42+O46+O50</f>
        <v>0</v>
      </c>
    </row>
    <row r="22" spans="1:16" ht="12.75">
      <c r="A22" s="17" t="s">
        <v>35</v>
      </c>
      <c r="B22" s="21" t="s">
        <v>19</v>
      </c>
      <c r="C22" s="21" t="s">
        <v>495</v>
      </c>
      <c r="D22" s="17" t="s">
        <v>37</v>
      </c>
      <c r="E22" s="22" t="s">
        <v>496</v>
      </c>
      <c r="F22" s="23" t="s">
        <v>84</v>
      </c>
      <c r="G22" s="24">
        <v>12.38</v>
      </c>
      <c r="H22" s="25">
        <v>0</v>
      </c>
      <c r="I22" s="25">
        <f>ROUND(ROUND(H22,2)*ROUND(G22,3),2)</f>
        <v>0</v>
      </c>
      <c r="O22">
        <f>(I22*21)/100</f>
        <v>0</v>
      </c>
      <c r="P22" t="s">
        <v>13</v>
      </c>
    </row>
    <row r="23" spans="1:5" ht="12.75">
      <c r="A23" s="26" t="s">
        <v>40</v>
      </c>
      <c r="E23" s="27" t="s">
        <v>496</v>
      </c>
    </row>
    <row r="24" spans="1:5" ht="12.75">
      <c r="A24" s="28" t="s">
        <v>42</v>
      </c>
      <c r="E24" s="29" t="s">
        <v>37</v>
      </c>
    </row>
    <row r="25" spans="1:5" ht="369.75">
      <c r="A25" t="s">
        <v>44</v>
      </c>
      <c r="E25" s="27" t="s">
        <v>498</v>
      </c>
    </row>
    <row r="26" spans="1:16" ht="12.75">
      <c r="A26" s="17" t="s">
        <v>35</v>
      </c>
      <c r="B26" s="21" t="s">
        <v>13</v>
      </c>
      <c r="C26" s="21" t="s">
        <v>499</v>
      </c>
      <c r="D26" s="17" t="s">
        <v>37</v>
      </c>
      <c r="E26" s="22" t="s">
        <v>500</v>
      </c>
      <c r="F26" s="23" t="s">
        <v>84</v>
      </c>
      <c r="G26" s="24">
        <v>83.7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13</v>
      </c>
    </row>
    <row r="27" spans="1:5" ht="12.75">
      <c r="A27" s="26" t="s">
        <v>40</v>
      </c>
      <c r="E27" s="27" t="s">
        <v>500</v>
      </c>
    </row>
    <row r="28" spans="1:5" ht="12.75">
      <c r="A28" s="28" t="s">
        <v>42</v>
      </c>
      <c r="E28" s="29" t="s">
        <v>586</v>
      </c>
    </row>
    <row r="29" spans="1:5" ht="318.75">
      <c r="A29" t="s">
        <v>44</v>
      </c>
      <c r="E29" s="27" t="s">
        <v>502</v>
      </c>
    </row>
    <row r="30" spans="1:16" ht="12.75">
      <c r="A30" s="17" t="s">
        <v>35</v>
      </c>
      <c r="B30" s="21" t="s">
        <v>12</v>
      </c>
      <c r="C30" s="21" t="s">
        <v>503</v>
      </c>
      <c r="D30" s="17" t="s">
        <v>37</v>
      </c>
      <c r="E30" s="22" t="s">
        <v>504</v>
      </c>
      <c r="F30" s="23" t="s">
        <v>84</v>
      </c>
      <c r="G30" s="24">
        <v>4.924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13</v>
      </c>
    </row>
    <row r="31" spans="1:5" ht="12.75">
      <c r="A31" s="26" t="s">
        <v>40</v>
      </c>
      <c r="E31" s="27" t="s">
        <v>504</v>
      </c>
    </row>
    <row r="32" spans="1:5" ht="12.75">
      <c r="A32" s="28" t="s">
        <v>42</v>
      </c>
      <c r="E32" s="29" t="s">
        <v>37</v>
      </c>
    </row>
    <row r="33" spans="1:5" ht="318.75">
      <c r="A33" t="s">
        <v>44</v>
      </c>
      <c r="E33" s="27" t="s">
        <v>502</v>
      </c>
    </row>
    <row r="34" spans="1:16" ht="12.75">
      <c r="A34" s="17" t="s">
        <v>35</v>
      </c>
      <c r="B34" s="21" t="s">
        <v>23</v>
      </c>
      <c r="C34" s="21" t="s">
        <v>127</v>
      </c>
      <c r="D34" s="17" t="s">
        <v>37</v>
      </c>
      <c r="E34" s="22" t="s">
        <v>128</v>
      </c>
      <c r="F34" s="23" t="s">
        <v>102</v>
      </c>
      <c r="G34" s="24">
        <v>50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13</v>
      </c>
    </row>
    <row r="35" spans="1:5" ht="12.75">
      <c r="A35" s="26" t="s">
        <v>40</v>
      </c>
      <c r="E35" s="27" t="s">
        <v>128</v>
      </c>
    </row>
    <row r="36" spans="1:5" ht="12.75">
      <c r="A36" s="28" t="s">
        <v>42</v>
      </c>
      <c r="E36" s="29" t="s">
        <v>37</v>
      </c>
    </row>
    <row r="37" spans="1:5" ht="25.5">
      <c r="A37" t="s">
        <v>44</v>
      </c>
      <c r="E37" s="27" t="s">
        <v>131</v>
      </c>
    </row>
    <row r="38" spans="1:16" ht="12.75">
      <c r="A38" s="17" t="s">
        <v>35</v>
      </c>
      <c r="B38" s="21" t="s">
        <v>25</v>
      </c>
      <c r="C38" s="21" t="s">
        <v>514</v>
      </c>
      <c r="D38" s="17" t="s">
        <v>37</v>
      </c>
      <c r="E38" s="22" t="s">
        <v>515</v>
      </c>
      <c r="F38" s="23" t="s">
        <v>102</v>
      </c>
      <c r="G38" s="24">
        <v>50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13</v>
      </c>
    </row>
    <row r="39" spans="1:5" ht="12.75">
      <c r="A39" s="26" t="s">
        <v>40</v>
      </c>
      <c r="E39" s="27" t="s">
        <v>515</v>
      </c>
    </row>
    <row r="40" spans="1:5" ht="12.75">
      <c r="A40" s="28" t="s">
        <v>42</v>
      </c>
      <c r="E40" s="29" t="s">
        <v>37</v>
      </c>
    </row>
    <row r="41" spans="1:5" ht="12.75">
      <c r="A41" t="s">
        <v>44</v>
      </c>
      <c r="E41" s="27" t="s">
        <v>516</v>
      </c>
    </row>
    <row r="42" spans="1:16" ht="12.75">
      <c r="A42" s="17" t="s">
        <v>35</v>
      </c>
      <c r="B42" s="21" t="s">
        <v>27</v>
      </c>
      <c r="C42" s="21" t="s">
        <v>517</v>
      </c>
      <c r="D42" s="17" t="s">
        <v>37</v>
      </c>
      <c r="E42" s="22" t="s">
        <v>518</v>
      </c>
      <c r="F42" s="23" t="s">
        <v>102</v>
      </c>
      <c r="G42" s="24">
        <v>50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13</v>
      </c>
    </row>
    <row r="43" spans="1:5" ht="12.75">
      <c r="A43" s="26" t="s">
        <v>40</v>
      </c>
      <c r="E43" s="27" t="s">
        <v>518</v>
      </c>
    </row>
    <row r="44" spans="1:5" ht="12.75">
      <c r="A44" s="28" t="s">
        <v>42</v>
      </c>
      <c r="E44" s="29" t="s">
        <v>37</v>
      </c>
    </row>
    <row r="45" spans="1:5" ht="38.25">
      <c r="A45" t="s">
        <v>44</v>
      </c>
      <c r="E45" s="27" t="s">
        <v>519</v>
      </c>
    </row>
    <row r="46" spans="1:16" ht="12.75">
      <c r="A46" s="17" t="s">
        <v>35</v>
      </c>
      <c r="B46" s="21" t="s">
        <v>70</v>
      </c>
      <c r="C46" s="21" t="s">
        <v>439</v>
      </c>
      <c r="D46" s="17" t="s">
        <v>37</v>
      </c>
      <c r="E46" s="22" t="s">
        <v>440</v>
      </c>
      <c r="F46" s="23" t="s">
        <v>102</v>
      </c>
      <c r="G46" s="24">
        <v>50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13</v>
      </c>
    </row>
    <row r="47" spans="1:5" ht="12.75">
      <c r="A47" s="26" t="s">
        <v>40</v>
      </c>
      <c r="E47" s="27" t="s">
        <v>440</v>
      </c>
    </row>
    <row r="48" spans="1:5" ht="12.75">
      <c r="A48" s="28" t="s">
        <v>42</v>
      </c>
      <c r="E48" s="29" t="s">
        <v>37</v>
      </c>
    </row>
    <row r="49" spans="1:5" ht="25.5">
      <c r="A49" t="s">
        <v>44</v>
      </c>
      <c r="E49" s="27" t="s">
        <v>442</v>
      </c>
    </row>
    <row r="50" spans="1:16" ht="12.75">
      <c r="A50" s="17" t="s">
        <v>35</v>
      </c>
      <c r="B50" s="21" t="s">
        <v>74</v>
      </c>
      <c r="C50" s="21" t="s">
        <v>520</v>
      </c>
      <c r="D50" s="17" t="s">
        <v>37</v>
      </c>
      <c r="E50" s="22" t="s">
        <v>521</v>
      </c>
      <c r="F50" s="23" t="s">
        <v>102</v>
      </c>
      <c r="G50" s="24">
        <v>50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13</v>
      </c>
    </row>
    <row r="51" spans="1:5" ht="12.75">
      <c r="A51" s="26" t="s">
        <v>40</v>
      </c>
      <c r="E51" s="27" t="s">
        <v>521</v>
      </c>
    </row>
    <row r="52" spans="1:5" ht="12.75">
      <c r="A52" s="28" t="s">
        <v>42</v>
      </c>
      <c r="E52" s="29" t="s">
        <v>37</v>
      </c>
    </row>
    <row r="53" spans="1:5" ht="25.5">
      <c r="A53" t="s">
        <v>44</v>
      </c>
      <c r="E53" s="27" t="s">
        <v>522</v>
      </c>
    </row>
    <row r="54" spans="1:18" ht="12.75" customHeight="1">
      <c r="A54" s="10" t="s">
        <v>33</v>
      </c>
      <c r="B54" s="10"/>
      <c r="C54" s="30" t="s">
        <v>13</v>
      </c>
      <c r="D54" s="10"/>
      <c r="E54" s="19" t="s">
        <v>523</v>
      </c>
      <c r="F54" s="10"/>
      <c r="G54" s="10"/>
      <c r="H54" s="10"/>
      <c r="I54" s="31">
        <f>0+Q54</f>
        <v>0</v>
      </c>
      <c r="O54">
        <f>0+R54</f>
        <v>0</v>
      </c>
      <c r="Q54">
        <f>0+I55+I59+I63+I67</f>
        <v>0</v>
      </c>
      <c r="R54">
        <f>0+O55+O59+O63+O67</f>
        <v>0</v>
      </c>
    </row>
    <row r="55" spans="1:16" ht="12.75">
      <c r="A55" s="17" t="s">
        <v>35</v>
      </c>
      <c r="B55" s="21" t="s">
        <v>30</v>
      </c>
      <c r="C55" s="21" t="s">
        <v>587</v>
      </c>
      <c r="D55" s="17" t="s">
        <v>37</v>
      </c>
      <c r="E55" s="22" t="s">
        <v>588</v>
      </c>
      <c r="F55" s="23" t="s">
        <v>84</v>
      </c>
      <c r="G55" s="24">
        <v>47.25</v>
      </c>
      <c r="H55" s="25">
        <v>0</v>
      </c>
      <c r="I55" s="25">
        <f>ROUND(ROUND(H55,2)*ROUND(G55,3),2)</f>
        <v>0</v>
      </c>
      <c r="O55">
        <f>(I55*21)/100</f>
        <v>0</v>
      </c>
      <c r="P55" t="s">
        <v>13</v>
      </c>
    </row>
    <row r="56" spans="1:5" ht="12.75">
      <c r="A56" s="26" t="s">
        <v>40</v>
      </c>
      <c r="E56" s="27" t="s">
        <v>588</v>
      </c>
    </row>
    <row r="57" spans="1:5" ht="12.75">
      <c r="A57" s="28" t="s">
        <v>42</v>
      </c>
      <c r="E57" s="29" t="s">
        <v>589</v>
      </c>
    </row>
    <row r="58" spans="1:5" ht="51">
      <c r="A58" t="s">
        <v>44</v>
      </c>
      <c r="E58" s="27" t="s">
        <v>590</v>
      </c>
    </row>
    <row r="59" spans="1:16" ht="12.75">
      <c r="A59" s="17" t="s">
        <v>35</v>
      </c>
      <c r="B59" s="21" t="s">
        <v>32</v>
      </c>
      <c r="C59" s="21" t="s">
        <v>524</v>
      </c>
      <c r="D59" s="17" t="s">
        <v>37</v>
      </c>
      <c r="E59" s="22" t="s">
        <v>525</v>
      </c>
      <c r="F59" s="23" t="s">
        <v>84</v>
      </c>
      <c r="G59" s="24">
        <v>8.181</v>
      </c>
      <c r="H59" s="25">
        <v>0</v>
      </c>
      <c r="I59" s="25">
        <f>ROUND(ROUND(H59,2)*ROUND(G59,3),2)</f>
        <v>0</v>
      </c>
      <c r="O59">
        <f>(I59*21)/100</f>
        <v>0</v>
      </c>
      <c r="P59" t="s">
        <v>13</v>
      </c>
    </row>
    <row r="60" spans="1:5" ht="12.75">
      <c r="A60" s="26" t="s">
        <v>40</v>
      </c>
      <c r="E60" s="27" t="s">
        <v>525</v>
      </c>
    </row>
    <row r="61" spans="1:5" ht="12.75">
      <c r="A61" s="28" t="s">
        <v>42</v>
      </c>
      <c r="E61" s="29" t="s">
        <v>591</v>
      </c>
    </row>
    <row r="62" spans="1:5" ht="369.75">
      <c r="A62" t="s">
        <v>44</v>
      </c>
      <c r="E62" s="27" t="s">
        <v>527</v>
      </c>
    </row>
    <row r="63" spans="1:16" ht="12.75">
      <c r="A63" s="17" t="s">
        <v>35</v>
      </c>
      <c r="B63" s="21" t="s">
        <v>88</v>
      </c>
      <c r="C63" s="21" t="s">
        <v>592</v>
      </c>
      <c r="D63" s="17" t="s">
        <v>37</v>
      </c>
      <c r="E63" s="22" t="s">
        <v>593</v>
      </c>
      <c r="F63" s="23" t="s">
        <v>84</v>
      </c>
      <c r="G63" s="24">
        <v>6.203</v>
      </c>
      <c r="H63" s="25">
        <v>0</v>
      </c>
      <c r="I63" s="25">
        <f>ROUND(ROUND(H63,2)*ROUND(G63,3),2)</f>
        <v>0</v>
      </c>
      <c r="O63">
        <f>(I63*21)/100</f>
        <v>0</v>
      </c>
      <c r="P63" t="s">
        <v>13</v>
      </c>
    </row>
    <row r="64" spans="1:5" ht="12.75">
      <c r="A64" s="26" t="s">
        <v>40</v>
      </c>
      <c r="E64" s="27" t="s">
        <v>532</v>
      </c>
    </row>
    <row r="65" spans="1:5" ht="12.75">
      <c r="A65" s="28" t="s">
        <v>42</v>
      </c>
      <c r="E65" s="29" t="s">
        <v>594</v>
      </c>
    </row>
    <row r="66" spans="1:5" ht="369.75">
      <c r="A66" t="s">
        <v>44</v>
      </c>
      <c r="E66" s="27" t="s">
        <v>595</v>
      </c>
    </row>
    <row r="67" spans="1:16" ht="12.75">
      <c r="A67" s="17" t="s">
        <v>35</v>
      </c>
      <c r="B67" s="21" t="s">
        <v>93</v>
      </c>
      <c r="C67" s="21" t="s">
        <v>596</v>
      </c>
      <c r="D67" s="17" t="s">
        <v>37</v>
      </c>
      <c r="E67" s="22" t="s">
        <v>597</v>
      </c>
      <c r="F67" s="23" t="s">
        <v>39</v>
      </c>
      <c r="G67" s="24">
        <v>0.31</v>
      </c>
      <c r="H67" s="25">
        <v>0</v>
      </c>
      <c r="I67" s="25">
        <f>ROUND(ROUND(H67,2)*ROUND(G67,3),2)</f>
        <v>0</v>
      </c>
      <c r="O67">
        <f>(I67*21)/100</f>
        <v>0</v>
      </c>
      <c r="P67" t="s">
        <v>13</v>
      </c>
    </row>
    <row r="68" spans="1:5" ht="25.5">
      <c r="A68" s="26" t="s">
        <v>40</v>
      </c>
      <c r="E68" s="27" t="s">
        <v>598</v>
      </c>
    </row>
    <row r="69" spans="1:5" ht="12.75">
      <c r="A69" s="28" t="s">
        <v>42</v>
      </c>
      <c r="E69" s="29" t="s">
        <v>599</v>
      </c>
    </row>
    <row r="70" spans="1:5" ht="267.75">
      <c r="A70" t="s">
        <v>44</v>
      </c>
      <c r="E70" s="27" t="s">
        <v>600</v>
      </c>
    </row>
    <row r="71" spans="1:18" ht="12.75" customHeight="1">
      <c r="A71" s="10" t="s">
        <v>33</v>
      </c>
      <c r="B71" s="10"/>
      <c r="C71" s="30" t="s">
        <v>12</v>
      </c>
      <c r="D71" s="10"/>
      <c r="E71" s="19" t="s">
        <v>601</v>
      </c>
      <c r="F71" s="10"/>
      <c r="G71" s="10"/>
      <c r="H71" s="10"/>
      <c r="I71" s="31">
        <f>0+Q71</f>
        <v>0</v>
      </c>
      <c r="O71">
        <f>0+R71</f>
        <v>0</v>
      </c>
      <c r="Q71">
        <f>0+I72+I76+I80+I84</f>
        <v>0</v>
      </c>
      <c r="R71">
        <f>0+O72+O76+O80+O84</f>
        <v>0</v>
      </c>
    </row>
    <row r="72" spans="1:16" ht="12.75">
      <c r="A72" s="17" t="s">
        <v>35</v>
      </c>
      <c r="B72" s="21" t="s">
        <v>99</v>
      </c>
      <c r="C72" s="21" t="s">
        <v>602</v>
      </c>
      <c r="D72" s="17" t="s">
        <v>37</v>
      </c>
      <c r="E72" s="22" t="s">
        <v>603</v>
      </c>
      <c r="F72" s="23" t="s">
        <v>84</v>
      </c>
      <c r="G72" s="24">
        <v>14.415</v>
      </c>
      <c r="H72" s="25">
        <v>0</v>
      </c>
      <c r="I72" s="25">
        <f>ROUND(ROUND(H72,2)*ROUND(G72,3),2)</f>
        <v>0</v>
      </c>
      <c r="O72">
        <f>(I72*21)/100</f>
        <v>0</v>
      </c>
      <c r="P72" t="s">
        <v>13</v>
      </c>
    </row>
    <row r="73" spans="1:5" ht="12.75">
      <c r="A73" s="26" t="s">
        <v>40</v>
      </c>
      <c r="E73" s="27" t="s">
        <v>603</v>
      </c>
    </row>
    <row r="74" spans="1:5" ht="12.75">
      <c r="A74" s="28" t="s">
        <v>42</v>
      </c>
      <c r="E74" s="29" t="s">
        <v>604</v>
      </c>
    </row>
    <row r="75" spans="1:5" ht="369.75">
      <c r="A75" t="s">
        <v>44</v>
      </c>
      <c r="E75" s="27" t="s">
        <v>527</v>
      </c>
    </row>
    <row r="76" spans="1:16" ht="12.75">
      <c r="A76" s="17" t="s">
        <v>35</v>
      </c>
      <c r="B76" s="21" t="s">
        <v>105</v>
      </c>
      <c r="C76" s="21" t="s">
        <v>605</v>
      </c>
      <c r="D76" s="17" t="s">
        <v>37</v>
      </c>
      <c r="E76" s="22" t="s">
        <v>606</v>
      </c>
      <c r="F76" s="23" t="s">
        <v>39</v>
      </c>
      <c r="G76" s="24">
        <v>1.586</v>
      </c>
      <c r="H76" s="25">
        <v>0</v>
      </c>
      <c r="I76" s="25">
        <f>ROUND(ROUND(H76,2)*ROUND(G76,3),2)</f>
        <v>0</v>
      </c>
      <c r="O76">
        <f>(I76*21)/100</f>
        <v>0</v>
      </c>
      <c r="P76" t="s">
        <v>13</v>
      </c>
    </row>
    <row r="77" spans="1:5" ht="12.75">
      <c r="A77" s="26" t="s">
        <v>40</v>
      </c>
      <c r="E77" s="27" t="s">
        <v>606</v>
      </c>
    </row>
    <row r="78" spans="1:5" ht="12.75">
      <c r="A78" s="28" t="s">
        <v>42</v>
      </c>
      <c r="E78" s="29" t="s">
        <v>607</v>
      </c>
    </row>
    <row r="79" spans="1:5" ht="267.75">
      <c r="A79" t="s">
        <v>44</v>
      </c>
      <c r="E79" s="27" t="s">
        <v>600</v>
      </c>
    </row>
    <row r="80" spans="1:16" ht="12.75">
      <c r="A80" s="17" t="s">
        <v>35</v>
      </c>
      <c r="B80" s="21" t="s">
        <v>111</v>
      </c>
      <c r="C80" s="21" t="s">
        <v>608</v>
      </c>
      <c r="D80" s="17" t="s">
        <v>37</v>
      </c>
      <c r="E80" s="22" t="s">
        <v>609</v>
      </c>
      <c r="F80" s="23" t="s">
        <v>84</v>
      </c>
      <c r="G80" s="24">
        <v>4.48</v>
      </c>
      <c r="H80" s="25">
        <v>0</v>
      </c>
      <c r="I80" s="25">
        <f>ROUND(ROUND(H80,2)*ROUND(G80,3),2)</f>
        <v>0</v>
      </c>
      <c r="O80">
        <f>(I80*21)/100</f>
        <v>0</v>
      </c>
      <c r="P80" t="s">
        <v>13</v>
      </c>
    </row>
    <row r="81" spans="1:5" ht="12.75">
      <c r="A81" s="26" t="s">
        <v>40</v>
      </c>
      <c r="E81" s="27" t="s">
        <v>609</v>
      </c>
    </row>
    <row r="82" spans="1:5" ht="12.75">
      <c r="A82" s="28" t="s">
        <v>42</v>
      </c>
      <c r="E82" s="29" t="s">
        <v>610</v>
      </c>
    </row>
    <row r="83" spans="1:5" ht="382.5">
      <c r="A83" t="s">
        <v>44</v>
      </c>
      <c r="E83" s="27" t="s">
        <v>611</v>
      </c>
    </row>
    <row r="84" spans="1:16" ht="12.75">
      <c r="A84" s="17" t="s">
        <v>35</v>
      </c>
      <c r="B84" s="21" t="s">
        <v>117</v>
      </c>
      <c r="C84" s="21" t="s">
        <v>612</v>
      </c>
      <c r="D84" s="17" t="s">
        <v>37</v>
      </c>
      <c r="E84" s="22" t="s">
        <v>613</v>
      </c>
      <c r="F84" s="23" t="s">
        <v>39</v>
      </c>
      <c r="G84" s="24">
        <v>0.493</v>
      </c>
      <c r="H84" s="25">
        <v>0</v>
      </c>
      <c r="I84" s="25">
        <f>ROUND(ROUND(H84,2)*ROUND(G84,3),2)</f>
        <v>0</v>
      </c>
      <c r="O84">
        <f>(I84*21)/100</f>
        <v>0</v>
      </c>
      <c r="P84" t="s">
        <v>13</v>
      </c>
    </row>
    <row r="85" spans="1:5" ht="12.75">
      <c r="A85" s="26" t="s">
        <v>40</v>
      </c>
      <c r="E85" s="27" t="s">
        <v>613</v>
      </c>
    </row>
    <row r="86" spans="1:5" ht="12.75">
      <c r="A86" s="28" t="s">
        <v>42</v>
      </c>
      <c r="E86" s="29" t="s">
        <v>614</v>
      </c>
    </row>
    <row r="87" spans="1:5" ht="242.25">
      <c r="A87" t="s">
        <v>44</v>
      </c>
      <c r="E87" s="27" t="s">
        <v>615</v>
      </c>
    </row>
    <row r="88" spans="1:18" ht="12.75" customHeight="1">
      <c r="A88" s="10" t="s">
        <v>33</v>
      </c>
      <c r="B88" s="10"/>
      <c r="C88" s="30" t="s">
        <v>23</v>
      </c>
      <c r="D88" s="10"/>
      <c r="E88" s="19" t="s">
        <v>534</v>
      </c>
      <c r="F88" s="10"/>
      <c r="G88" s="10"/>
      <c r="H88" s="10"/>
      <c r="I88" s="31">
        <f>0+Q88</f>
        <v>0</v>
      </c>
      <c r="O88">
        <f>0+R88</f>
        <v>0</v>
      </c>
      <c r="Q88">
        <f>0+I89+I93+I97</f>
        <v>0</v>
      </c>
      <c r="R88">
        <f>0+O89+O93+O97</f>
        <v>0</v>
      </c>
    </row>
    <row r="89" spans="1:16" ht="12.75">
      <c r="A89" s="17" t="s">
        <v>35</v>
      </c>
      <c r="B89" s="21" t="s">
        <v>122</v>
      </c>
      <c r="C89" s="21" t="s">
        <v>535</v>
      </c>
      <c r="D89" s="17" t="s">
        <v>37</v>
      </c>
      <c r="E89" s="22" t="s">
        <v>536</v>
      </c>
      <c r="F89" s="23" t="s">
        <v>84</v>
      </c>
      <c r="G89" s="24">
        <v>1.54</v>
      </c>
      <c r="H89" s="25">
        <v>0</v>
      </c>
      <c r="I89" s="25">
        <f>ROUND(ROUND(H89,2)*ROUND(G89,3),2)</f>
        <v>0</v>
      </c>
      <c r="O89">
        <f>(I89*21)/100</f>
        <v>0</v>
      </c>
      <c r="P89" t="s">
        <v>13</v>
      </c>
    </row>
    <row r="90" spans="1:5" ht="12.75">
      <c r="A90" s="26" t="s">
        <v>40</v>
      </c>
      <c r="E90" s="27" t="s">
        <v>536</v>
      </c>
    </row>
    <row r="91" spans="1:5" ht="12.75">
      <c r="A91" s="28" t="s">
        <v>42</v>
      </c>
      <c r="E91" s="29" t="s">
        <v>616</v>
      </c>
    </row>
    <row r="92" spans="1:5" ht="369.75">
      <c r="A92" t="s">
        <v>44</v>
      </c>
      <c r="E92" s="27" t="s">
        <v>538</v>
      </c>
    </row>
    <row r="93" spans="1:16" ht="12.75">
      <c r="A93" s="17" t="s">
        <v>35</v>
      </c>
      <c r="B93" s="21" t="s">
        <v>126</v>
      </c>
      <c r="C93" s="21" t="s">
        <v>539</v>
      </c>
      <c r="D93" s="17" t="s">
        <v>37</v>
      </c>
      <c r="E93" s="22" t="s">
        <v>540</v>
      </c>
      <c r="F93" s="23" t="s">
        <v>84</v>
      </c>
      <c r="G93" s="24">
        <v>1.54</v>
      </c>
      <c r="H93" s="25">
        <v>0</v>
      </c>
      <c r="I93" s="25">
        <f>ROUND(ROUND(H93,2)*ROUND(G93,3),2)</f>
        <v>0</v>
      </c>
      <c r="O93">
        <f>(I93*21)/100</f>
        <v>0</v>
      </c>
      <c r="P93" t="s">
        <v>13</v>
      </c>
    </row>
    <row r="94" spans="1:5" ht="12.75">
      <c r="A94" s="26" t="s">
        <v>40</v>
      </c>
      <c r="E94" s="27" t="s">
        <v>540</v>
      </c>
    </row>
    <row r="95" spans="1:5" ht="12.75">
      <c r="A95" s="28" t="s">
        <v>42</v>
      </c>
      <c r="E95" s="29" t="s">
        <v>616</v>
      </c>
    </row>
    <row r="96" spans="1:5" ht="38.25">
      <c r="A96" t="s">
        <v>44</v>
      </c>
      <c r="E96" s="27" t="s">
        <v>541</v>
      </c>
    </row>
    <row r="97" spans="1:16" ht="12.75">
      <c r="A97" s="17" t="s">
        <v>35</v>
      </c>
      <c r="B97" s="21" t="s">
        <v>133</v>
      </c>
      <c r="C97" s="21" t="s">
        <v>542</v>
      </c>
      <c r="D97" s="17" t="s">
        <v>37</v>
      </c>
      <c r="E97" s="22" t="s">
        <v>543</v>
      </c>
      <c r="F97" s="23" t="s">
        <v>84</v>
      </c>
      <c r="G97" s="24">
        <v>3.08</v>
      </c>
      <c r="H97" s="25">
        <v>0</v>
      </c>
      <c r="I97" s="25">
        <f>ROUND(ROUND(H97,2)*ROUND(G97,3),2)</f>
        <v>0</v>
      </c>
      <c r="O97">
        <f>(I97*21)/100</f>
        <v>0</v>
      </c>
      <c r="P97" t="s">
        <v>13</v>
      </c>
    </row>
    <row r="98" spans="1:5" ht="12.75">
      <c r="A98" s="26" t="s">
        <v>40</v>
      </c>
      <c r="E98" s="27" t="s">
        <v>543</v>
      </c>
    </row>
    <row r="99" spans="1:5" ht="12.75">
      <c r="A99" s="28" t="s">
        <v>42</v>
      </c>
      <c r="E99" s="29" t="s">
        <v>617</v>
      </c>
    </row>
    <row r="100" spans="1:5" ht="102">
      <c r="A100" t="s">
        <v>44</v>
      </c>
      <c r="E100" s="27" t="s">
        <v>545</v>
      </c>
    </row>
    <row r="101" spans="1:18" ht="12.75" customHeight="1">
      <c r="A101" s="10" t="s">
        <v>33</v>
      </c>
      <c r="B101" s="10"/>
      <c r="C101" s="30" t="s">
        <v>546</v>
      </c>
      <c r="D101" s="10"/>
      <c r="E101" s="19" t="s">
        <v>547</v>
      </c>
      <c r="F101" s="10"/>
      <c r="G101" s="10"/>
      <c r="H101" s="10"/>
      <c r="I101" s="31">
        <f>0+Q101</f>
        <v>0</v>
      </c>
      <c r="O101">
        <f>0+R101</f>
        <v>0</v>
      </c>
      <c r="Q101">
        <f>0+I102+I106</f>
        <v>0</v>
      </c>
      <c r="R101">
        <f>0+O102+O106</f>
        <v>0</v>
      </c>
    </row>
    <row r="102" spans="1:16" ht="25.5">
      <c r="A102" s="17" t="s">
        <v>35</v>
      </c>
      <c r="B102" s="21" t="s">
        <v>165</v>
      </c>
      <c r="C102" s="21" t="s">
        <v>548</v>
      </c>
      <c r="D102" s="17" t="s">
        <v>37</v>
      </c>
      <c r="E102" s="22" t="s">
        <v>549</v>
      </c>
      <c r="F102" s="23" t="s">
        <v>102</v>
      </c>
      <c r="G102" s="24">
        <v>144.974</v>
      </c>
      <c r="H102" s="25">
        <v>0</v>
      </c>
      <c r="I102" s="25">
        <f>ROUND(ROUND(H102,2)*ROUND(G102,3),2)</f>
        <v>0</v>
      </c>
      <c r="O102">
        <f>(I102*21)/100</f>
        <v>0</v>
      </c>
      <c r="P102" t="s">
        <v>13</v>
      </c>
    </row>
    <row r="103" spans="1:5" ht="25.5">
      <c r="A103" s="26" t="s">
        <v>40</v>
      </c>
      <c r="E103" s="27" t="s">
        <v>549</v>
      </c>
    </row>
    <row r="104" spans="1:5" ht="12.75">
      <c r="A104" s="28" t="s">
        <v>42</v>
      </c>
      <c r="E104" s="29" t="s">
        <v>618</v>
      </c>
    </row>
    <row r="105" spans="1:5" ht="191.25">
      <c r="A105" t="s">
        <v>44</v>
      </c>
      <c r="E105" s="27" t="s">
        <v>551</v>
      </c>
    </row>
    <row r="106" spans="1:16" ht="12.75">
      <c r="A106" s="17" t="s">
        <v>35</v>
      </c>
      <c r="B106" s="21" t="s">
        <v>186</v>
      </c>
      <c r="C106" s="21" t="s">
        <v>552</v>
      </c>
      <c r="D106" s="17" t="s">
        <v>37</v>
      </c>
      <c r="E106" s="22" t="s">
        <v>553</v>
      </c>
      <c r="F106" s="23" t="s">
        <v>102</v>
      </c>
      <c r="G106" s="24">
        <v>48.325</v>
      </c>
      <c r="H106" s="25">
        <v>0</v>
      </c>
      <c r="I106" s="25">
        <f>ROUND(ROUND(H106,2)*ROUND(G106,3),2)</f>
        <v>0</v>
      </c>
      <c r="O106">
        <f>(I106*21)/100</f>
        <v>0</v>
      </c>
      <c r="P106" t="s">
        <v>13</v>
      </c>
    </row>
    <row r="107" spans="1:5" ht="12.75">
      <c r="A107" s="26" t="s">
        <v>40</v>
      </c>
      <c r="E107" s="27" t="s">
        <v>553</v>
      </c>
    </row>
    <row r="108" spans="1:5" ht="12.75">
      <c r="A108" s="28" t="s">
        <v>42</v>
      </c>
      <c r="E108" s="29" t="s">
        <v>619</v>
      </c>
    </row>
    <row r="109" spans="1:5" ht="38.25">
      <c r="A109" t="s">
        <v>44</v>
      </c>
      <c r="E109" s="27" t="s">
        <v>555</v>
      </c>
    </row>
    <row r="110" spans="1:18" ht="12.75" customHeight="1">
      <c r="A110" s="10" t="s">
        <v>33</v>
      </c>
      <c r="B110" s="10"/>
      <c r="C110" s="30" t="s">
        <v>74</v>
      </c>
      <c r="D110" s="10"/>
      <c r="E110" s="19" t="s">
        <v>556</v>
      </c>
      <c r="F110" s="10"/>
      <c r="G110" s="10"/>
      <c r="H110" s="10"/>
      <c r="I110" s="31">
        <f>0+Q110</f>
        <v>0</v>
      </c>
      <c r="O110">
        <f>0+R110</f>
        <v>0</v>
      </c>
      <c r="Q110">
        <f>0+I111</f>
        <v>0</v>
      </c>
      <c r="R110">
        <f>0+O111</f>
        <v>0</v>
      </c>
    </row>
    <row r="111" spans="1:16" ht="12.75">
      <c r="A111" s="17" t="s">
        <v>35</v>
      </c>
      <c r="B111" s="21" t="s">
        <v>139</v>
      </c>
      <c r="C111" s="21" t="s">
        <v>557</v>
      </c>
      <c r="D111" s="17" t="s">
        <v>37</v>
      </c>
      <c r="E111" s="22" t="s">
        <v>558</v>
      </c>
      <c r="F111" s="23" t="s">
        <v>96</v>
      </c>
      <c r="G111" s="24">
        <v>19</v>
      </c>
      <c r="H111" s="25">
        <v>0</v>
      </c>
      <c r="I111" s="25">
        <f>ROUND(ROUND(H111,2)*ROUND(G111,3),2)</f>
        <v>0</v>
      </c>
      <c r="O111">
        <f>(I111*21)/100</f>
        <v>0</v>
      </c>
      <c r="P111" t="s">
        <v>13</v>
      </c>
    </row>
    <row r="112" spans="1:5" ht="12.75">
      <c r="A112" s="26" t="s">
        <v>40</v>
      </c>
      <c r="E112" s="27" t="s">
        <v>558</v>
      </c>
    </row>
    <row r="113" spans="1:5" ht="12.75">
      <c r="A113" s="28" t="s">
        <v>42</v>
      </c>
      <c r="E113" s="29" t="s">
        <v>620</v>
      </c>
    </row>
    <row r="114" spans="1:5" ht="255">
      <c r="A114" t="s">
        <v>44</v>
      </c>
      <c r="E114" s="27" t="s">
        <v>559</v>
      </c>
    </row>
    <row r="115" spans="1:18" ht="12.75" customHeight="1">
      <c r="A115" s="10" t="s">
        <v>33</v>
      </c>
      <c r="B115" s="10"/>
      <c r="C115" s="30" t="s">
        <v>30</v>
      </c>
      <c r="D115" s="10"/>
      <c r="E115" s="19" t="s">
        <v>560</v>
      </c>
      <c r="F115" s="10"/>
      <c r="G115" s="10"/>
      <c r="H115" s="10"/>
      <c r="I115" s="31">
        <f>0+Q115</f>
        <v>0</v>
      </c>
      <c r="O115">
        <f>0+R115</f>
        <v>0</v>
      </c>
      <c r="Q115">
        <f>0+I116+I120+I124+I128</f>
        <v>0</v>
      </c>
      <c r="R115">
        <f>0+O116+O120+O124+O128</f>
        <v>0</v>
      </c>
    </row>
    <row r="116" spans="1:16" ht="12.75">
      <c r="A116" s="17" t="s">
        <v>35</v>
      </c>
      <c r="B116" s="21" t="s">
        <v>145</v>
      </c>
      <c r="C116" s="21" t="s">
        <v>621</v>
      </c>
      <c r="D116" s="17" t="s">
        <v>37</v>
      </c>
      <c r="E116" s="22" t="s">
        <v>622</v>
      </c>
      <c r="F116" s="23" t="s">
        <v>96</v>
      </c>
      <c r="G116" s="24">
        <v>14</v>
      </c>
      <c r="H116" s="25">
        <v>0</v>
      </c>
      <c r="I116" s="25">
        <f>ROUND(ROUND(H116,2)*ROUND(G116,3),2)</f>
        <v>0</v>
      </c>
      <c r="O116">
        <f>(I116*21)/100</f>
        <v>0</v>
      </c>
      <c r="P116" t="s">
        <v>13</v>
      </c>
    </row>
    <row r="117" spans="1:5" ht="12.75">
      <c r="A117" s="26" t="s">
        <v>40</v>
      </c>
      <c r="E117" s="27" t="s">
        <v>622</v>
      </c>
    </row>
    <row r="118" spans="1:5" ht="12.75">
      <c r="A118" s="28" t="s">
        <v>42</v>
      </c>
      <c r="E118" s="29" t="s">
        <v>623</v>
      </c>
    </row>
    <row r="119" spans="1:5" ht="114.75">
      <c r="A119" t="s">
        <v>44</v>
      </c>
      <c r="E119" s="27" t="s">
        <v>624</v>
      </c>
    </row>
    <row r="120" spans="1:16" ht="12.75">
      <c r="A120" s="17" t="s">
        <v>35</v>
      </c>
      <c r="B120" s="21" t="s">
        <v>149</v>
      </c>
      <c r="C120" s="21" t="s">
        <v>564</v>
      </c>
      <c r="D120" s="17" t="s">
        <v>37</v>
      </c>
      <c r="E120" s="22" t="s">
        <v>565</v>
      </c>
      <c r="F120" s="23" t="s">
        <v>84</v>
      </c>
      <c r="G120" s="24">
        <v>0.96</v>
      </c>
      <c r="H120" s="25">
        <v>0</v>
      </c>
      <c r="I120" s="25">
        <f>ROUND(ROUND(H120,2)*ROUND(G120,3),2)</f>
        <v>0</v>
      </c>
      <c r="O120">
        <f>(I120*21)/100</f>
        <v>0</v>
      </c>
      <c r="P120" t="s">
        <v>13</v>
      </c>
    </row>
    <row r="121" spans="1:5" ht="12.75">
      <c r="A121" s="26" t="s">
        <v>40</v>
      </c>
      <c r="E121" s="27" t="s">
        <v>565</v>
      </c>
    </row>
    <row r="122" spans="1:5" ht="12.75">
      <c r="A122" s="28" t="s">
        <v>42</v>
      </c>
      <c r="E122" s="29" t="s">
        <v>625</v>
      </c>
    </row>
    <row r="123" spans="1:5" ht="229.5">
      <c r="A123" t="s">
        <v>44</v>
      </c>
      <c r="E123" s="27" t="s">
        <v>567</v>
      </c>
    </row>
    <row r="124" spans="1:16" ht="12.75">
      <c r="A124" s="17" t="s">
        <v>35</v>
      </c>
      <c r="B124" s="21" t="s">
        <v>155</v>
      </c>
      <c r="C124" s="21" t="s">
        <v>568</v>
      </c>
      <c r="D124" s="17" t="s">
        <v>37</v>
      </c>
      <c r="E124" s="22" t="s">
        <v>569</v>
      </c>
      <c r="F124" s="23" t="s">
        <v>84</v>
      </c>
      <c r="G124" s="24">
        <v>26.489</v>
      </c>
      <c r="H124" s="25">
        <v>0</v>
      </c>
      <c r="I124" s="25">
        <f>ROUND(ROUND(H124,2)*ROUND(G124,3),2)</f>
        <v>0</v>
      </c>
      <c r="O124">
        <f>(I124*21)/100</f>
        <v>0</v>
      </c>
      <c r="P124" t="s">
        <v>13</v>
      </c>
    </row>
    <row r="125" spans="1:5" ht="12.75">
      <c r="A125" s="26" t="s">
        <v>40</v>
      </c>
      <c r="E125" s="27" t="s">
        <v>569</v>
      </c>
    </row>
    <row r="126" spans="1:5" ht="12.75">
      <c r="A126" s="28" t="s">
        <v>42</v>
      </c>
      <c r="E126" s="29" t="s">
        <v>37</v>
      </c>
    </row>
    <row r="127" spans="1:5" ht="114.75">
      <c r="A127" t="s">
        <v>44</v>
      </c>
      <c r="E127" s="27" t="s">
        <v>570</v>
      </c>
    </row>
    <row r="128" spans="1:16" ht="12.75">
      <c r="A128" s="17" t="s">
        <v>35</v>
      </c>
      <c r="B128" s="21" t="s">
        <v>159</v>
      </c>
      <c r="C128" s="21" t="s">
        <v>571</v>
      </c>
      <c r="D128" s="17" t="s">
        <v>37</v>
      </c>
      <c r="E128" s="22" t="s">
        <v>572</v>
      </c>
      <c r="F128" s="23" t="s">
        <v>84</v>
      </c>
      <c r="G128" s="24">
        <v>18.251</v>
      </c>
      <c r="H128" s="25">
        <v>0</v>
      </c>
      <c r="I128" s="25">
        <f>ROUND(ROUND(H128,2)*ROUND(G128,3),2)</f>
        <v>0</v>
      </c>
      <c r="O128">
        <f>(I128*21)/100</f>
        <v>0</v>
      </c>
      <c r="P128" t="s">
        <v>13</v>
      </c>
    </row>
    <row r="129" spans="1:5" ht="12.75">
      <c r="A129" s="26" t="s">
        <v>40</v>
      </c>
      <c r="E129" s="27" t="s">
        <v>572</v>
      </c>
    </row>
    <row r="130" spans="1:5" ht="12.75">
      <c r="A130" s="28" t="s">
        <v>42</v>
      </c>
      <c r="E130" s="29" t="s">
        <v>37</v>
      </c>
    </row>
    <row r="131" spans="1:5" ht="114.75">
      <c r="A131" t="s">
        <v>44</v>
      </c>
      <c r="E131" s="27" t="s">
        <v>570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6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4.9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626</v>
      </c>
      <c r="I3" s="32">
        <f>0+I8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626</v>
      </c>
      <c r="D4" s="2"/>
      <c r="E4" s="15" t="s">
        <v>627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2.75">
      <c r="A9" s="17" t="s">
        <v>35</v>
      </c>
      <c r="B9" s="21" t="s">
        <v>19</v>
      </c>
      <c r="C9" s="21" t="s">
        <v>628</v>
      </c>
      <c r="D9" s="17" t="s">
        <v>19</v>
      </c>
      <c r="E9" s="22" t="s">
        <v>629</v>
      </c>
      <c r="F9" s="23" t="s">
        <v>62</v>
      </c>
      <c r="G9" s="24">
        <v>1</v>
      </c>
      <c r="H9" s="25">
        <v>0</v>
      </c>
      <c r="I9" s="25">
        <f>ROUND(ROUND(H9,2)*ROUND(G9,3),2)</f>
        <v>0</v>
      </c>
      <c r="O9">
        <f>(I9*21)/100</f>
        <v>0</v>
      </c>
      <c r="P9" t="s">
        <v>13</v>
      </c>
    </row>
    <row r="10" spans="1:5" ht="12.75">
      <c r="A10" s="26" t="s">
        <v>40</v>
      </c>
      <c r="E10" s="27" t="s">
        <v>630</v>
      </c>
    </row>
    <row r="11" spans="1:5" ht="12.75">
      <c r="A11" s="28" t="s">
        <v>42</v>
      </c>
      <c r="E11" s="29" t="s">
        <v>37</v>
      </c>
    </row>
    <row r="12" spans="1:5" ht="12.75">
      <c r="A12" t="s">
        <v>44</v>
      </c>
      <c r="E12" s="27" t="s">
        <v>631</v>
      </c>
    </row>
    <row r="13" spans="1:16" ht="12.75">
      <c r="A13" s="17" t="s">
        <v>35</v>
      </c>
      <c r="B13" s="21" t="s">
        <v>13</v>
      </c>
      <c r="C13" s="21" t="s">
        <v>628</v>
      </c>
      <c r="D13" s="17" t="s">
        <v>13</v>
      </c>
      <c r="E13" s="22" t="s">
        <v>629</v>
      </c>
      <c r="F13" s="23" t="s">
        <v>62</v>
      </c>
      <c r="G13" s="24">
        <v>1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13</v>
      </c>
    </row>
    <row r="14" spans="1:5" ht="63.75">
      <c r="A14" s="26" t="s">
        <v>40</v>
      </c>
      <c r="E14" s="27" t="s">
        <v>632</v>
      </c>
    </row>
    <row r="15" spans="1:5" ht="12.75">
      <c r="A15" s="28" t="s">
        <v>42</v>
      </c>
      <c r="E15" s="29" t="s">
        <v>37</v>
      </c>
    </row>
    <row r="16" spans="1:5" ht="12.75">
      <c r="A16" t="s">
        <v>44</v>
      </c>
      <c r="E16" s="27" t="s">
        <v>631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1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4.9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633</v>
      </c>
      <c r="I3" s="32">
        <f>0+I8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633</v>
      </c>
      <c r="D4" s="2"/>
      <c r="E4" s="15" t="s">
        <v>634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7" t="s">
        <v>35</v>
      </c>
      <c r="B9" s="21" t="s">
        <v>19</v>
      </c>
      <c r="C9" s="21" t="s">
        <v>635</v>
      </c>
      <c r="D9" s="17" t="s">
        <v>636</v>
      </c>
      <c r="E9" s="22" t="s">
        <v>637</v>
      </c>
      <c r="F9" s="23" t="s">
        <v>62</v>
      </c>
      <c r="G9" s="24">
        <v>1</v>
      </c>
      <c r="H9" s="25">
        <v>0</v>
      </c>
      <c r="I9" s="25">
        <f>ROUND(ROUND(H9,2)*ROUND(G9,3),2)</f>
        <v>0</v>
      </c>
      <c r="O9">
        <f>(I9*21)/100</f>
        <v>0</v>
      </c>
      <c r="P9" t="s">
        <v>13</v>
      </c>
    </row>
    <row r="10" spans="1:5" ht="51">
      <c r="A10" s="26" t="s">
        <v>40</v>
      </c>
      <c r="E10" s="27" t="s">
        <v>638</v>
      </c>
    </row>
    <row r="11" spans="1:5" ht="12.75">
      <c r="A11" s="28" t="s">
        <v>42</v>
      </c>
      <c r="E11" s="29" t="s">
        <v>37</v>
      </c>
    </row>
    <row r="12" spans="1:5" ht="12.75">
      <c r="A12" t="s">
        <v>44</v>
      </c>
      <c r="E12" s="27" t="s">
        <v>631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Jančík Josef Bc.</cp:lastModifiedBy>
  <dcterms:modified xsi:type="dcterms:W3CDTF">2023-05-19T08:32:54Z</dcterms:modified>
  <cp:category/>
  <cp:version/>
  <cp:contentType/>
  <cp:contentStatus/>
</cp:coreProperties>
</file>